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90" windowWidth="21480" windowHeight="9735" firstSheet="8" activeTab="18"/>
  </bookViews>
  <sheets>
    <sheet name="Graphs" sheetId="13" r:id="rId1"/>
    <sheet name="Risk " sheetId="1" r:id="rId2"/>
    <sheet name="Summary" sheetId="2" r:id="rId3"/>
    <sheet name="Performance Metrics" sheetId="14" r:id="rId4"/>
    <sheet name="Sponsor Fee Analysis" sheetId="22" r:id="rId5"/>
    <sheet name="Cash Flow" sheetId="17" r:id="rId6"/>
    <sheet name="Balance Sheet" sheetId="16" r:id="rId7"/>
    <sheet name="Income Statement" sheetId="15" r:id="rId8"/>
    <sheet name="Qtr Cash Flow" sheetId="3" r:id="rId9"/>
    <sheet name="Qtr Balance Sheet" sheetId="4" r:id="rId10"/>
    <sheet name="Qtr Income Statement" sheetId="5" r:id="rId11"/>
    <sheet name="Timeline" sheetId="7" r:id="rId12"/>
    <sheet name="Acquisition and CapEx" sheetId="6" r:id="rId13"/>
    <sheet name="Financing" sheetId="8" r:id="rId14"/>
    <sheet name="Rental Revenue" sheetId="12" r:id="rId15"/>
    <sheet name="For Sale" sheetId="20" r:id="rId16"/>
    <sheet name="Operations" sheetId="11" r:id="rId17"/>
    <sheet name="Valuation" sheetId="9" r:id="rId18"/>
    <sheet name="Waterfall and TWR" sheetId="10" r:id="rId19"/>
    <sheet name="Unleverred IRR" sheetId="18" r:id="rId20"/>
    <sheet name="Levered IRR" sheetId="19" r:id="rId21"/>
    <sheet name="Gross Levered IRR" sheetId="23" r:id="rId22"/>
    <sheet name="Rent Roll Calculator" sheetId="21" r:id="rId23"/>
  </sheets>
  <definedNames>
    <definedName name="_xlnm.Print_Area" localSheetId="1">'Risk '!$B$1:$N$69</definedName>
  </definedNames>
  <calcPr calcId="145621" calcMode="autoNoTable" iterate="1"/>
</workbook>
</file>

<file path=xl/calcChain.xml><?xml version="1.0" encoding="utf-8"?>
<calcChain xmlns="http://schemas.openxmlformats.org/spreadsheetml/2006/main">
  <c r="B41" i="9" l="1"/>
  <c r="B9" i="10" l="1"/>
  <c r="B156" i="10"/>
  <c r="B152" i="10"/>
  <c r="C123" i="10"/>
  <c r="B121" i="10"/>
  <c r="B114" i="10"/>
  <c r="B100" i="10"/>
  <c r="B97" i="10"/>
  <c r="B67" i="10"/>
  <c r="C13" i="10"/>
  <c r="B21" i="10"/>
  <c r="B157" i="10" s="1"/>
  <c r="B20" i="10"/>
  <c r="B19" i="10"/>
  <c r="B49" i="10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A55" i="9"/>
  <c r="A54" i="9"/>
  <c r="A53" i="9"/>
  <c r="A52" i="9"/>
  <c r="A51" i="9"/>
  <c r="B55" i="9"/>
  <c r="B54" i="9"/>
  <c r="B53" i="9"/>
  <c r="B52" i="9"/>
  <c r="B51" i="9"/>
  <c r="B50" i="9"/>
  <c r="B13" i="9"/>
  <c r="BI21" i="9"/>
  <c r="B24" i="9" s="1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3" i="9" s="1"/>
  <c r="B17" i="10"/>
  <c r="C20" i="9" l="1"/>
  <c r="C45" i="9" s="1"/>
  <c r="C46" i="9" s="1"/>
  <c r="V20" i="9"/>
  <c r="V45" i="9" s="1"/>
  <c r="V46" i="9" s="1"/>
  <c r="AD20" i="9"/>
  <c r="AD45" i="9" s="1"/>
  <c r="AD46" i="9" s="1"/>
  <c r="AT20" i="9"/>
  <c r="AT45" i="9" s="1"/>
  <c r="AT46" i="9" s="1"/>
  <c r="F20" i="9"/>
  <c r="F45" i="9" s="1"/>
  <c r="F46" i="9" s="1"/>
  <c r="BB20" i="9"/>
  <c r="BB45" i="9" s="1"/>
  <c r="BB46" i="9" s="1"/>
  <c r="N20" i="9"/>
  <c r="N45" i="9" s="1"/>
  <c r="N46" i="9" s="1"/>
  <c r="AL20" i="9"/>
  <c r="AL45" i="9" s="1"/>
  <c r="AL46" i="9" s="1"/>
  <c r="AK22" i="9"/>
  <c r="AJ22" i="9"/>
  <c r="M22" i="9"/>
  <c r="BA22" i="9"/>
  <c r="AI22" i="9"/>
  <c r="L22" i="9"/>
  <c r="AZ22" i="9"/>
  <c r="AC22" i="9"/>
  <c r="K22" i="9"/>
  <c r="AY22" i="9"/>
  <c r="AB22" i="9"/>
  <c r="E22" i="9"/>
  <c r="AS22" i="9"/>
  <c r="AA22" i="9"/>
  <c r="D22" i="9"/>
  <c r="BC20" i="9"/>
  <c r="BC45" i="9" s="1"/>
  <c r="BC46" i="9" s="1"/>
  <c r="BA20" i="9"/>
  <c r="BA45" i="9" s="1"/>
  <c r="BA46" i="9" s="1"/>
  <c r="AQ20" i="9"/>
  <c r="AQ45" i="9" s="1"/>
  <c r="AQ46" i="9" s="1"/>
  <c r="AG20" i="9"/>
  <c r="AG45" i="9" s="1"/>
  <c r="AG46" i="9" s="1"/>
  <c r="U20" i="9"/>
  <c r="U45" i="9" s="1"/>
  <c r="U46" i="9" s="1"/>
  <c r="K20" i="9"/>
  <c r="K45" i="9" s="1"/>
  <c r="K46" i="9" s="1"/>
  <c r="AZ20" i="9"/>
  <c r="AZ45" i="9" s="1"/>
  <c r="AZ46" i="9" s="1"/>
  <c r="AP20" i="9"/>
  <c r="AP45" i="9" s="1"/>
  <c r="AP46" i="9" s="1"/>
  <c r="AF20" i="9"/>
  <c r="AF45" i="9" s="1"/>
  <c r="AF46" i="9" s="1"/>
  <c r="T20" i="9"/>
  <c r="T45" i="9" s="1"/>
  <c r="T46" i="9" s="1"/>
  <c r="J20" i="9"/>
  <c r="J45" i="9" s="1"/>
  <c r="J46" i="9" s="1"/>
  <c r="BI20" i="9"/>
  <c r="AY20" i="9"/>
  <c r="AY45" i="9" s="1"/>
  <c r="AY46" i="9" s="1"/>
  <c r="AO20" i="9"/>
  <c r="AO45" i="9" s="1"/>
  <c r="AO46" i="9" s="1"/>
  <c r="AC20" i="9"/>
  <c r="AC45" i="9" s="1"/>
  <c r="AC46" i="9" s="1"/>
  <c r="S20" i="9"/>
  <c r="S45" i="9" s="1"/>
  <c r="S46" i="9" s="1"/>
  <c r="I20" i="9"/>
  <c r="I45" i="9" s="1"/>
  <c r="I46" i="9" s="1"/>
  <c r="BH20" i="9"/>
  <c r="BH45" i="9" s="1"/>
  <c r="BH46" i="9" s="1"/>
  <c r="AX20" i="9"/>
  <c r="AX45" i="9" s="1"/>
  <c r="AX46" i="9" s="1"/>
  <c r="AN20" i="9"/>
  <c r="AN45" i="9" s="1"/>
  <c r="AN46" i="9" s="1"/>
  <c r="AB20" i="9"/>
  <c r="AB45" i="9" s="1"/>
  <c r="AB46" i="9" s="1"/>
  <c r="R20" i="9"/>
  <c r="R45" i="9" s="1"/>
  <c r="R46" i="9" s="1"/>
  <c r="H20" i="9"/>
  <c r="H45" i="9" s="1"/>
  <c r="H46" i="9" s="1"/>
  <c r="BG20" i="9"/>
  <c r="BG45" i="9" s="1"/>
  <c r="BG46" i="9" s="1"/>
  <c r="AW20" i="9"/>
  <c r="AW45" i="9" s="1"/>
  <c r="AW46" i="9" s="1"/>
  <c r="AK20" i="9"/>
  <c r="AK45" i="9" s="1"/>
  <c r="AK46" i="9" s="1"/>
  <c r="AA20" i="9"/>
  <c r="AA45" i="9" s="1"/>
  <c r="AA46" i="9" s="1"/>
  <c r="Q20" i="9"/>
  <c r="Q45" i="9" s="1"/>
  <c r="Q46" i="9" s="1"/>
  <c r="E20" i="9"/>
  <c r="E45" i="9" s="1"/>
  <c r="E46" i="9" s="1"/>
  <c r="BF20" i="9"/>
  <c r="BF45" i="9" s="1"/>
  <c r="BF46" i="9" s="1"/>
  <c r="AV20" i="9"/>
  <c r="AV45" i="9" s="1"/>
  <c r="AV46" i="9" s="1"/>
  <c r="AJ20" i="9"/>
  <c r="AJ45" i="9" s="1"/>
  <c r="AJ46" i="9" s="1"/>
  <c r="Z20" i="9"/>
  <c r="Z45" i="9" s="1"/>
  <c r="Z46" i="9" s="1"/>
  <c r="P20" i="9"/>
  <c r="P45" i="9" s="1"/>
  <c r="P46" i="9" s="1"/>
  <c r="D20" i="9"/>
  <c r="D45" i="9" s="1"/>
  <c r="D46" i="9" s="1"/>
  <c r="BE20" i="9"/>
  <c r="BE45" i="9" s="1"/>
  <c r="BE46" i="9" s="1"/>
  <c r="AI20" i="9"/>
  <c r="AI45" i="9" s="1"/>
  <c r="AI46" i="9" s="1"/>
  <c r="Y20" i="9"/>
  <c r="Y45" i="9" s="1"/>
  <c r="Y46" i="9" s="1"/>
  <c r="M20" i="9"/>
  <c r="M45" i="9" s="1"/>
  <c r="M46" i="9" s="1"/>
  <c r="AS20" i="9"/>
  <c r="AS45" i="9" s="1"/>
  <c r="AS46" i="9" s="1"/>
  <c r="L20" i="9"/>
  <c r="L45" i="9" s="1"/>
  <c r="L46" i="9" s="1"/>
  <c r="C22" i="9"/>
  <c r="X20" i="9"/>
  <c r="X45" i="9" s="1"/>
  <c r="X46" i="9" s="1"/>
  <c r="T22" i="9"/>
  <c r="AH20" i="9"/>
  <c r="AH45" i="9" s="1"/>
  <c r="AH46" i="9" s="1"/>
  <c r="U22" i="9"/>
  <c r="AR20" i="9"/>
  <c r="AR45" i="9" s="1"/>
  <c r="AR46" i="9" s="1"/>
  <c r="AQ22" i="9"/>
  <c r="BD20" i="9"/>
  <c r="BD45" i="9" s="1"/>
  <c r="BD46" i="9" s="1"/>
  <c r="S22" i="9"/>
  <c r="BG22" i="9"/>
  <c r="AR22" i="9"/>
  <c r="BH22" i="9"/>
  <c r="BI22" i="9"/>
  <c r="G22" i="9"/>
  <c r="O22" i="9"/>
  <c r="W22" i="9"/>
  <c r="AE22" i="9"/>
  <c r="AM22" i="9"/>
  <c r="AU22" i="9"/>
  <c r="BC22" i="9"/>
  <c r="H22" i="9"/>
  <c r="P22" i="9"/>
  <c r="X22" i="9"/>
  <c r="AF22" i="9"/>
  <c r="AN22" i="9"/>
  <c r="AV22" i="9"/>
  <c r="BD22" i="9"/>
  <c r="I22" i="9"/>
  <c r="Q22" i="9"/>
  <c r="Y22" i="9"/>
  <c r="AG22" i="9"/>
  <c r="AO22" i="9"/>
  <c r="AW22" i="9"/>
  <c r="BE22" i="9"/>
  <c r="J22" i="9"/>
  <c r="R22" i="9"/>
  <c r="Z22" i="9"/>
  <c r="AH22" i="9"/>
  <c r="AP22" i="9"/>
  <c r="AX22" i="9"/>
  <c r="BF22" i="9"/>
  <c r="F22" i="9"/>
  <c r="N22" i="9"/>
  <c r="V22" i="9"/>
  <c r="AD22" i="9"/>
  <c r="AL22" i="9"/>
  <c r="AT22" i="9"/>
  <c r="BB22" i="9"/>
  <c r="G20" i="9"/>
  <c r="G45" i="9" s="1"/>
  <c r="G46" i="9" s="1"/>
  <c r="O20" i="9"/>
  <c r="O45" i="9" s="1"/>
  <c r="O46" i="9" s="1"/>
  <c r="W20" i="9"/>
  <c r="W45" i="9" s="1"/>
  <c r="W46" i="9" s="1"/>
  <c r="AE20" i="9"/>
  <c r="AE45" i="9" s="1"/>
  <c r="AE46" i="9" s="1"/>
  <c r="AM20" i="9"/>
  <c r="AM45" i="9" s="1"/>
  <c r="AM46" i="9" s="1"/>
  <c r="AU20" i="9"/>
  <c r="AU45" i="9" s="1"/>
  <c r="AU46" i="9" s="1"/>
  <c r="BI44" i="9" l="1"/>
  <c r="BI45" i="9"/>
  <c r="BI46" i="9" s="1"/>
  <c r="BD35" i="9"/>
  <c r="L35" i="9"/>
  <c r="Z35" i="9"/>
  <c r="AW35" i="9"/>
  <c r="I35" i="9"/>
  <c r="AF35" i="9"/>
  <c r="BC35" i="9"/>
  <c r="AL35" i="9"/>
  <c r="AS35" i="9"/>
  <c r="AJ35" i="9"/>
  <c r="BG35" i="9"/>
  <c r="S35" i="9"/>
  <c r="AP35" i="9"/>
  <c r="N35" i="9"/>
  <c r="AU35" i="9"/>
  <c r="AR35" i="9"/>
  <c r="M35" i="9"/>
  <c r="AV35" i="9"/>
  <c r="H35" i="9"/>
  <c r="AC35" i="9"/>
  <c r="AZ35" i="9"/>
  <c r="BB35" i="9"/>
  <c r="AM35" i="9"/>
  <c r="Y35" i="9"/>
  <c r="BF35" i="9"/>
  <c r="R35" i="9"/>
  <c r="AO35" i="9"/>
  <c r="K35" i="9"/>
  <c r="F35" i="9"/>
  <c r="AE35" i="9"/>
  <c r="AH35" i="9"/>
  <c r="AI35" i="9"/>
  <c r="E35" i="9"/>
  <c r="AB35" i="9"/>
  <c r="AY35" i="9"/>
  <c r="U35" i="9"/>
  <c r="AT35" i="9"/>
  <c r="W35" i="9"/>
  <c r="BE35" i="9"/>
  <c r="Q35" i="9"/>
  <c r="AN35" i="9"/>
  <c r="BI35" i="9"/>
  <c r="AG35" i="9"/>
  <c r="AD35" i="9"/>
  <c r="O35" i="9"/>
  <c r="X35" i="9"/>
  <c r="D35" i="9"/>
  <c r="AA35" i="9"/>
  <c r="AX35" i="9"/>
  <c r="J35" i="9"/>
  <c r="AQ35" i="9"/>
  <c r="V35" i="9"/>
  <c r="G35" i="9"/>
  <c r="P35" i="9"/>
  <c r="AK35" i="9"/>
  <c r="BH35" i="9"/>
  <c r="T35" i="9"/>
  <c r="BA35" i="9"/>
  <c r="BI34" i="10" l="1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A36" i="10"/>
  <c r="A35" i="10"/>
  <c r="A34" i="10"/>
  <c r="T23" i="8"/>
  <c r="T21" i="8"/>
  <c r="BI79" i="20"/>
  <c r="BH79" i="20"/>
  <c r="BG79" i="20"/>
  <c r="BF79" i="20"/>
  <c r="BE79" i="20"/>
  <c r="BD79" i="20"/>
  <c r="BC79" i="20"/>
  <c r="BB79" i="20"/>
  <c r="BA79" i="20"/>
  <c r="AZ79" i="20"/>
  <c r="AY79" i="20"/>
  <c r="AX79" i="20"/>
  <c r="AW79" i="20"/>
  <c r="AV79" i="20"/>
  <c r="AU79" i="20"/>
  <c r="AT79" i="20"/>
  <c r="AS79" i="20"/>
  <c r="AR79" i="20"/>
  <c r="AQ79" i="20"/>
  <c r="AP79" i="20"/>
  <c r="AO79" i="20"/>
  <c r="AN79" i="20"/>
  <c r="AM79" i="20"/>
  <c r="AL79" i="20"/>
  <c r="AK79" i="20"/>
  <c r="AJ79" i="20"/>
  <c r="AI79" i="20"/>
  <c r="AH79" i="20"/>
  <c r="AG79" i="20"/>
  <c r="AF79" i="20"/>
  <c r="AE79" i="20"/>
  <c r="AD79" i="20"/>
  <c r="AC79" i="20"/>
  <c r="AB79" i="20"/>
  <c r="AA79" i="20"/>
  <c r="Z79" i="20"/>
  <c r="Y79" i="20"/>
  <c r="X79" i="20"/>
  <c r="W79" i="20"/>
  <c r="V79" i="20"/>
  <c r="U79" i="20"/>
  <c r="T79" i="20"/>
  <c r="S79" i="20"/>
  <c r="R79" i="20"/>
  <c r="Q79" i="20"/>
  <c r="P79" i="20"/>
  <c r="O79" i="20"/>
  <c r="N79" i="20"/>
  <c r="M79" i="20"/>
  <c r="L79" i="20"/>
  <c r="K79" i="20"/>
  <c r="J79" i="20"/>
  <c r="I79" i="20"/>
  <c r="H79" i="20"/>
  <c r="G79" i="20"/>
  <c r="F79" i="20"/>
  <c r="E79" i="20"/>
  <c r="D79" i="20"/>
  <c r="C79" i="20"/>
  <c r="C17" i="11" l="1"/>
  <c r="B16" i="11"/>
  <c r="B14" i="11"/>
  <c r="C18" i="8"/>
  <c r="B14" i="6"/>
  <c r="F11" i="6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AB11" i="6" s="1"/>
  <c r="AC11" i="6" s="1"/>
  <c r="AD11" i="6" s="1"/>
  <c r="AE11" i="6" s="1"/>
  <c r="AF11" i="6" s="1"/>
  <c r="AG11" i="6" s="1"/>
  <c r="AH11" i="6" s="1"/>
  <c r="AI11" i="6" s="1"/>
  <c r="AJ11" i="6" s="1"/>
  <c r="AK11" i="6" s="1"/>
  <c r="AL11" i="6" s="1"/>
  <c r="AM11" i="6" s="1"/>
  <c r="AN11" i="6" s="1"/>
  <c r="AO11" i="6" s="1"/>
  <c r="AP11" i="6" s="1"/>
  <c r="AQ11" i="6" s="1"/>
  <c r="AR11" i="6" s="1"/>
  <c r="AS11" i="6" s="1"/>
  <c r="AT11" i="6" s="1"/>
  <c r="AU11" i="6" s="1"/>
  <c r="AV11" i="6" s="1"/>
  <c r="AW11" i="6" s="1"/>
  <c r="AX11" i="6" s="1"/>
  <c r="AY11" i="6" s="1"/>
  <c r="AZ11" i="6" s="1"/>
  <c r="BA11" i="6" s="1"/>
  <c r="BB11" i="6" s="1"/>
  <c r="BC11" i="6" s="1"/>
  <c r="BD11" i="6" s="1"/>
  <c r="BE11" i="6" s="1"/>
  <c r="BF11" i="6" s="1"/>
  <c r="BG11" i="6" s="1"/>
  <c r="BH11" i="6" s="1"/>
  <c r="BI11" i="6" s="1"/>
  <c r="E11" i="6"/>
  <c r="E10" i="6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L10" i="6" s="1"/>
  <c r="AM10" i="6" s="1"/>
  <c r="AN10" i="6" s="1"/>
  <c r="AO10" i="6" s="1"/>
  <c r="AP10" i="6" s="1"/>
  <c r="AQ10" i="6" s="1"/>
  <c r="AR10" i="6" s="1"/>
  <c r="AS10" i="6" s="1"/>
  <c r="AT10" i="6" s="1"/>
  <c r="AU10" i="6" s="1"/>
  <c r="AV10" i="6" s="1"/>
  <c r="AW10" i="6" s="1"/>
  <c r="AX10" i="6" s="1"/>
  <c r="AY10" i="6" s="1"/>
  <c r="AZ10" i="6" s="1"/>
  <c r="BA10" i="6" s="1"/>
  <c r="BB10" i="6" s="1"/>
  <c r="BC10" i="6" s="1"/>
  <c r="BD10" i="6" s="1"/>
  <c r="BE10" i="6" s="1"/>
  <c r="BF10" i="6" s="1"/>
  <c r="BG10" i="6" s="1"/>
  <c r="BH10" i="6" s="1"/>
  <c r="BI10" i="6" s="1"/>
  <c r="D10" i="6"/>
  <c r="D11" i="6"/>
  <c r="C11" i="6"/>
  <c r="C10" i="6"/>
  <c r="B13" i="6"/>
  <c r="D326" i="12"/>
  <c r="E326" i="12" s="1"/>
  <c r="B328" i="12"/>
  <c r="B329" i="12" s="1"/>
  <c r="A386" i="12"/>
  <c r="A449" i="12" s="1"/>
  <c r="B322" i="12"/>
  <c r="B323" i="12" s="1"/>
  <c r="BI79" i="12"/>
  <c r="BI80" i="12" s="1"/>
  <c r="BH79" i="12"/>
  <c r="BH80" i="12" s="1"/>
  <c r="BG79" i="12"/>
  <c r="BG80" i="12" s="1"/>
  <c r="BF79" i="12"/>
  <c r="BF80" i="12" s="1"/>
  <c r="BE79" i="12"/>
  <c r="BE80" i="12" s="1"/>
  <c r="BD79" i="12"/>
  <c r="BD80" i="12" s="1"/>
  <c r="BC79" i="12"/>
  <c r="BC80" i="12" s="1"/>
  <c r="BB79" i="12"/>
  <c r="BB80" i="12" s="1"/>
  <c r="BA79" i="12"/>
  <c r="BA80" i="12" s="1"/>
  <c r="AZ79" i="12"/>
  <c r="AZ80" i="12" s="1"/>
  <c r="AY79" i="12"/>
  <c r="AY80" i="12" s="1"/>
  <c r="AX79" i="12"/>
  <c r="AX80" i="12" s="1"/>
  <c r="AW79" i="12"/>
  <c r="AW80" i="12" s="1"/>
  <c r="AV79" i="12"/>
  <c r="AV80" i="12" s="1"/>
  <c r="AU79" i="12"/>
  <c r="AU80" i="12" s="1"/>
  <c r="AT79" i="12"/>
  <c r="AT80" i="12" s="1"/>
  <c r="AS79" i="12"/>
  <c r="AS80" i="12" s="1"/>
  <c r="AR79" i="12"/>
  <c r="AR80" i="12" s="1"/>
  <c r="AQ79" i="12"/>
  <c r="AQ80" i="12" s="1"/>
  <c r="AP79" i="12"/>
  <c r="AP80" i="12" s="1"/>
  <c r="AO79" i="12"/>
  <c r="AO80" i="12" s="1"/>
  <c r="AN79" i="12"/>
  <c r="AN80" i="12" s="1"/>
  <c r="AM79" i="12"/>
  <c r="AM80" i="12" s="1"/>
  <c r="AL79" i="12"/>
  <c r="AL80" i="12" s="1"/>
  <c r="AK79" i="12"/>
  <c r="AK80" i="12" s="1"/>
  <c r="AJ79" i="12"/>
  <c r="AJ80" i="12" s="1"/>
  <c r="AI79" i="12"/>
  <c r="AI80" i="12" s="1"/>
  <c r="AH79" i="12"/>
  <c r="AH80" i="12" s="1"/>
  <c r="AG79" i="12"/>
  <c r="AG80" i="12" s="1"/>
  <c r="AF79" i="12"/>
  <c r="AF80" i="12" s="1"/>
  <c r="AE79" i="12"/>
  <c r="AE80" i="12" s="1"/>
  <c r="AD79" i="12"/>
  <c r="AD80" i="12" s="1"/>
  <c r="AC79" i="12"/>
  <c r="AC80" i="12" s="1"/>
  <c r="AB79" i="12"/>
  <c r="AB80" i="12" s="1"/>
  <c r="C79" i="12"/>
  <c r="C80" i="12" s="1"/>
  <c r="C102" i="12"/>
  <c r="B25" i="12"/>
  <c r="C98" i="12" s="1"/>
  <c r="C99" i="12" s="1"/>
  <c r="B24" i="12"/>
  <c r="AA13" i="12"/>
  <c r="AA79" i="12" s="1"/>
  <c r="AA80" i="12" s="1"/>
  <c r="Z13" i="12"/>
  <c r="Z79" i="12" s="1"/>
  <c r="Z80" i="12" s="1"/>
  <c r="Y13" i="12"/>
  <c r="Y79" i="12" s="1"/>
  <c r="Y80" i="12" s="1"/>
  <c r="X13" i="12"/>
  <c r="X79" i="12" s="1"/>
  <c r="X80" i="12" s="1"/>
  <c r="W13" i="12"/>
  <c r="W79" i="12" s="1"/>
  <c r="W80" i="12" s="1"/>
  <c r="V13" i="12"/>
  <c r="V79" i="12" s="1"/>
  <c r="V80" i="12" s="1"/>
  <c r="U13" i="12"/>
  <c r="U79" i="12" s="1"/>
  <c r="U80" i="12" s="1"/>
  <c r="T13" i="12"/>
  <c r="T79" i="12" s="1"/>
  <c r="T80" i="12" s="1"/>
  <c r="S13" i="12"/>
  <c r="S79" i="12" s="1"/>
  <c r="S80" i="12" s="1"/>
  <c r="R13" i="12"/>
  <c r="R79" i="12" s="1"/>
  <c r="R80" i="12" s="1"/>
  <c r="Q13" i="12"/>
  <c r="Q79" i="12" s="1"/>
  <c r="Q80" i="12" s="1"/>
  <c r="P13" i="12"/>
  <c r="P79" i="12" s="1"/>
  <c r="P80" i="12" s="1"/>
  <c r="O13" i="12"/>
  <c r="O79" i="12" s="1"/>
  <c r="O80" i="12" s="1"/>
  <c r="N13" i="12"/>
  <c r="N79" i="12" s="1"/>
  <c r="N80" i="12" s="1"/>
  <c r="M13" i="12"/>
  <c r="M79" i="12" s="1"/>
  <c r="M80" i="12" s="1"/>
  <c r="L13" i="12"/>
  <c r="L79" i="12" s="1"/>
  <c r="L80" i="12" s="1"/>
  <c r="BI78" i="12"/>
  <c r="BH78" i="12"/>
  <c r="BG78" i="12"/>
  <c r="BF78" i="12"/>
  <c r="BE78" i="12"/>
  <c r="BD78" i="12"/>
  <c r="BC78" i="12"/>
  <c r="BB78" i="12"/>
  <c r="BA78" i="12"/>
  <c r="AZ78" i="12"/>
  <c r="AY78" i="12"/>
  <c r="AX78" i="12"/>
  <c r="AW78" i="12"/>
  <c r="AV78" i="12"/>
  <c r="AU78" i="12"/>
  <c r="AT78" i="12"/>
  <c r="AS78" i="12"/>
  <c r="AR78" i="12"/>
  <c r="AQ78" i="12"/>
  <c r="AP78" i="12"/>
  <c r="AO78" i="12"/>
  <c r="AN78" i="12"/>
  <c r="AM78" i="12"/>
  <c r="AL78" i="12"/>
  <c r="AK78" i="12"/>
  <c r="AJ78" i="12"/>
  <c r="AI78" i="12"/>
  <c r="AH78" i="12"/>
  <c r="AG78" i="12"/>
  <c r="AF78" i="12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V89" i="12" s="1"/>
  <c r="V90" i="12" s="1"/>
  <c r="D19" i="12"/>
  <c r="K13" i="12"/>
  <c r="K79" i="12" s="1"/>
  <c r="K80" i="12" s="1"/>
  <c r="J13" i="12"/>
  <c r="J79" i="12" s="1"/>
  <c r="J80" i="12" s="1"/>
  <c r="I13" i="12"/>
  <c r="I79" i="12" s="1"/>
  <c r="I80" i="12" s="1"/>
  <c r="H13" i="12"/>
  <c r="H79" i="12" s="1"/>
  <c r="H80" i="12" s="1"/>
  <c r="G13" i="12"/>
  <c r="G79" i="12" s="1"/>
  <c r="G80" i="12" s="1"/>
  <c r="F13" i="12"/>
  <c r="F79" i="12" s="1"/>
  <c r="F80" i="12" s="1"/>
  <c r="E13" i="12"/>
  <c r="E79" i="12" s="1"/>
  <c r="E80" i="12" s="1"/>
  <c r="D13" i="12"/>
  <c r="D79" i="12" s="1"/>
  <c r="D80" i="12" s="1"/>
  <c r="C14" i="12"/>
  <c r="C36" i="12" s="1"/>
  <c r="C11" i="12"/>
  <c r="C53" i="12" s="1"/>
  <c r="C7" i="12"/>
  <c r="A68" i="12" s="1"/>
  <c r="D27" i="12"/>
  <c r="D26" i="12"/>
  <c r="B22" i="12"/>
  <c r="BI22" i="12" s="1"/>
  <c r="B10" i="12"/>
  <c r="BI10" i="12" s="1"/>
  <c r="K89" i="12" l="1"/>
  <c r="K90" i="12" s="1"/>
  <c r="C15" i="12"/>
  <c r="C120" i="12" s="1"/>
  <c r="L89" i="12"/>
  <c r="L90" i="12" s="1"/>
  <c r="C89" i="12"/>
  <c r="C90" i="12" s="1"/>
  <c r="O89" i="12"/>
  <c r="O90" i="12" s="1"/>
  <c r="D89" i="12"/>
  <c r="D90" i="12" s="1"/>
  <c r="P89" i="12"/>
  <c r="P90" i="12" s="1"/>
  <c r="H89" i="12"/>
  <c r="H90" i="12" s="1"/>
  <c r="R89" i="12"/>
  <c r="R90" i="12" s="1"/>
  <c r="Q89" i="12"/>
  <c r="Q90" i="12" s="1"/>
  <c r="C8" i="6"/>
  <c r="I89" i="12"/>
  <c r="I90" i="12" s="1"/>
  <c r="S89" i="12"/>
  <c r="S90" i="12" s="1"/>
  <c r="C56" i="12"/>
  <c r="G89" i="12"/>
  <c r="G90" i="12" s="1"/>
  <c r="J89" i="12"/>
  <c r="J90" i="12" s="1"/>
  <c r="T89" i="12"/>
  <c r="T90" i="12" s="1"/>
  <c r="E89" i="12"/>
  <c r="E90" i="12" s="1"/>
  <c r="M89" i="12"/>
  <c r="M90" i="12" s="1"/>
  <c r="U89" i="12"/>
  <c r="U90" i="12" s="1"/>
  <c r="F89" i="12"/>
  <c r="F90" i="12" s="1"/>
  <c r="N89" i="12"/>
  <c r="N90" i="12" s="1"/>
  <c r="C328" i="12"/>
  <c r="B324" i="12"/>
  <c r="D328" i="12" s="1"/>
  <c r="C16" i="12"/>
  <c r="F326" i="12"/>
  <c r="D329" i="12"/>
  <c r="C329" i="12"/>
  <c r="B330" i="12"/>
  <c r="E330" i="12" s="1"/>
  <c r="S83" i="12"/>
  <c r="S84" i="12" s="1"/>
  <c r="P10" i="12"/>
  <c r="AF10" i="12"/>
  <c r="AV10" i="12"/>
  <c r="AJ81" i="12"/>
  <c r="E110" i="12"/>
  <c r="O112" i="12"/>
  <c r="S110" i="12"/>
  <c r="U112" i="12"/>
  <c r="T110" i="12"/>
  <c r="V112" i="12"/>
  <c r="U110" i="12"/>
  <c r="F112" i="12"/>
  <c r="G112" i="12"/>
  <c r="C110" i="12"/>
  <c r="M112" i="12"/>
  <c r="D110" i="12"/>
  <c r="N112" i="12"/>
  <c r="E112" i="12"/>
  <c r="H107" i="12"/>
  <c r="AB108" i="12" s="1"/>
  <c r="F110" i="12"/>
  <c r="V110" i="12"/>
  <c r="H112" i="12"/>
  <c r="P112" i="12"/>
  <c r="I107" i="12"/>
  <c r="AC108" i="12" s="1"/>
  <c r="K110" i="12"/>
  <c r="I112" i="12"/>
  <c r="Q112" i="12"/>
  <c r="J107" i="12"/>
  <c r="AD108" i="12" s="1"/>
  <c r="L110" i="12"/>
  <c r="J112" i="12"/>
  <c r="R112" i="12"/>
  <c r="K107" i="12"/>
  <c r="AE108" i="12" s="1"/>
  <c r="M110" i="12"/>
  <c r="C112" i="12"/>
  <c r="K112" i="12"/>
  <c r="S112" i="12"/>
  <c r="N110" i="12"/>
  <c r="D112" i="12"/>
  <c r="L112" i="12"/>
  <c r="T112" i="12"/>
  <c r="O108" i="12"/>
  <c r="G110" i="12"/>
  <c r="O110" i="12"/>
  <c r="P108" i="12"/>
  <c r="C109" i="12"/>
  <c r="H110" i="12"/>
  <c r="P110" i="12"/>
  <c r="V108" i="12"/>
  <c r="I110" i="12"/>
  <c r="Q110" i="12"/>
  <c r="W108" i="12"/>
  <c r="J110" i="12"/>
  <c r="R110" i="12"/>
  <c r="AN107" i="12"/>
  <c r="BH108" i="12" s="1"/>
  <c r="AO107" i="12"/>
  <c r="BI108" i="12" s="1"/>
  <c r="AW107" i="12"/>
  <c r="AX107" i="12"/>
  <c r="Y107" i="12"/>
  <c r="AS108" i="12" s="1"/>
  <c r="BE107" i="12"/>
  <c r="Z107" i="12"/>
  <c r="AT108" i="12" s="1"/>
  <c r="BF107" i="12"/>
  <c r="AA107" i="12"/>
  <c r="AU108" i="12" s="1"/>
  <c r="BG107" i="12"/>
  <c r="AG107" i="12"/>
  <c r="BA108" i="12" s="1"/>
  <c r="F108" i="12"/>
  <c r="S107" i="12"/>
  <c r="AM108" i="12" s="1"/>
  <c r="AP107" i="12"/>
  <c r="G108" i="12"/>
  <c r="X107" i="12"/>
  <c r="AR108" i="12" s="1"/>
  <c r="AQ107" i="12"/>
  <c r="H108" i="12"/>
  <c r="Q107" i="12"/>
  <c r="AK108" i="12" s="1"/>
  <c r="AH107" i="12"/>
  <c r="BB108" i="12" s="1"/>
  <c r="AY107" i="12"/>
  <c r="M108" i="12"/>
  <c r="R107" i="12"/>
  <c r="AL108" i="12" s="1"/>
  <c r="AI107" i="12"/>
  <c r="BC108" i="12" s="1"/>
  <c r="BD107" i="12"/>
  <c r="N108" i="12"/>
  <c r="P107" i="12"/>
  <c r="AJ108" i="12" s="1"/>
  <c r="AF107" i="12"/>
  <c r="AZ108" i="12" s="1"/>
  <c r="AV107" i="12"/>
  <c r="E108" i="12"/>
  <c r="U108" i="12"/>
  <c r="L107" i="12"/>
  <c r="AF108" i="12" s="1"/>
  <c r="T107" i="12"/>
  <c r="AN108" i="12" s="1"/>
  <c r="AB107" i="12"/>
  <c r="AV108" i="12" s="1"/>
  <c r="AJ107" i="12"/>
  <c r="BD108" i="12" s="1"/>
  <c r="AR107" i="12"/>
  <c r="AZ107" i="12"/>
  <c r="BH107" i="12"/>
  <c r="I108" i="12"/>
  <c r="Q108" i="12"/>
  <c r="M107" i="12"/>
  <c r="AG108" i="12" s="1"/>
  <c r="U107" i="12"/>
  <c r="AO108" i="12" s="1"/>
  <c r="AC107" i="12"/>
  <c r="AW108" i="12" s="1"/>
  <c r="AK107" i="12"/>
  <c r="BE108" i="12" s="1"/>
  <c r="AS107" i="12"/>
  <c r="BA107" i="12"/>
  <c r="BI107" i="12"/>
  <c r="J108" i="12"/>
  <c r="R108" i="12"/>
  <c r="N107" i="12"/>
  <c r="AH108" i="12" s="1"/>
  <c r="V107" i="12"/>
  <c r="AP108" i="12" s="1"/>
  <c r="AD107" i="12"/>
  <c r="AX108" i="12" s="1"/>
  <c r="AL107" i="12"/>
  <c r="BF108" i="12" s="1"/>
  <c r="AT107" i="12"/>
  <c r="BB107" i="12"/>
  <c r="C108" i="12"/>
  <c r="K108" i="12"/>
  <c r="S108" i="12"/>
  <c r="G107" i="12"/>
  <c r="AA108" i="12" s="1"/>
  <c r="O107" i="12"/>
  <c r="AI108" i="12" s="1"/>
  <c r="W107" i="12"/>
  <c r="AQ108" i="12" s="1"/>
  <c r="AE107" i="12"/>
  <c r="AY108" i="12" s="1"/>
  <c r="AM107" i="12"/>
  <c r="BG108" i="12" s="1"/>
  <c r="AU107" i="12"/>
  <c r="BC107" i="12"/>
  <c r="D108" i="12"/>
  <c r="L108" i="12"/>
  <c r="T108" i="12"/>
  <c r="D107" i="12"/>
  <c r="X108" i="12" s="1"/>
  <c r="E107" i="12"/>
  <c r="Y108" i="12" s="1"/>
  <c r="F107" i="12"/>
  <c r="Z108" i="12" s="1"/>
  <c r="AN81" i="12"/>
  <c r="BD81" i="12"/>
  <c r="L83" i="12"/>
  <c r="L84" i="12" s="1"/>
  <c r="T83" i="12"/>
  <c r="T84" i="12" s="1"/>
  <c r="Q81" i="12"/>
  <c r="AG81" i="12"/>
  <c r="AW81" i="12"/>
  <c r="E83" i="12"/>
  <c r="E84" i="12" s="1"/>
  <c r="U83" i="12"/>
  <c r="U84" i="12" s="1"/>
  <c r="J81" i="12"/>
  <c r="Z81" i="12"/>
  <c r="AP81" i="12"/>
  <c r="BF81" i="12"/>
  <c r="N83" i="12"/>
  <c r="N84" i="12" s="1"/>
  <c r="V83" i="12"/>
  <c r="V84" i="12" s="1"/>
  <c r="K81" i="12"/>
  <c r="AQ81" i="12"/>
  <c r="BG81" i="12"/>
  <c r="O83" i="12"/>
  <c r="O84" i="12" s="1"/>
  <c r="L81" i="12"/>
  <c r="AB81" i="12"/>
  <c r="AR81" i="12"/>
  <c r="BH81" i="12"/>
  <c r="P83" i="12"/>
  <c r="P84" i="12" s="1"/>
  <c r="E81" i="12"/>
  <c r="M81" i="12"/>
  <c r="U81" i="12"/>
  <c r="BA81" i="12"/>
  <c r="BI81" i="12"/>
  <c r="I83" i="12"/>
  <c r="I84" i="12" s="1"/>
  <c r="Q83" i="12"/>
  <c r="Q84" i="12" s="1"/>
  <c r="F81" i="12"/>
  <c r="N81" i="12"/>
  <c r="V81" i="12"/>
  <c r="AL81" i="12"/>
  <c r="BB81" i="12"/>
  <c r="J83" i="12"/>
  <c r="J84" i="12" s="1"/>
  <c r="R83" i="12"/>
  <c r="R84" i="12" s="1"/>
  <c r="H81" i="12"/>
  <c r="P81" i="12"/>
  <c r="AF81" i="12"/>
  <c r="AV81" i="12"/>
  <c r="D83" i="12"/>
  <c r="D84" i="12" s="1"/>
  <c r="I81" i="12"/>
  <c r="Y81" i="12"/>
  <c r="AO81" i="12"/>
  <c r="BE81" i="12"/>
  <c r="M83" i="12"/>
  <c r="M84" i="12" s="1"/>
  <c r="R81" i="12"/>
  <c r="AH81" i="12"/>
  <c r="AX81" i="12"/>
  <c r="F83" i="12"/>
  <c r="F84" i="12" s="1"/>
  <c r="C81" i="12"/>
  <c r="S81" i="12"/>
  <c r="AI81" i="12"/>
  <c r="AY81" i="12"/>
  <c r="G83" i="12"/>
  <c r="G84" i="12" s="1"/>
  <c r="D81" i="12"/>
  <c r="T81" i="12"/>
  <c r="AZ81" i="12"/>
  <c r="H83" i="12"/>
  <c r="H84" i="12" s="1"/>
  <c r="G81" i="12"/>
  <c r="O81" i="12"/>
  <c r="W81" i="12"/>
  <c r="AE81" i="12"/>
  <c r="AM81" i="12"/>
  <c r="AU81" i="12"/>
  <c r="BC81" i="12"/>
  <c r="C83" i="12"/>
  <c r="C84" i="12" s="1"/>
  <c r="K83" i="12"/>
  <c r="K84" i="12" s="1"/>
  <c r="V22" i="12"/>
  <c r="AM22" i="12"/>
  <c r="AN22" i="12"/>
  <c r="BB10" i="12"/>
  <c r="AL10" i="12"/>
  <c r="Q10" i="12"/>
  <c r="AW10" i="12"/>
  <c r="V10" i="12"/>
  <c r="W10" i="12"/>
  <c r="BC10" i="12"/>
  <c r="X10" i="12"/>
  <c r="BD10" i="12"/>
  <c r="D14" i="12"/>
  <c r="AG10" i="12"/>
  <c r="F10" i="12"/>
  <c r="G10" i="12"/>
  <c r="AM10" i="12"/>
  <c r="H10" i="12"/>
  <c r="AN10" i="12"/>
  <c r="I10" i="12"/>
  <c r="Y10" i="12"/>
  <c r="AO10" i="12"/>
  <c r="BE10" i="12"/>
  <c r="N10" i="12"/>
  <c r="AD10" i="12"/>
  <c r="AT10" i="12"/>
  <c r="O10" i="12"/>
  <c r="AE10" i="12"/>
  <c r="AU10" i="12"/>
  <c r="P22" i="12"/>
  <c r="C17" i="12"/>
  <c r="W22" i="12"/>
  <c r="AT22" i="12"/>
  <c r="F22" i="12"/>
  <c r="X22" i="12"/>
  <c r="AU22" i="12"/>
  <c r="G22" i="12"/>
  <c r="AD22" i="12"/>
  <c r="AV22" i="12"/>
  <c r="H22" i="12"/>
  <c r="AE22" i="12"/>
  <c r="BB22" i="12"/>
  <c r="N22" i="12"/>
  <c r="AF22" i="12"/>
  <c r="BC22" i="12"/>
  <c r="O22" i="12"/>
  <c r="AL22" i="12"/>
  <c r="BD22" i="12"/>
  <c r="R22" i="12"/>
  <c r="AP22" i="12"/>
  <c r="C22" i="12"/>
  <c r="S22" i="12"/>
  <c r="AA22" i="12"/>
  <c r="AI22" i="12"/>
  <c r="AQ22" i="12"/>
  <c r="AY22" i="12"/>
  <c r="BG22" i="12"/>
  <c r="Q22" i="12"/>
  <c r="AG22" i="12"/>
  <c r="AW22" i="12"/>
  <c r="J22" i="12"/>
  <c r="AH22" i="12"/>
  <c r="AX22" i="12"/>
  <c r="D22" i="12"/>
  <c r="T22" i="12"/>
  <c r="AB22" i="12"/>
  <c r="AJ22" i="12"/>
  <c r="AR22" i="12"/>
  <c r="AZ22" i="12"/>
  <c r="BH22" i="12"/>
  <c r="I22" i="12"/>
  <c r="Y22" i="12"/>
  <c r="AO22" i="12"/>
  <c r="BE22" i="12"/>
  <c r="Z22" i="12"/>
  <c r="BF22" i="12"/>
  <c r="K22" i="12"/>
  <c r="L22" i="12"/>
  <c r="E22" i="12"/>
  <c r="M22" i="12"/>
  <c r="U22" i="12"/>
  <c r="AC22" i="12"/>
  <c r="AK22" i="12"/>
  <c r="AS22" i="12"/>
  <c r="BA22" i="12"/>
  <c r="J10" i="12"/>
  <c r="R10" i="12"/>
  <c r="Z10" i="12"/>
  <c r="AH10" i="12"/>
  <c r="AP10" i="12"/>
  <c r="AX10" i="12"/>
  <c r="BF10" i="12"/>
  <c r="C10" i="12"/>
  <c r="K10" i="12"/>
  <c r="S10" i="12"/>
  <c r="AA10" i="12"/>
  <c r="AI10" i="12"/>
  <c r="AQ10" i="12"/>
  <c r="AY10" i="12"/>
  <c r="BG10" i="12"/>
  <c r="D10" i="12"/>
  <c r="D11" i="12" s="1"/>
  <c r="L10" i="12"/>
  <c r="T10" i="12"/>
  <c r="AB10" i="12"/>
  <c r="AJ10" i="12"/>
  <c r="AR10" i="12"/>
  <c r="AZ10" i="12"/>
  <c r="BH10" i="12"/>
  <c r="E10" i="12"/>
  <c r="M10" i="12"/>
  <c r="U10" i="12"/>
  <c r="AC10" i="12"/>
  <c r="AK10" i="12"/>
  <c r="AS10" i="12"/>
  <c r="BA10" i="12"/>
  <c r="B28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D7" i="12" s="1"/>
  <c r="C6" i="12"/>
  <c r="L21" i="8"/>
  <c r="B3" i="10"/>
  <c r="D56" i="12" l="1"/>
  <c r="D8" i="6"/>
  <c r="E329" i="12"/>
  <c r="C327" i="12"/>
  <c r="C323" i="12"/>
  <c r="C324" i="12" s="1"/>
  <c r="F329" i="12" s="1"/>
  <c r="B331" i="12"/>
  <c r="F331" i="12" s="1"/>
  <c r="D330" i="12"/>
  <c r="C330" i="12"/>
  <c r="G326" i="12"/>
  <c r="F330" i="12"/>
  <c r="E14" i="12"/>
  <c r="F14" i="12" s="1"/>
  <c r="F17" i="12" s="1"/>
  <c r="D36" i="12"/>
  <c r="D15" i="12"/>
  <c r="L85" i="12"/>
  <c r="AZ85" i="12"/>
  <c r="AD85" i="12"/>
  <c r="S85" i="12"/>
  <c r="AJ85" i="12"/>
  <c r="K85" i="12"/>
  <c r="AE85" i="12"/>
  <c r="AO85" i="12"/>
  <c r="AV85" i="12"/>
  <c r="N85" i="12"/>
  <c r="H85" i="12"/>
  <c r="BI85" i="12"/>
  <c r="O85" i="12"/>
  <c r="AP85" i="12"/>
  <c r="F85" i="12"/>
  <c r="AH85" i="12"/>
  <c r="AK85" i="12"/>
  <c r="AB85" i="12"/>
  <c r="BE85" i="12"/>
  <c r="D85" i="12"/>
  <c r="BD85" i="12"/>
  <c r="AG85" i="12"/>
  <c r="AU85" i="12"/>
  <c r="V85" i="12"/>
  <c r="BG85" i="12"/>
  <c r="Q85" i="12"/>
  <c r="BC85" i="12"/>
  <c r="Y85" i="12"/>
  <c r="I85" i="12"/>
  <c r="U85" i="12"/>
  <c r="AT85" i="12"/>
  <c r="AQ85" i="12"/>
  <c r="M85" i="12"/>
  <c r="AA85" i="12"/>
  <c r="BB85" i="12"/>
  <c r="AW85" i="12"/>
  <c r="BA85" i="12"/>
  <c r="R85" i="12"/>
  <c r="AN85" i="12"/>
  <c r="BH85" i="12"/>
  <c r="Z85" i="12"/>
  <c r="J85" i="12"/>
  <c r="AF85" i="12"/>
  <c r="AR85" i="12"/>
  <c r="AY85" i="12"/>
  <c r="AL85" i="12"/>
  <c r="G85" i="12"/>
  <c r="AC85" i="12"/>
  <c r="X85" i="12"/>
  <c r="BF85" i="12"/>
  <c r="E85" i="12"/>
  <c r="T85" i="12"/>
  <c r="AI85" i="12"/>
  <c r="AX85" i="12"/>
  <c r="AM85" i="12"/>
  <c r="AS85" i="12"/>
  <c r="W85" i="12"/>
  <c r="P85" i="12"/>
  <c r="C85" i="12"/>
  <c r="Q104" i="12"/>
  <c r="Q87" i="12"/>
  <c r="F103" i="12"/>
  <c r="F86" i="12"/>
  <c r="T104" i="12"/>
  <c r="T87" i="12"/>
  <c r="F104" i="12"/>
  <c r="F87" i="12"/>
  <c r="H104" i="12"/>
  <c r="H87" i="12"/>
  <c r="V103" i="12"/>
  <c r="V86" i="12"/>
  <c r="E103" i="12"/>
  <c r="E86" i="12"/>
  <c r="O103" i="12"/>
  <c r="O86" i="12"/>
  <c r="M104" i="12"/>
  <c r="M87" i="12"/>
  <c r="I103" i="12"/>
  <c r="I86" i="12"/>
  <c r="G104" i="12"/>
  <c r="G87" i="12"/>
  <c r="R103" i="12"/>
  <c r="R86" i="12"/>
  <c r="L104" i="12"/>
  <c r="L87" i="12"/>
  <c r="K103" i="12"/>
  <c r="K86" i="12"/>
  <c r="H103" i="12"/>
  <c r="H86" i="12"/>
  <c r="J104" i="12"/>
  <c r="J87" i="12"/>
  <c r="N104" i="12"/>
  <c r="N87" i="12"/>
  <c r="T103" i="12"/>
  <c r="T86" i="12"/>
  <c r="Q103" i="12"/>
  <c r="Q86" i="12"/>
  <c r="K104" i="12"/>
  <c r="K87" i="12"/>
  <c r="S103" i="12"/>
  <c r="S86" i="12"/>
  <c r="G103" i="12"/>
  <c r="G86" i="12"/>
  <c r="O104" i="12"/>
  <c r="O87" i="12"/>
  <c r="M103" i="12"/>
  <c r="M86" i="12"/>
  <c r="I104" i="12"/>
  <c r="I87" i="12"/>
  <c r="P103" i="12"/>
  <c r="P86" i="12"/>
  <c r="R104" i="12"/>
  <c r="R87" i="12"/>
  <c r="U103" i="12"/>
  <c r="U86" i="12"/>
  <c r="J103" i="12"/>
  <c r="J86" i="12"/>
  <c r="D104" i="12"/>
  <c r="D87" i="12"/>
  <c r="E104" i="12"/>
  <c r="E87" i="12"/>
  <c r="V104" i="12"/>
  <c r="V87" i="12"/>
  <c r="N103" i="12"/>
  <c r="N86" i="12"/>
  <c r="S104" i="12"/>
  <c r="S87" i="12"/>
  <c r="L103" i="12"/>
  <c r="L86" i="12"/>
  <c r="P104" i="12"/>
  <c r="P87" i="12"/>
  <c r="D103" i="12"/>
  <c r="D86" i="12"/>
  <c r="U104" i="12"/>
  <c r="U87" i="12"/>
  <c r="C104" i="12"/>
  <c r="C87" i="12"/>
  <c r="C103" i="12"/>
  <c r="C86" i="12"/>
  <c r="W110" i="12"/>
  <c r="T82" i="12"/>
  <c r="AM82" i="12"/>
  <c r="V82" i="12"/>
  <c r="J82" i="12"/>
  <c r="AE82" i="12"/>
  <c r="R82" i="12"/>
  <c r="AF82" i="12"/>
  <c r="N82" i="12"/>
  <c r="E82" i="12"/>
  <c r="AQ82" i="12"/>
  <c r="AN82" i="12"/>
  <c r="U82" i="12"/>
  <c r="AH82" i="12"/>
  <c r="M82" i="12"/>
  <c r="W82" i="12"/>
  <c r="P82" i="12"/>
  <c r="K82" i="12"/>
  <c r="O82" i="12"/>
  <c r="AX82" i="12"/>
  <c r="Z82" i="12"/>
  <c r="AV82" i="12"/>
  <c r="BD82" i="12"/>
  <c r="F82" i="12"/>
  <c r="AI82" i="12"/>
  <c r="H82" i="12"/>
  <c r="S82" i="12"/>
  <c r="AG82" i="12"/>
  <c r="BF82" i="12"/>
  <c r="AU82" i="12"/>
  <c r="AL82" i="12"/>
  <c r="D82" i="12"/>
  <c r="BG82" i="12"/>
  <c r="AY82" i="12"/>
  <c r="AJ82" i="12"/>
  <c r="BE82" i="12"/>
  <c r="BH82" i="12"/>
  <c r="AW82" i="12"/>
  <c r="G82" i="12"/>
  <c r="AO82" i="12"/>
  <c r="AR82" i="12"/>
  <c r="Y82" i="12"/>
  <c r="BI82" i="12"/>
  <c r="AB82" i="12"/>
  <c r="Q82" i="12"/>
  <c r="BC82" i="12"/>
  <c r="AZ82" i="12"/>
  <c r="I82" i="12"/>
  <c r="BB82" i="12"/>
  <c r="BA82" i="12"/>
  <c r="L82" i="12"/>
  <c r="AP82" i="12"/>
  <c r="C82" i="12"/>
  <c r="AD81" i="12"/>
  <c r="AS81" i="12"/>
  <c r="AC81" i="12"/>
  <c r="AA81" i="12"/>
  <c r="AT81" i="12"/>
  <c r="X81" i="12"/>
  <c r="AK81" i="12"/>
  <c r="E11" i="12"/>
  <c r="D53" i="12"/>
  <c r="E7" i="12"/>
  <c r="D17" i="12"/>
  <c r="D4" i="11"/>
  <c r="E31" i="11" s="1"/>
  <c r="F31" i="11" s="1"/>
  <c r="G31" i="11" s="1"/>
  <c r="H31" i="11" s="1"/>
  <c r="I31" i="11" s="1"/>
  <c r="J31" i="11" s="1"/>
  <c r="K31" i="11" s="1"/>
  <c r="L31" i="11" s="1"/>
  <c r="M31" i="11" s="1"/>
  <c r="N31" i="11" s="1"/>
  <c r="O31" i="11" s="1"/>
  <c r="P31" i="11" s="1"/>
  <c r="Q31" i="11" s="1"/>
  <c r="R31" i="11" s="1"/>
  <c r="S31" i="11" s="1"/>
  <c r="T31" i="11" s="1"/>
  <c r="U31" i="11" s="1"/>
  <c r="V31" i="11" s="1"/>
  <c r="W31" i="11" s="1"/>
  <c r="X31" i="11" s="1"/>
  <c r="Y31" i="11" s="1"/>
  <c r="Z31" i="11" s="1"/>
  <c r="AA31" i="11" s="1"/>
  <c r="AB31" i="11" s="1"/>
  <c r="AC31" i="11" s="1"/>
  <c r="AD31" i="11" s="1"/>
  <c r="AE31" i="11" s="1"/>
  <c r="AF31" i="11" s="1"/>
  <c r="AG31" i="11" s="1"/>
  <c r="AH31" i="11" s="1"/>
  <c r="AI31" i="11" s="1"/>
  <c r="AJ31" i="11" s="1"/>
  <c r="AK31" i="11" s="1"/>
  <c r="AL31" i="11" s="1"/>
  <c r="AM31" i="11" s="1"/>
  <c r="AN31" i="11" s="1"/>
  <c r="AO31" i="11" s="1"/>
  <c r="AP31" i="11" s="1"/>
  <c r="AQ31" i="11" s="1"/>
  <c r="AR31" i="11" s="1"/>
  <c r="AS31" i="11" s="1"/>
  <c r="AT31" i="11" s="1"/>
  <c r="AU31" i="11" s="1"/>
  <c r="AV31" i="11" s="1"/>
  <c r="AW31" i="11" s="1"/>
  <c r="AX31" i="11" s="1"/>
  <c r="AY31" i="11" s="1"/>
  <c r="AZ31" i="11" s="1"/>
  <c r="BA31" i="11" s="1"/>
  <c r="BB31" i="11" s="1"/>
  <c r="BC31" i="11" s="1"/>
  <c r="BD31" i="11" s="1"/>
  <c r="BE31" i="11" s="1"/>
  <c r="BF31" i="11" s="1"/>
  <c r="BG31" i="11" s="1"/>
  <c r="BH31" i="11" s="1"/>
  <c r="BI31" i="11" s="1"/>
  <c r="D5" i="11"/>
  <c r="D3" i="11"/>
  <c r="B6" i="12"/>
  <c r="G127" i="12" l="1"/>
  <c r="U88" i="12"/>
  <c r="AO89" i="12" s="1"/>
  <c r="AO90" i="12" s="1"/>
  <c r="K88" i="12"/>
  <c r="AE89" i="12" s="1"/>
  <c r="AE90" i="12" s="1"/>
  <c r="S127" i="12"/>
  <c r="S45" i="12" s="1"/>
  <c r="S46" i="12" s="1"/>
  <c r="L127" i="12"/>
  <c r="L45" i="12" s="1"/>
  <c r="L46" i="12" s="1"/>
  <c r="E127" i="12"/>
  <c r="E45" i="12" s="1"/>
  <c r="E46" i="12" s="1"/>
  <c r="T127" i="12"/>
  <c r="T45" i="12" s="1"/>
  <c r="T46" i="12" s="1"/>
  <c r="O88" i="12"/>
  <c r="AI89" i="12" s="1"/>
  <c r="AI90" i="12" s="1"/>
  <c r="H127" i="12"/>
  <c r="H45" i="12" s="1"/>
  <c r="H46" i="12" s="1"/>
  <c r="T88" i="12"/>
  <c r="AN89" i="12" s="1"/>
  <c r="AN90" i="12" s="1"/>
  <c r="O127" i="12"/>
  <c r="O45" i="12" s="1"/>
  <c r="O46" i="12" s="1"/>
  <c r="R88" i="12"/>
  <c r="AL89" i="12" s="1"/>
  <c r="AL90" i="12" s="1"/>
  <c r="P127" i="12"/>
  <c r="P45" i="12" s="1"/>
  <c r="P46" i="12" s="1"/>
  <c r="F127" i="12"/>
  <c r="F45" i="12" s="1"/>
  <c r="F46" i="12" s="1"/>
  <c r="V127" i="12"/>
  <c r="V45" i="12" s="1"/>
  <c r="V46" i="12" s="1"/>
  <c r="I127" i="12"/>
  <c r="I45" i="12" s="1"/>
  <c r="I46" i="12" s="1"/>
  <c r="D127" i="12"/>
  <c r="D45" i="12" s="1"/>
  <c r="D46" i="12" s="1"/>
  <c r="M127" i="12"/>
  <c r="R127" i="12"/>
  <c r="R45" i="12" s="1"/>
  <c r="R46" i="12" s="1"/>
  <c r="Q127" i="12"/>
  <c r="Q45" i="12" s="1"/>
  <c r="Q46" i="12" s="1"/>
  <c r="U127" i="12"/>
  <c r="U45" i="12" s="1"/>
  <c r="U46" i="12" s="1"/>
  <c r="J127" i="12"/>
  <c r="J45" i="12" s="1"/>
  <c r="J46" i="12" s="1"/>
  <c r="K127" i="12"/>
  <c r="K45" i="12" s="1"/>
  <c r="K46" i="12" s="1"/>
  <c r="N127" i="12"/>
  <c r="N45" i="12" s="1"/>
  <c r="N46" i="12" s="1"/>
  <c r="P88" i="12"/>
  <c r="AJ89" i="12" s="1"/>
  <c r="AJ90" i="12" s="1"/>
  <c r="C127" i="12"/>
  <c r="D88" i="12"/>
  <c r="X89" i="12" s="1"/>
  <c r="X90" i="12" s="1"/>
  <c r="S88" i="12"/>
  <c r="AM89" i="12" s="1"/>
  <c r="AM90" i="12" s="1"/>
  <c r="E88" i="12"/>
  <c r="Y89" i="12" s="1"/>
  <c r="Y90" i="12" s="1"/>
  <c r="H88" i="12"/>
  <c r="AB89" i="12" s="1"/>
  <c r="AB90" i="12" s="1"/>
  <c r="I88" i="12"/>
  <c r="AC89" i="12" s="1"/>
  <c r="AC90" i="12" s="1"/>
  <c r="Q88" i="12"/>
  <c r="AK89" i="12" s="1"/>
  <c r="AK90" i="12" s="1"/>
  <c r="M88" i="12"/>
  <c r="AG89" i="12" s="1"/>
  <c r="AG90" i="12" s="1"/>
  <c r="L88" i="12"/>
  <c r="AF89" i="12" s="1"/>
  <c r="AF90" i="12" s="1"/>
  <c r="V88" i="12"/>
  <c r="AP89" i="12" s="1"/>
  <c r="AP90" i="12" s="1"/>
  <c r="J88" i="12"/>
  <c r="AD89" i="12" s="1"/>
  <c r="AD90" i="12" s="1"/>
  <c r="N88" i="12"/>
  <c r="AH89" i="12" s="1"/>
  <c r="AH90" i="12" s="1"/>
  <c r="G88" i="12"/>
  <c r="AA89" i="12" s="1"/>
  <c r="AA90" i="12" s="1"/>
  <c r="F88" i="12"/>
  <c r="Z89" i="12" s="1"/>
  <c r="Z90" i="12" s="1"/>
  <c r="C88" i="12"/>
  <c r="W89" i="12" s="1"/>
  <c r="W90" i="12" s="1"/>
  <c r="D323" i="12"/>
  <c r="D324" i="12" s="1"/>
  <c r="F7" i="12"/>
  <c r="E56" i="12"/>
  <c r="E8" i="6"/>
  <c r="S96" i="12"/>
  <c r="O96" i="12"/>
  <c r="M96" i="12"/>
  <c r="D96" i="12"/>
  <c r="D97" i="12" s="1"/>
  <c r="D99" i="12" s="1"/>
  <c r="D100" i="12" s="1"/>
  <c r="D102" i="12" s="1"/>
  <c r="V96" i="12"/>
  <c r="L96" i="12"/>
  <c r="R96" i="12"/>
  <c r="G96" i="12"/>
  <c r="H96" i="12"/>
  <c r="E96" i="12"/>
  <c r="P96" i="12"/>
  <c r="N96" i="12"/>
  <c r="K96" i="12"/>
  <c r="T96" i="12"/>
  <c r="F96" i="12"/>
  <c r="I96" i="12"/>
  <c r="C96" i="12"/>
  <c r="Q96" i="12"/>
  <c r="U96" i="12"/>
  <c r="J96" i="12"/>
  <c r="N113" i="12"/>
  <c r="D327" i="12"/>
  <c r="E328" i="12"/>
  <c r="T113" i="12"/>
  <c r="J111" i="12"/>
  <c r="AD112" i="12" s="1"/>
  <c r="Q113" i="12"/>
  <c r="J113" i="12"/>
  <c r="O111" i="12"/>
  <c r="AI112" i="12" s="1"/>
  <c r="N111" i="12"/>
  <c r="AH112" i="12" s="1"/>
  <c r="G113" i="12"/>
  <c r="S111" i="12"/>
  <c r="AM112" i="12" s="1"/>
  <c r="I113" i="12"/>
  <c r="U113" i="12"/>
  <c r="I111" i="12"/>
  <c r="AC112" i="12" s="1"/>
  <c r="V111" i="12"/>
  <c r="AP112" i="12" s="1"/>
  <c r="D120" i="12"/>
  <c r="D16" i="12"/>
  <c r="E17" i="12"/>
  <c r="E36" i="12"/>
  <c r="E15" i="12"/>
  <c r="B332" i="12"/>
  <c r="C331" i="12"/>
  <c r="E331" i="12"/>
  <c r="D331" i="12"/>
  <c r="F36" i="12"/>
  <c r="F15" i="12"/>
  <c r="H326" i="12"/>
  <c r="G330" i="12"/>
  <c r="G332" i="12"/>
  <c r="G331" i="12"/>
  <c r="AK83" i="12"/>
  <c r="AK84" i="12" s="1"/>
  <c r="AP83" i="12"/>
  <c r="AP84" i="12" s="1"/>
  <c r="AT83" i="12"/>
  <c r="AT84" i="12" s="1"/>
  <c r="AD83" i="12"/>
  <c r="AD84" i="12" s="1"/>
  <c r="AV83" i="12"/>
  <c r="BG83" i="12"/>
  <c r="AS83" i="12"/>
  <c r="AS84" i="12" s="1"/>
  <c r="AB83" i="12"/>
  <c r="AB84" i="12" s="1"/>
  <c r="AN83" i="12"/>
  <c r="AN84" i="12" s="1"/>
  <c r="BC83" i="12"/>
  <c r="AO83" i="12"/>
  <c r="AO84" i="12" s="1"/>
  <c r="BA83" i="12"/>
  <c r="BH83" i="12"/>
  <c r="BH84" i="12" s="1"/>
  <c r="AF83" i="12"/>
  <c r="BD83" i="12"/>
  <c r="AM83" i="12"/>
  <c r="AI83" i="12"/>
  <c r="AI84" i="12" s="1"/>
  <c r="AE83" i="12"/>
  <c r="Y83" i="12"/>
  <c r="AJ83" i="12"/>
  <c r="AJ84" i="12" s="1"/>
  <c r="AH83" i="12"/>
  <c r="AC83" i="12"/>
  <c r="AC84" i="12" s="1"/>
  <c r="BI83" i="12"/>
  <c r="X83" i="12"/>
  <c r="X84" i="12" s="1"/>
  <c r="Z83" i="12"/>
  <c r="Z84" i="12" s="1"/>
  <c r="AQ83" i="12"/>
  <c r="AQ84" i="12" s="1"/>
  <c r="AZ83" i="12"/>
  <c r="AA83" i="12"/>
  <c r="AA84" i="12" s="1"/>
  <c r="G45" i="12"/>
  <c r="G46" i="12" s="1"/>
  <c r="BF83" i="12"/>
  <c r="BF84" i="12" s="1"/>
  <c r="AG83" i="12"/>
  <c r="AG84" i="12" s="1"/>
  <c r="M45" i="12"/>
  <c r="M46" i="12" s="1"/>
  <c r="AL83" i="12"/>
  <c r="BB83" i="12"/>
  <c r="BB84" i="12" s="1"/>
  <c r="AY83" i="12"/>
  <c r="W83" i="12"/>
  <c r="O113" i="12"/>
  <c r="T111" i="12"/>
  <c r="AN112" i="12" s="1"/>
  <c r="P111" i="12"/>
  <c r="AJ112" i="12" s="1"/>
  <c r="M113" i="12"/>
  <c r="Q111" i="12"/>
  <c r="AK112" i="12" s="1"/>
  <c r="L113" i="12"/>
  <c r="H113" i="12"/>
  <c r="F111" i="12"/>
  <c r="Z112" i="12" s="1"/>
  <c r="D111" i="12"/>
  <c r="X112" i="12" s="1"/>
  <c r="G111" i="12"/>
  <c r="AA112" i="12" s="1"/>
  <c r="E111" i="12"/>
  <c r="Y112" i="12" s="1"/>
  <c r="C111" i="12"/>
  <c r="K113" i="12"/>
  <c r="E113" i="12"/>
  <c r="C113" i="12"/>
  <c r="S113" i="12"/>
  <c r="F113" i="12"/>
  <c r="D113" i="12"/>
  <c r="R111" i="12"/>
  <c r="AL112" i="12" s="1"/>
  <c r="V113" i="12"/>
  <c r="R113" i="12"/>
  <c r="L111" i="12"/>
  <c r="AF112" i="12" s="1"/>
  <c r="U111" i="12"/>
  <c r="AO112" i="12" s="1"/>
  <c r="P113" i="12"/>
  <c r="M111" i="12"/>
  <c r="AG112" i="12" s="1"/>
  <c r="K111" i="12"/>
  <c r="AE112" i="12" s="1"/>
  <c r="H111" i="12"/>
  <c r="AB112" i="12" s="1"/>
  <c r="W103" i="12"/>
  <c r="W111" i="12" s="1"/>
  <c r="AQ112" i="12" s="1"/>
  <c r="W86" i="12"/>
  <c r="P92" i="12"/>
  <c r="G92" i="12"/>
  <c r="N92" i="12"/>
  <c r="K92" i="12"/>
  <c r="J92" i="12"/>
  <c r="S92" i="12"/>
  <c r="T92" i="12"/>
  <c r="I92" i="12"/>
  <c r="L92" i="12"/>
  <c r="D92" i="12"/>
  <c r="H92" i="12"/>
  <c r="U92" i="12"/>
  <c r="V92" i="12"/>
  <c r="Q92" i="12"/>
  <c r="R92" i="12"/>
  <c r="M92" i="12"/>
  <c r="E92" i="12"/>
  <c r="C92" i="12"/>
  <c r="C93" i="12" s="1"/>
  <c r="C121" i="12" s="1"/>
  <c r="F92" i="12"/>
  <c r="O92" i="12"/>
  <c r="X82" i="12"/>
  <c r="AT82" i="12"/>
  <c r="AA82" i="12"/>
  <c r="AC82" i="12"/>
  <c r="AK82" i="12"/>
  <c r="AS82" i="12"/>
  <c r="AD82" i="12"/>
  <c r="G14" i="12"/>
  <c r="F11" i="12"/>
  <c r="E53" i="12"/>
  <c r="B16" i="20"/>
  <c r="C6" i="10"/>
  <c r="B124" i="10"/>
  <c r="B117" i="10"/>
  <c r="B70" i="10"/>
  <c r="B101" i="10"/>
  <c r="B98" i="10"/>
  <c r="C15" i="10"/>
  <c r="D15" i="10"/>
  <c r="E323" i="12" l="1"/>
  <c r="G329" i="12"/>
  <c r="AD96" i="12"/>
  <c r="AS96" i="12"/>
  <c r="AC96" i="12"/>
  <c r="AK96" i="12"/>
  <c r="G7" i="12"/>
  <c r="F56" i="12"/>
  <c r="F8" i="6"/>
  <c r="AC104" i="12"/>
  <c r="AO104" i="12"/>
  <c r="AK87" i="12"/>
  <c r="AL104" i="12"/>
  <c r="Y87" i="12"/>
  <c r="AH104" i="12"/>
  <c r="AH113" i="12" s="1"/>
  <c r="Z104" i="12"/>
  <c r="AD104" i="12"/>
  <c r="AF104" i="12"/>
  <c r="AM104" i="12"/>
  <c r="AB87" i="12"/>
  <c r="AJ104" i="12"/>
  <c r="AE104" i="12"/>
  <c r="AA104" i="12"/>
  <c r="AN104" i="12"/>
  <c r="AN113" i="12" s="1"/>
  <c r="AI104" i="12"/>
  <c r="AG104" i="12"/>
  <c r="AP104" i="12"/>
  <c r="AI96" i="12"/>
  <c r="BH96" i="12"/>
  <c r="BF96" i="12"/>
  <c r="AT96" i="12"/>
  <c r="BB96" i="12"/>
  <c r="AB96" i="12"/>
  <c r="X96" i="12"/>
  <c r="AQ96" i="12"/>
  <c r="Y84" i="12"/>
  <c r="AA96" i="12"/>
  <c r="Z96" i="12"/>
  <c r="AG96" i="12"/>
  <c r="AO96" i="12"/>
  <c r="AN96" i="12"/>
  <c r="BI84" i="12"/>
  <c r="AJ96" i="12"/>
  <c r="AP96" i="12"/>
  <c r="AV84" i="12"/>
  <c r="AM84" i="12"/>
  <c r="BC84" i="12"/>
  <c r="BD84" i="12"/>
  <c r="AZ84" i="12"/>
  <c r="AE84" i="12"/>
  <c r="W84" i="12"/>
  <c r="AY84" i="12"/>
  <c r="AF84" i="12"/>
  <c r="BA84" i="12"/>
  <c r="AL84" i="12"/>
  <c r="AH84" i="12"/>
  <c r="BG84" i="12"/>
  <c r="AD87" i="12"/>
  <c r="AI87" i="12"/>
  <c r="AC87" i="12"/>
  <c r="AP87" i="12"/>
  <c r="AH87" i="12"/>
  <c r="AM87" i="12"/>
  <c r="T49" i="6"/>
  <c r="K49" i="6"/>
  <c r="H49" i="6"/>
  <c r="J49" i="6"/>
  <c r="I49" i="6"/>
  <c r="N49" i="6"/>
  <c r="F49" i="6"/>
  <c r="U49" i="6"/>
  <c r="D49" i="6"/>
  <c r="E49" i="6"/>
  <c r="G49" i="6"/>
  <c r="L49" i="6"/>
  <c r="V49" i="6"/>
  <c r="R49" i="6"/>
  <c r="O49" i="6"/>
  <c r="Q49" i="6"/>
  <c r="M49" i="6"/>
  <c r="P49" i="6"/>
  <c r="S49" i="6"/>
  <c r="C45" i="12"/>
  <c r="C46" i="12" s="1"/>
  <c r="E324" i="12"/>
  <c r="H329" i="12" s="1"/>
  <c r="I326" i="12"/>
  <c r="H332" i="12"/>
  <c r="H330" i="12"/>
  <c r="H331" i="12"/>
  <c r="G36" i="12"/>
  <c r="G15" i="12"/>
  <c r="F16" i="12"/>
  <c r="F120" i="12"/>
  <c r="H14" i="12"/>
  <c r="B333" i="12"/>
  <c r="H333" i="12" s="1"/>
  <c r="D332" i="12"/>
  <c r="C332" i="12"/>
  <c r="E332" i="12"/>
  <c r="F332" i="12"/>
  <c r="E120" i="12"/>
  <c r="E16" i="12"/>
  <c r="G17" i="12"/>
  <c r="E327" i="12"/>
  <c r="F328" i="12"/>
  <c r="AJ87" i="12"/>
  <c r="C128" i="12"/>
  <c r="AU83" i="12"/>
  <c r="AR83" i="12"/>
  <c r="BE83" i="12"/>
  <c r="AN87" i="12"/>
  <c r="AX83" i="12"/>
  <c r="AW83" i="12"/>
  <c r="Y104" i="12"/>
  <c r="AF87" i="12"/>
  <c r="AO87" i="12"/>
  <c r="AL87" i="12"/>
  <c r="AK104" i="12"/>
  <c r="Z87" i="12"/>
  <c r="AB104" i="12"/>
  <c r="AQ104" i="12"/>
  <c r="AQ113" i="12" s="1"/>
  <c r="AQ87" i="12"/>
  <c r="AG87" i="12"/>
  <c r="AE87" i="12"/>
  <c r="X87" i="12"/>
  <c r="X104" i="12"/>
  <c r="D109" i="12"/>
  <c r="D128" i="12" s="1"/>
  <c r="AA87" i="12"/>
  <c r="W112" i="12"/>
  <c r="C115" i="12"/>
  <c r="C116" i="12" s="1"/>
  <c r="C122" i="12" s="1"/>
  <c r="C123" i="12" s="1"/>
  <c r="C124" i="12" s="1"/>
  <c r="D93" i="12"/>
  <c r="E97" i="12"/>
  <c r="F53" i="12"/>
  <c r="G11" i="12"/>
  <c r="H17" i="12"/>
  <c r="B6" i="7"/>
  <c r="B7" i="7" s="1"/>
  <c r="B8" i="7" s="1"/>
  <c r="C59" i="12" s="1"/>
  <c r="B3" i="7"/>
  <c r="B4" i="7" s="1"/>
  <c r="B5" i="7" s="1"/>
  <c r="C13" i="7"/>
  <c r="C21" i="21" s="1"/>
  <c r="AE113" i="12" l="1"/>
  <c r="AF113" i="12"/>
  <c r="AJ113" i="12"/>
  <c r="AO113" i="12"/>
  <c r="AG113" i="12"/>
  <c r="AP113" i="12"/>
  <c r="AI113" i="12"/>
  <c r="AH96" i="12"/>
  <c r="BD96" i="12"/>
  <c r="AL96" i="12"/>
  <c r="BA96" i="12"/>
  <c r="W96" i="12"/>
  <c r="BC96" i="12"/>
  <c r="AM96" i="12"/>
  <c r="AF96" i="12"/>
  <c r="AE96" i="12"/>
  <c r="BI96" i="12"/>
  <c r="AV96" i="12"/>
  <c r="AY96" i="12"/>
  <c r="Y96" i="12"/>
  <c r="BG96" i="12"/>
  <c r="AZ96" i="12"/>
  <c r="AM113" i="12"/>
  <c r="H7" i="12"/>
  <c r="G8" i="6"/>
  <c r="G56" i="12"/>
  <c r="AA113" i="12"/>
  <c r="AD113" i="12"/>
  <c r="AW84" i="12"/>
  <c r="AX84" i="12"/>
  <c r="BE84" i="12"/>
  <c r="AR84" i="12"/>
  <c r="AU84" i="12"/>
  <c r="AK113" i="12"/>
  <c r="AB113" i="12"/>
  <c r="AL113" i="12"/>
  <c r="AC113" i="12"/>
  <c r="C49" i="6"/>
  <c r="D129" i="12"/>
  <c r="D48" i="12"/>
  <c r="D49" i="12" s="1"/>
  <c r="C129" i="12"/>
  <c r="C48" i="12"/>
  <c r="C49" i="12" s="1"/>
  <c r="C50" i="6" s="1"/>
  <c r="H36" i="12"/>
  <c r="H15" i="12"/>
  <c r="J326" i="12"/>
  <c r="I332" i="12"/>
  <c r="I330" i="12"/>
  <c r="I333" i="12"/>
  <c r="I331" i="12"/>
  <c r="G120" i="12"/>
  <c r="G16" i="12"/>
  <c r="B334" i="12"/>
  <c r="I334" i="12" s="1"/>
  <c r="D333" i="12"/>
  <c r="C333" i="12"/>
  <c r="E333" i="12"/>
  <c r="F333" i="12"/>
  <c r="G333" i="12"/>
  <c r="F327" i="12"/>
  <c r="G328" i="12"/>
  <c r="I14" i="12"/>
  <c r="I17" i="12" s="1"/>
  <c r="F323" i="12"/>
  <c r="F324" i="12" s="1"/>
  <c r="I329" i="12" s="1"/>
  <c r="C39" i="12"/>
  <c r="C40" i="12" s="1"/>
  <c r="C42" i="12" s="1"/>
  <c r="X110" i="12"/>
  <c r="D115" i="12"/>
  <c r="D116" i="12" s="1"/>
  <c r="D122" i="12" s="1"/>
  <c r="W104" i="12"/>
  <c r="X113" i="12" s="1"/>
  <c r="W87" i="12"/>
  <c r="W88" i="12" s="1"/>
  <c r="AQ89" i="12" s="1"/>
  <c r="AQ90" i="12" s="1"/>
  <c r="Z113" i="12"/>
  <c r="E93" i="12"/>
  <c r="D121" i="12"/>
  <c r="F97" i="12"/>
  <c r="E99" i="12"/>
  <c r="E100" i="12" s="1"/>
  <c r="E102" i="12" s="1"/>
  <c r="H11" i="12"/>
  <c r="G53" i="12"/>
  <c r="C86" i="10"/>
  <c r="C12" i="7"/>
  <c r="C20" i="21" s="1"/>
  <c r="BE96" i="12" l="1"/>
  <c r="AW96" i="12"/>
  <c r="AX96" i="12"/>
  <c r="AU96" i="12"/>
  <c r="W127" i="12"/>
  <c r="W45" i="12" s="1"/>
  <c r="W46" i="12" s="1"/>
  <c r="AR96" i="12"/>
  <c r="I7" i="12"/>
  <c r="H8" i="6"/>
  <c r="H56" i="12"/>
  <c r="D50" i="6"/>
  <c r="D51" i="6"/>
  <c r="C51" i="6"/>
  <c r="K326" i="12"/>
  <c r="J330" i="12"/>
  <c r="J334" i="12"/>
  <c r="J332" i="12"/>
  <c r="J333" i="12"/>
  <c r="J331" i="12"/>
  <c r="J14" i="12"/>
  <c r="J17" i="12" s="1"/>
  <c r="B335" i="12"/>
  <c r="J335" i="12" s="1"/>
  <c r="C334" i="12"/>
  <c r="D334" i="12"/>
  <c r="E334" i="12"/>
  <c r="F334" i="12"/>
  <c r="G334" i="12"/>
  <c r="H334" i="12"/>
  <c r="I36" i="12"/>
  <c r="I15" i="12"/>
  <c r="H16" i="12"/>
  <c r="H120" i="12"/>
  <c r="G323" i="12"/>
  <c r="G327" i="12"/>
  <c r="H328" i="12"/>
  <c r="D39" i="12"/>
  <c r="D40" i="12" s="1"/>
  <c r="D42" i="12" s="1"/>
  <c r="W92" i="12"/>
  <c r="E109" i="12"/>
  <c r="E128" i="12" s="1"/>
  <c r="Y113" i="12"/>
  <c r="W113" i="12"/>
  <c r="D123" i="12"/>
  <c r="D124" i="12" s="1"/>
  <c r="X86" i="12"/>
  <c r="X103" i="12"/>
  <c r="F93" i="12"/>
  <c r="E121" i="12"/>
  <c r="G97" i="12"/>
  <c r="F99" i="12"/>
  <c r="F100" i="12" s="1"/>
  <c r="F102" i="12" s="1"/>
  <c r="I11" i="12"/>
  <c r="H53" i="12"/>
  <c r="D87" i="10"/>
  <c r="C87" i="10"/>
  <c r="X88" i="12" l="1"/>
  <c r="AR89" i="12" s="1"/>
  <c r="AR90" i="12" s="1"/>
  <c r="X127" i="12"/>
  <c r="X45" i="12" s="1"/>
  <c r="X46" i="12" s="1"/>
  <c r="K14" i="12"/>
  <c r="J7" i="12"/>
  <c r="I8" i="6"/>
  <c r="I56" i="12"/>
  <c r="W49" i="6"/>
  <c r="E129" i="12"/>
  <c r="E48" i="12"/>
  <c r="E49" i="12" s="1"/>
  <c r="E51" i="6" s="1"/>
  <c r="G324" i="12"/>
  <c r="H323" i="12" s="1"/>
  <c r="I16" i="12"/>
  <c r="I120" i="12"/>
  <c r="B336" i="12"/>
  <c r="K336" i="12" s="1"/>
  <c r="D335" i="12"/>
  <c r="C335" i="12"/>
  <c r="E335" i="12"/>
  <c r="F335" i="12"/>
  <c r="G335" i="12"/>
  <c r="H335" i="12"/>
  <c r="I335" i="12"/>
  <c r="L326" i="12"/>
  <c r="K334" i="12"/>
  <c r="K332" i="12"/>
  <c r="K331" i="12"/>
  <c r="K333" i="12"/>
  <c r="K335" i="12"/>
  <c r="K36" i="12"/>
  <c r="K15" i="12"/>
  <c r="J36" i="12"/>
  <c r="J15" i="12"/>
  <c r="X92" i="12"/>
  <c r="F109" i="12"/>
  <c r="F128" i="12" s="1"/>
  <c r="Y110" i="12"/>
  <c r="E115" i="12"/>
  <c r="E116" i="12" s="1"/>
  <c r="E122" i="12" s="1"/>
  <c r="E123" i="12" s="1"/>
  <c r="E124" i="12" s="1"/>
  <c r="X111" i="12"/>
  <c r="AR112" i="12" s="1"/>
  <c r="G93" i="12"/>
  <c r="F121" i="12"/>
  <c r="H97" i="12"/>
  <c r="G99" i="12"/>
  <c r="G100" i="12" s="1"/>
  <c r="G102" i="12" s="1"/>
  <c r="J11" i="12"/>
  <c r="I53" i="12"/>
  <c r="K17" i="12"/>
  <c r="L14" i="12"/>
  <c r="K330" i="12" l="1"/>
  <c r="K7" i="12"/>
  <c r="J8" i="6"/>
  <c r="J56" i="12"/>
  <c r="X49" i="6"/>
  <c r="F129" i="12"/>
  <c r="F48" i="12"/>
  <c r="F49" i="12" s="1"/>
  <c r="F51" i="6" s="1"/>
  <c r="H327" i="12"/>
  <c r="I328" i="12"/>
  <c r="J329" i="12"/>
  <c r="B337" i="12"/>
  <c r="D336" i="12"/>
  <c r="C336" i="12"/>
  <c r="E336" i="12"/>
  <c r="F336" i="12"/>
  <c r="G336" i="12"/>
  <c r="H336" i="12"/>
  <c r="I336" i="12"/>
  <c r="J336" i="12"/>
  <c r="J16" i="12"/>
  <c r="J120" i="12"/>
  <c r="M326" i="12"/>
  <c r="L331" i="12"/>
  <c r="L334" i="12"/>
  <c r="L336" i="12"/>
  <c r="L332" i="12"/>
  <c r="L333" i="12"/>
  <c r="L335" i="12"/>
  <c r="H324" i="12"/>
  <c r="I323" i="12" s="1"/>
  <c r="L36" i="12"/>
  <c r="L15" i="12"/>
  <c r="K120" i="12"/>
  <c r="K16" i="12"/>
  <c r="E39" i="12"/>
  <c r="Z110" i="12"/>
  <c r="F115" i="12"/>
  <c r="F116" i="12" s="1"/>
  <c r="F122" i="12" s="1"/>
  <c r="F123" i="12" s="1"/>
  <c r="F124" i="12" s="1"/>
  <c r="G109" i="12"/>
  <c r="G128" i="12" s="1"/>
  <c r="AR87" i="12"/>
  <c r="AR104" i="12"/>
  <c r="Y103" i="12"/>
  <c r="Y86" i="12"/>
  <c r="H93" i="12"/>
  <c r="G121" i="12"/>
  <c r="I97" i="12"/>
  <c r="H99" i="12"/>
  <c r="H100" i="12" s="1"/>
  <c r="H102" i="12" s="1"/>
  <c r="K11" i="12"/>
  <c r="J53" i="12"/>
  <c r="L17" i="12"/>
  <c r="M14" i="12"/>
  <c r="A14" i="23"/>
  <c r="BF14" i="23" s="1"/>
  <c r="BE13" i="23"/>
  <c r="BD13" i="23"/>
  <c r="BC13" i="23"/>
  <c r="BB13" i="23"/>
  <c r="AW13" i="23"/>
  <c r="AV13" i="23"/>
  <c r="AU13" i="23"/>
  <c r="AT13" i="23"/>
  <c r="AO13" i="23"/>
  <c r="AN13" i="23"/>
  <c r="AM13" i="23"/>
  <c r="AL13" i="23"/>
  <c r="AG13" i="23"/>
  <c r="AF13" i="23"/>
  <c r="AE13" i="23"/>
  <c r="AD13" i="23"/>
  <c r="Y13" i="23"/>
  <c r="X13" i="23"/>
  <c r="W13" i="23"/>
  <c r="V13" i="23"/>
  <c r="Q13" i="23"/>
  <c r="P13" i="23"/>
  <c r="O13" i="23"/>
  <c r="N13" i="23"/>
  <c r="I13" i="23"/>
  <c r="H13" i="23"/>
  <c r="G13" i="23"/>
  <c r="F13" i="23"/>
  <c r="A13" i="23"/>
  <c r="BI13" i="23" s="1"/>
  <c r="BK5" i="23"/>
  <c r="BJ5" i="23"/>
  <c r="BK4" i="23"/>
  <c r="BJ4" i="23"/>
  <c r="C4" i="23"/>
  <c r="BK3" i="23"/>
  <c r="BJ3" i="23"/>
  <c r="C3" i="23"/>
  <c r="BI9" i="22"/>
  <c r="BI8" i="22"/>
  <c r="BI10" i="22" s="1"/>
  <c r="C4" i="22"/>
  <c r="C3" i="22"/>
  <c r="Y88" i="12" l="1"/>
  <c r="AS89" i="12" s="1"/>
  <c r="AS90" i="12" s="1"/>
  <c r="Y127" i="12"/>
  <c r="Y45" i="12" s="1"/>
  <c r="Y46" i="12" s="1"/>
  <c r="L7" i="12"/>
  <c r="K56" i="12"/>
  <c r="K8" i="6"/>
  <c r="G129" i="12"/>
  <c r="G48" i="12"/>
  <c r="G49" i="12" s="1"/>
  <c r="G51" i="6" s="1"/>
  <c r="L120" i="12"/>
  <c r="L16" i="12"/>
  <c r="B338" i="12"/>
  <c r="M338" i="12" s="1"/>
  <c r="C337" i="12"/>
  <c r="D337" i="12"/>
  <c r="E337" i="12"/>
  <c r="F337" i="12"/>
  <c r="G337" i="12"/>
  <c r="H337" i="12"/>
  <c r="I337" i="12"/>
  <c r="J337" i="12"/>
  <c r="K337" i="12"/>
  <c r="I327" i="12"/>
  <c r="J328" i="12"/>
  <c r="K329" i="12"/>
  <c r="N326" i="12"/>
  <c r="M337" i="12"/>
  <c r="M336" i="12"/>
  <c r="M331" i="12"/>
  <c r="M335" i="12"/>
  <c r="M334" i="12"/>
  <c r="M332" i="12"/>
  <c r="M333" i="12"/>
  <c r="M36" i="12"/>
  <c r="M15" i="12"/>
  <c r="I324" i="12"/>
  <c r="M330" i="12" s="1"/>
  <c r="L330" i="12"/>
  <c r="L337" i="12"/>
  <c r="F39" i="12"/>
  <c r="Y92" i="12"/>
  <c r="H109" i="12"/>
  <c r="H128" i="12" s="1"/>
  <c r="Y111" i="12"/>
  <c r="AS112" i="12" s="1"/>
  <c r="AR113" i="12"/>
  <c r="AA110" i="12"/>
  <c r="G115" i="12"/>
  <c r="G116" i="12" s="1"/>
  <c r="G122" i="12" s="1"/>
  <c r="G123" i="12" s="1"/>
  <c r="G124" i="12" s="1"/>
  <c r="Z103" i="12"/>
  <c r="Z86" i="12"/>
  <c r="I93" i="12"/>
  <c r="H121" i="12"/>
  <c r="J97" i="12"/>
  <c r="I99" i="12"/>
  <c r="I100" i="12" s="1"/>
  <c r="I102" i="12" s="1"/>
  <c r="L11" i="12"/>
  <c r="K53" i="12"/>
  <c r="M17" i="12"/>
  <c r="N14" i="12"/>
  <c r="S14" i="23"/>
  <c r="AW14" i="23"/>
  <c r="AX14" i="23"/>
  <c r="I14" i="23"/>
  <c r="BD14" i="23"/>
  <c r="AV14" i="23"/>
  <c r="AN14" i="23"/>
  <c r="AF14" i="23"/>
  <c r="X14" i="23"/>
  <c r="P14" i="23"/>
  <c r="H14" i="23"/>
  <c r="BB14" i="23"/>
  <c r="AL14" i="23"/>
  <c r="AD14" i="23"/>
  <c r="N14" i="23"/>
  <c r="BH14" i="23"/>
  <c r="AJ14" i="23"/>
  <c r="T14" i="23"/>
  <c r="BG14" i="23"/>
  <c r="AI14" i="23"/>
  <c r="A15" i="23"/>
  <c r="BC14" i="23"/>
  <c r="AU14" i="23"/>
  <c r="AM14" i="23"/>
  <c r="AE14" i="23"/>
  <c r="W14" i="23"/>
  <c r="O14" i="23"/>
  <c r="G14" i="23"/>
  <c r="AZ14" i="23"/>
  <c r="AY14" i="23"/>
  <c r="AT14" i="23"/>
  <c r="V14" i="23"/>
  <c r="F14" i="23"/>
  <c r="BI14" i="23"/>
  <c r="BA14" i="23"/>
  <c r="AS14" i="23"/>
  <c r="AK14" i="23"/>
  <c r="AC14" i="23"/>
  <c r="U14" i="23"/>
  <c r="M14" i="23"/>
  <c r="AR14" i="23"/>
  <c r="AB14" i="23"/>
  <c r="L14" i="23"/>
  <c r="AQ14" i="23"/>
  <c r="Z14" i="23"/>
  <c r="AG14" i="23"/>
  <c r="AO14" i="23"/>
  <c r="Y14" i="23"/>
  <c r="BE14" i="23"/>
  <c r="AA14" i="23"/>
  <c r="J14" i="23"/>
  <c r="K14" i="23"/>
  <c r="AH14" i="23"/>
  <c r="Q14" i="23"/>
  <c r="R14" i="23"/>
  <c r="AP14" i="23"/>
  <c r="J13" i="23"/>
  <c r="R13" i="23"/>
  <c r="Z13" i="23"/>
  <c r="AH13" i="23"/>
  <c r="AP13" i="23"/>
  <c r="AX13" i="23"/>
  <c r="BF13" i="23"/>
  <c r="S13" i="23"/>
  <c r="AQ13" i="23"/>
  <c r="AI13" i="23"/>
  <c r="L13" i="23"/>
  <c r="AB13" i="23"/>
  <c r="AR13" i="23"/>
  <c r="AZ13" i="23"/>
  <c r="K13" i="23"/>
  <c r="AA13" i="23"/>
  <c r="AY13" i="23"/>
  <c r="BG13" i="23"/>
  <c r="T13" i="23"/>
  <c r="AJ13" i="23"/>
  <c r="BH13" i="23"/>
  <c r="E13" i="23"/>
  <c r="M13" i="23"/>
  <c r="U13" i="23"/>
  <c r="AC13" i="23"/>
  <c r="AK13" i="23"/>
  <c r="AS13" i="23"/>
  <c r="BA13" i="23"/>
  <c r="BI18" i="22"/>
  <c r="A7" i="16"/>
  <c r="Z88" i="12" l="1"/>
  <c r="AT89" i="12" s="1"/>
  <c r="AT90" i="12" s="1"/>
  <c r="Z127" i="12"/>
  <c r="M7" i="12"/>
  <c r="L56" i="12"/>
  <c r="L8" i="6"/>
  <c r="Y49" i="6"/>
  <c r="H129" i="12"/>
  <c r="H48" i="12"/>
  <c r="H49" i="12" s="1"/>
  <c r="H51" i="6" s="1"/>
  <c r="O326" i="12"/>
  <c r="N333" i="12"/>
  <c r="N336" i="12"/>
  <c r="N331" i="12"/>
  <c r="N332" i="12"/>
  <c r="N338" i="12"/>
  <c r="N335" i="12"/>
  <c r="N334" i="12"/>
  <c r="N337" i="12"/>
  <c r="B339" i="12"/>
  <c r="N339" i="12" s="1"/>
  <c r="C338" i="12"/>
  <c r="D338" i="12"/>
  <c r="E338" i="12"/>
  <c r="F338" i="12"/>
  <c r="G338" i="12"/>
  <c r="H338" i="12"/>
  <c r="I338" i="12"/>
  <c r="J338" i="12"/>
  <c r="K338" i="12"/>
  <c r="L338" i="12"/>
  <c r="N36" i="12"/>
  <c r="N15" i="12"/>
  <c r="J327" i="12"/>
  <c r="K328" i="12"/>
  <c r="L329" i="12"/>
  <c r="J323" i="12"/>
  <c r="M120" i="12"/>
  <c r="M16" i="12"/>
  <c r="G39" i="12"/>
  <c r="Z92" i="12"/>
  <c r="Z45" i="12"/>
  <c r="Z46" i="12" s="1"/>
  <c r="I109" i="12"/>
  <c r="I128" i="12" s="1"/>
  <c r="AS104" i="12"/>
  <c r="AS87" i="12"/>
  <c r="Z111" i="12"/>
  <c r="AT112" i="12" s="1"/>
  <c r="AB110" i="12"/>
  <c r="H115" i="12"/>
  <c r="H116" i="12" s="1"/>
  <c r="H122" i="12" s="1"/>
  <c r="H123" i="12" s="1"/>
  <c r="H124" i="12" s="1"/>
  <c r="AA103" i="12"/>
  <c r="AA86" i="12"/>
  <c r="J93" i="12"/>
  <c r="I121" i="12"/>
  <c r="K97" i="12"/>
  <c r="J99" i="12"/>
  <c r="J100" i="12" s="1"/>
  <c r="J102" i="12" s="1"/>
  <c r="M11" i="12"/>
  <c r="L53" i="12"/>
  <c r="O14" i="12"/>
  <c r="N17" i="12"/>
  <c r="BG15" i="23"/>
  <c r="AY15" i="23"/>
  <c r="AQ15" i="23"/>
  <c r="AI15" i="23"/>
  <c r="AA15" i="23"/>
  <c r="S15" i="23"/>
  <c r="K15" i="23"/>
  <c r="AW15" i="23"/>
  <c r="AO15" i="23"/>
  <c r="Y15" i="23"/>
  <c r="I15" i="23"/>
  <c r="BC15" i="23"/>
  <c r="AE15" i="23"/>
  <c r="O15" i="23"/>
  <c r="AT15" i="23"/>
  <c r="V15" i="23"/>
  <c r="BF15" i="23"/>
  <c r="AX15" i="23"/>
  <c r="AP15" i="23"/>
  <c r="AH15" i="23"/>
  <c r="Z15" i="23"/>
  <c r="R15" i="23"/>
  <c r="J15" i="23"/>
  <c r="BB15" i="23"/>
  <c r="N15" i="23"/>
  <c r="BE15" i="23"/>
  <c r="AG15" i="23"/>
  <c r="Q15" i="23"/>
  <c r="AU15" i="23"/>
  <c r="BD15" i="23"/>
  <c r="AV15" i="23"/>
  <c r="AN15" i="23"/>
  <c r="AF15" i="23"/>
  <c r="X15" i="23"/>
  <c r="P15" i="23"/>
  <c r="H15" i="23"/>
  <c r="A16" i="23"/>
  <c r="AM15" i="23"/>
  <c r="W15" i="23"/>
  <c r="G15" i="23"/>
  <c r="AL15" i="23"/>
  <c r="AD15" i="23"/>
  <c r="AS15" i="23"/>
  <c r="M15" i="23"/>
  <c r="AJ15" i="23"/>
  <c r="BI15" i="23"/>
  <c r="AR15" i="23"/>
  <c r="L15" i="23"/>
  <c r="AC15" i="23"/>
  <c r="BH15" i="23"/>
  <c r="BA15" i="23"/>
  <c r="AK15" i="23"/>
  <c r="AB15" i="23"/>
  <c r="AZ15" i="23"/>
  <c r="T15" i="23"/>
  <c r="U15" i="23"/>
  <c r="A8" i="17"/>
  <c r="BI48" i="20"/>
  <c r="BH48" i="20"/>
  <c r="BG48" i="20"/>
  <c r="BF48" i="20"/>
  <c r="BE48" i="20"/>
  <c r="BD48" i="20"/>
  <c r="BC48" i="20"/>
  <c r="BB48" i="20"/>
  <c r="BA48" i="20"/>
  <c r="AZ48" i="20"/>
  <c r="AY48" i="20"/>
  <c r="AX48" i="20"/>
  <c r="AW48" i="20"/>
  <c r="AV48" i="20"/>
  <c r="AU48" i="20"/>
  <c r="AT48" i="20"/>
  <c r="AS48" i="20"/>
  <c r="AR48" i="20"/>
  <c r="AQ48" i="20"/>
  <c r="AP48" i="20"/>
  <c r="AO48" i="20"/>
  <c r="AN48" i="20"/>
  <c r="AM48" i="20"/>
  <c r="AL48" i="20"/>
  <c r="AK48" i="20"/>
  <c r="AJ48" i="20"/>
  <c r="AI48" i="20"/>
  <c r="AH48" i="20"/>
  <c r="AG48" i="20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BF38" i="20"/>
  <c r="BE38" i="20"/>
  <c r="BA38" i="20"/>
  <c r="AZ38" i="20"/>
  <c r="AR38" i="20"/>
  <c r="AQ38" i="20"/>
  <c r="AP38" i="20"/>
  <c r="AO38" i="20"/>
  <c r="AG38" i="20"/>
  <c r="AC38" i="20"/>
  <c r="AB38" i="20"/>
  <c r="AA38" i="20"/>
  <c r="S38" i="20"/>
  <c r="R38" i="20"/>
  <c r="Q38" i="20"/>
  <c r="M38" i="20"/>
  <c r="E38" i="20"/>
  <c r="D38" i="20"/>
  <c r="C38" i="20"/>
  <c r="C37" i="20"/>
  <c r="B41" i="20"/>
  <c r="B40" i="20"/>
  <c r="B39" i="20"/>
  <c r="B38" i="20"/>
  <c r="BD38" i="20" s="1"/>
  <c r="A41" i="20"/>
  <c r="A40" i="20"/>
  <c r="A39" i="20"/>
  <c r="A38" i="20"/>
  <c r="BI36" i="20"/>
  <c r="BH36" i="20"/>
  <c r="BG36" i="20"/>
  <c r="BF36" i="20"/>
  <c r="BE36" i="20"/>
  <c r="BD36" i="20"/>
  <c r="BC36" i="20"/>
  <c r="BB36" i="20"/>
  <c r="BA36" i="20"/>
  <c r="AZ36" i="20"/>
  <c r="AY36" i="20"/>
  <c r="AX36" i="20"/>
  <c r="AW36" i="20"/>
  <c r="AV36" i="20"/>
  <c r="AU36" i="20"/>
  <c r="AT36" i="20"/>
  <c r="AS36" i="20"/>
  <c r="AR36" i="20"/>
  <c r="AQ36" i="20"/>
  <c r="AP36" i="20"/>
  <c r="AO36" i="20"/>
  <c r="AN36" i="20"/>
  <c r="AM36" i="20"/>
  <c r="AL36" i="20"/>
  <c r="AK36" i="20"/>
  <c r="AJ36" i="20"/>
  <c r="AI36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C8" i="20"/>
  <c r="AA88" i="12" l="1"/>
  <c r="AU89" i="12" s="1"/>
  <c r="AU90" i="12" s="1"/>
  <c r="AA127" i="12"/>
  <c r="AA45" i="12" s="1"/>
  <c r="AA46" i="12" s="1"/>
  <c r="N7" i="12"/>
  <c r="M56" i="12"/>
  <c r="M8" i="6"/>
  <c r="Z49" i="6"/>
  <c r="I129" i="12"/>
  <c r="I48" i="12"/>
  <c r="I49" i="12" s="1"/>
  <c r="I51" i="6" s="1"/>
  <c r="J324" i="12"/>
  <c r="K323" i="12" s="1"/>
  <c r="K324" i="12" s="1"/>
  <c r="N16" i="12"/>
  <c r="N120" i="12"/>
  <c r="O36" i="12"/>
  <c r="O15" i="12"/>
  <c r="P326" i="12"/>
  <c r="O336" i="12"/>
  <c r="O335" i="12"/>
  <c r="O333" i="12"/>
  <c r="O332" i="12"/>
  <c r="O339" i="12"/>
  <c r="O338" i="12"/>
  <c r="O337" i="12"/>
  <c r="O334" i="12"/>
  <c r="B340" i="12"/>
  <c r="O340" i="12" s="1"/>
  <c r="C339" i="12"/>
  <c r="E339" i="12"/>
  <c r="D339" i="12"/>
  <c r="F339" i="12"/>
  <c r="G339" i="12"/>
  <c r="H339" i="12"/>
  <c r="I339" i="12"/>
  <c r="J339" i="12"/>
  <c r="K339" i="12"/>
  <c r="L339" i="12"/>
  <c r="M339" i="12"/>
  <c r="H39" i="12"/>
  <c r="AA92" i="12"/>
  <c r="AB103" i="12"/>
  <c r="AB86" i="12"/>
  <c r="AT87" i="12"/>
  <c r="AT104" i="12"/>
  <c r="AS113" i="12"/>
  <c r="I115" i="12"/>
  <c r="I116" i="12" s="1"/>
  <c r="I122" i="12" s="1"/>
  <c r="I123" i="12" s="1"/>
  <c r="I124" i="12" s="1"/>
  <c r="AC110" i="12"/>
  <c r="AA111" i="12"/>
  <c r="AU112" i="12" s="1"/>
  <c r="J109" i="12"/>
  <c r="J128" i="12" s="1"/>
  <c r="K93" i="12"/>
  <c r="J121" i="12"/>
  <c r="L97" i="12"/>
  <c r="K99" i="12"/>
  <c r="K100" i="12" s="1"/>
  <c r="K102" i="12" s="1"/>
  <c r="N11" i="12"/>
  <c r="M53" i="12"/>
  <c r="P14" i="12"/>
  <c r="O17" i="12"/>
  <c r="I38" i="20"/>
  <c r="T38" i="20"/>
  <c r="AH38" i="20"/>
  <c r="AS38" i="20"/>
  <c r="BG38" i="20"/>
  <c r="J38" i="20"/>
  <c r="U38" i="20"/>
  <c r="AI38" i="20"/>
  <c r="AW38" i="20"/>
  <c r="BH38" i="20"/>
  <c r="K38" i="20"/>
  <c r="Y38" i="20"/>
  <c r="AJ38" i="20"/>
  <c r="AX38" i="20"/>
  <c r="BI38" i="20"/>
  <c r="L38" i="20"/>
  <c r="Z38" i="20"/>
  <c r="AK38" i="20"/>
  <c r="AY38" i="20"/>
  <c r="BG16" i="23"/>
  <c r="AY16" i="23"/>
  <c r="AQ16" i="23"/>
  <c r="AI16" i="23"/>
  <c r="AA16" i="23"/>
  <c r="BF16" i="23"/>
  <c r="AW16" i="23"/>
  <c r="AN16" i="23"/>
  <c r="AE16" i="23"/>
  <c r="V16" i="23"/>
  <c r="N16" i="23"/>
  <c r="BD16" i="23"/>
  <c r="AL16" i="23"/>
  <c r="AC16" i="23"/>
  <c r="L16" i="23"/>
  <c r="BB16" i="23"/>
  <c r="AJ16" i="23"/>
  <c r="J16" i="23"/>
  <c r="AH16" i="23"/>
  <c r="I16" i="23"/>
  <c r="BE16" i="23"/>
  <c r="AV16" i="23"/>
  <c r="AM16" i="23"/>
  <c r="AD16" i="23"/>
  <c r="U16" i="23"/>
  <c r="M16" i="23"/>
  <c r="R16" i="23"/>
  <c r="BA16" i="23"/>
  <c r="Y16" i="23"/>
  <c r="AU16" i="23"/>
  <c r="T16" i="23"/>
  <c r="AR16" i="23"/>
  <c r="BC16" i="23"/>
  <c r="AT16" i="23"/>
  <c r="AK16" i="23"/>
  <c r="AB16" i="23"/>
  <c r="S16" i="23"/>
  <c r="K16" i="23"/>
  <c r="A17" i="23"/>
  <c r="AS16" i="23"/>
  <c r="Z16" i="23"/>
  <c r="Q16" i="23"/>
  <c r="AZ16" i="23"/>
  <c r="P16" i="23"/>
  <c r="AP16" i="23"/>
  <c r="H16" i="23"/>
  <c r="AO16" i="23"/>
  <c r="AF16" i="23"/>
  <c r="BI16" i="23"/>
  <c r="AX16" i="23"/>
  <c r="O16" i="23"/>
  <c r="AG16" i="23"/>
  <c r="X16" i="23"/>
  <c r="BH16" i="23"/>
  <c r="W16" i="23"/>
  <c r="B47" i="20"/>
  <c r="F38" i="20"/>
  <c r="N38" i="20"/>
  <c r="V38" i="20"/>
  <c r="AD38" i="20"/>
  <c r="AL38" i="20"/>
  <c r="AT38" i="20"/>
  <c r="BB38" i="20"/>
  <c r="G38" i="20"/>
  <c r="O38" i="20"/>
  <c r="W38" i="20"/>
  <c r="AE38" i="20"/>
  <c r="AM38" i="20"/>
  <c r="AU38" i="20"/>
  <c r="BC38" i="20"/>
  <c r="H38" i="20"/>
  <c r="P38" i="20"/>
  <c r="X38" i="20"/>
  <c r="AF38" i="20"/>
  <c r="AN38" i="20"/>
  <c r="AV38" i="20"/>
  <c r="C39" i="20"/>
  <c r="A11" i="2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54" i="8"/>
  <c r="C53" i="8"/>
  <c r="C47" i="8"/>
  <c r="AB88" i="12" l="1"/>
  <c r="AV89" i="12" s="1"/>
  <c r="AV90" i="12" s="1"/>
  <c r="AB127" i="12"/>
  <c r="AB45" i="12" s="1"/>
  <c r="AB46" i="12" s="1"/>
  <c r="O7" i="12"/>
  <c r="N56" i="12"/>
  <c r="N8" i="6"/>
  <c r="O331" i="12"/>
  <c r="AA49" i="6"/>
  <c r="J129" i="12"/>
  <c r="J48" i="12"/>
  <c r="J49" i="12" s="1"/>
  <c r="J51" i="6" s="1"/>
  <c r="L323" i="12"/>
  <c r="L327" i="12"/>
  <c r="M328" i="12"/>
  <c r="N329" i="12"/>
  <c r="O330" i="12"/>
  <c r="P36" i="12"/>
  <c r="P15" i="12"/>
  <c r="O16" i="12"/>
  <c r="O120" i="12"/>
  <c r="Q326" i="12"/>
  <c r="P335" i="12"/>
  <c r="P336" i="12"/>
  <c r="P333" i="12"/>
  <c r="P339" i="12"/>
  <c r="P337" i="12"/>
  <c r="P338" i="12"/>
  <c r="P334" i="12"/>
  <c r="P332" i="12"/>
  <c r="P331" i="12"/>
  <c r="P340" i="12"/>
  <c r="B341" i="12"/>
  <c r="P341" i="12" s="1"/>
  <c r="C340" i="12"/>
  <c r="D340" i="12"/>
  <c r="E340" i="12"/>
  <c r="F340" i="12"/>
  <c r="G340" i="12"/>
  <c r="H340" i="12"/>
  <c r="I340" i="12"/>
  <c r="J340" i="12"/>
  <c r="K340" i="12"/>
  <c r="L340" i="12"/>
  <c r="M340" i="12"/>
  <c r="N340" i="12"/>
  <c r="K327" i="12"/>
  <c r="L328" i="12"/>
  <c r="M329" i="12"/>
  <c r="N330" i="12"/>
  <c r="I39" i="12"/>
  <c r="AB92" i="12"/>
  <c r="AT113" i="12"/>
  <c r="K109" i="12"/>
  <c r="K128" i="12" s="1"/>
  <c r="J115" i="12"/>
  <c r="J116" i="12" s="1"/>
  <c r="J122" i="12" s="1"/>
  <c r="J123" i="12" s="1"/>
  <c r="J124" i="12" s="1"/>
  <c r="AD110" i="12"/>
  <c r="AU104" i="12"/>
  <c r="AU87" i="12"/>
  <c r="AC103" i="12"/>
  <c r="AC86" i="12"/>
  <c r="AB111" i="12"/>
  <c r="AV112" i="12" s="1"/>
  <c r="L93" i="12"/>
  <c r="K121" i="12"/>
  <c r="L99" i="12"/>
  <c r="L100" i="12" s="1"/>
  <c r="L102" i="12" s="1"/>
  <c r="M97" i="12"/>
  <c r="O11" i="12"/>
  <c r="N53" i="12"/>
  <c r="Q14" i="12"/>
  <c r="P17" i="12"/>
  <c r="BB17" i="23"/>
  <c r="AT17" i="23"/>
  <c r="AL17" i="23"/>
  <c r="AD17" i="23"/>
  <c r="V17" i="23"/>
  <c r="N17" i="23"/>
  <c r="BI17" i="23"/>
  <c r="AZ17" i="23"/>
  <c r="AQ17" i="23"/>
  <c r="AH17" i="23"/>
  <c r="Y17" i="23"/>
  <c r="P17" i="23"/>
  <c r="O17" i="23"/>
  <c r="BG17" i="23"/>
  <c r="AO17" i="23"/>
  <c r="W17" i="23"/>
  <c r="M17" i="23"/>
  <c r="AV17" i="23"/>
  <c r="AC17" i="23"/>
  <c r="K17" i="23"/>
  <c r="AU17" i="23"/>
  <c r="J17" i="23"/>
  <c r="BH17" i="23"/>
  <c r="AY17" i="23"/>
  <c r="AP17" i="23"/>
  <c r="AG17" i="23"/>
  <c r="X17" i="23"/>
  <c r="AB17" i="23"/>
  <c r="AX17" i="23"/>
  <c r="AF17" i="23"/>
  <c r="BD17" i="23"/>
  <c r="S17" i="23"/>
  <c r="BF17" i="23"/>
  <c r="AW17" i="23"/>
  <c r="AN17" i="23"/>
  <c r="AE17" i="23"/>
  <c r="U17" i="23"/>
  <c r="L17" i="23"/>
  <c r="BE17" i="23"/>
  <c r="AM17" i="23"/>
  <c r="T17" i="23"/>
  <c r="AK17" i="23"/>
  <c r="AA17" i="23"/>
  <c r="BC17" i="23"/>
  <c r="BA17" i="23"/>
  <c r="AS17" i="23"/>
  <c r="AR17" i="23"/>
  <c r="A18" i="23"/>
  <c r="Z17" i="23"/>
  <c r="Q17" i="23"/>
  <c r="I17" i="23"/>
  <c r="R17" i="23"/>
  <c r="AI17" i="23"/>
  <c r="AJ17" i="23"/>
  <c r="A50" i="9"/>
  <c r="AC88" i="12" l="1"/>
  <c r="AW89" i="12" s="1"/>
  <c r="AW90" i="12" s="1"/>
  <c r="AC127" i="12"/>
  <c r="P7" i="12"/>
  <c r="O8" i="6"/>
  <c r="O56" i="12"/>
  <c r="AB49" i="6"/>
  <c r="K129" i="12"/>
  <c r="K48" i="12"/>
  <c r="K49" i="12" s="1"/>
  <c r="K51" i="6" s="1"/>
  <c r="P16" i="12"/>
  <c r="P120" i="12"/>
  <c r="R326" i="12"/>
  <c r="Q338" i="12"/>
  <c r="Q336" i="12"/>
  <c r="Q332" i="12"/>
  <c r="Q339" i="12"/>
  <c r="Q335" i="12"/>
  <c r="Q334" i="12"/>
  <c r="Q333" i="12"/>
  <c r="Q337" i="12"/>
  <c r="Q341" i="12"/>
  <c r="Q340" i="12"/>
  <c r="Q36" i="12"/>
  <c r="Q15" i="12"/>
  <c r="B342" i="12"/>
  <c r="Q342" i="12" s="1"/>
  <c r="C341" i="12"/>
  <c r="D341" i="12"/>
  <c r="E341" i="12"/>
  <c r="F341" i="12"/>
  <c r="G341" i="12"/>
  <c r="H341" i="12"/>
  <c r="I341" i="12"/>
  <c r="J341" i="12"/>
  <c r="K341" i="12"/>
  <c r="L341" i="12"/>
  <c r="M341" i="12"/>
  <c r="N341" i="12"/>
  <c r="O341" i="12"/>
  <c r="L324" i="12"/>
  <c r="Q331" i="12" s="1"/>
  <c r="M323" i="12"/>
  <c r="J39" i="12"/>
  <c r="AC92" i="12"/>
  <c r="AC45" i="12"/>
  <c r="AC46" i="12" s="1"/>
  <c r="AD103" i="12"/>
  <c r="AD86" i="12"/>
  <c r="AV104" i="12"/>
  <c r="AV87" i="12"/>
  <c r="L109" i="12"/>
  <c r="L128" i="12" s="1"/>
  <c r="AC111" i="12"/>
  <c r="AW112" i="12" s="1"/>
  <c r="AU113" i="12"/>
  <c r="AE110" i="12"/>
  <c r="K115" i="12"/>
  <c r="K116" i="12" s="1"/>
  <c r="K122" i="12" s="1"/>
  <c r="K123" i="12" s="1"/>
  <c r="K124" i="12" s="1"/>
  <c r="M93" i="12"/>
  <c r="L121" i="12"/>
  <c r="N97" i="12"/>
  <c r="M99" i="12"/>
  <c r="M100" i="12" s="1"/>
  <c r="M102" i="12" s="1"/>
  <c r="P11" i="12"/>
  <c r="O53" i="12"/>
  <c r="R14" i="12"/>
  <c r="Q17" i="12"/>
  <c r="BH18" i="23"/>
  <c r="AZ18" i="23"/>
  <c r="AR18" i="23"/>
  <c r="AJ18" i="23"/>
  <c r="AB18" i="23"/>
  <c r="T18" i="23"/>
  <c r="L18" i="23"/>
  <c r="BE18" i="23"/>
  <c r="AW18" i="23"/>
  <c r="AO18" i="23"/>
  <c r="AG18" i="23"/>
  <c r="Y18" i="23"/>
  <c r="Q18" i="23"/>
  <c r="A19" i="23"/>
  <c r="BA18" i="23"/>
  <c r="AP18" i="23"/>
  <c r="AE18" i="23"/>
  <c r="U18" i="23"/>
  <c r="J18" i="23"/>
  <c r="AC18" i="23"/>
  <c r="BF18" i="23"/>
  <c r="Z18" i="23"/>
  <c r="BD18" i="23"/>
  <c r="N18" i="23"/>
  <c r="AY18" i="23"/>
  <c r="AN18" i="23"/>
  <c r="AD18" i="23"/>
  <c r="S18" i="23"/>
  <c r="AI18" i="23"/>
  <c r="BI18" i="23"/>
  <c r="AX18" i="23"/>
  <c r="AM18" i="23"/>
  <c r="R18" i="23"/>
  <c r="AU18" i="23"/>
  <c r="X18" i="23"/>
  <c r="BG18" i="23"/>
  <c r="AV18" i="23"/>
  <c r="AL18" i="23"/>
  <c r="AA18" i="23"/>
  <c r="P18" i="23"/>
  <c r="AK18" i="23"/>
  <c r="O18" i="23"/>
  <c r="AT18" i="23"/>
  <c r="AS18" i="23"/>
  <c r="W18" i="23"/>
  <c r="AQ18" i="23"/>
  <c r="AF18" i="23"/>
  <c r="V18" i="23"/>
  <c r="M18" i="23"/>
  <c r="AH18" i="23"/>
  <c r="BB18" i="23"/>
  <c r="K18" i="23"/>
  <c r="BC18" i="23"/>
  <c r="D39" i="20"/>
  <c r="C12" i="10"/>
  <c r="D86" i="10"/>
  <c r="C6" i="9"/>
  <c r="D6" i="9" s="1"/>
  <c r="E6" i="9" s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AS6" i="9" s="1"/>
  <c r="AT6" i="9" s="1"/>
  <c r="AU6" i="9" s="1"/>
  <c r="AV6" i="9" s="1"/>
  <c r="AW6" i="9" s="1"/>
  <c r="AX6" i="9" s="1"/>
  <c r="AY6" i="9" s="1"/>
  <c r="AZ6" i="9" s="1"/>
  <c r="BA6" i="9" s="1"/>
  <c r="BB6" i="9" s="1"/>
  <c r="BC6" i="9" s="1"/>
  <c r="BD6" i="9" s="1"/>
  <c r="BE6" i="9" s="1"/>
  <c r="BF6" i="9" s="1"/>
  <c r="BG6" i="9" s="1"/>
  <c r="BH6" i="9" s="1"/>
  <c r="BI6" i="9" s="1"/>
  <c r="E32" i="11"/>
  <c r="F32" i="11" s="1"/>
  <c r="G32" i="11" s="1"/>
  <c r="H32" i="11" s="1"/>
  <c r="I32" i="11" s="1"/>
  <c r="J32" i="11" s="1"/>
  <c r="K32" i="11" s="1"/>
  <c r="L32" i="11" s="1"/>
  <c r="M32" i="11" s="1"/>
  <c r="N32" i="11" s="1"/>
  <c r="O32" i="11" s="1"/>
  <c r="P32" i="11" s="1"/>
  <c r="Q32" i="11" s="1"/>
  <c r="R32" i="11" s="1"/>
  <c r="S32" i="11" s="1"/>
  <c r="T32" i="11" s="1"/>
  <c r="U32" i="11" s="1"/>
  <c r="V32" i="11" s="1"/>
  <c r="W32" i="11" s="1"/>
  <c r="X32" i="11" s="1"/>
  <c r="Y32" i="11" s="1"/>
  <c r="Z32" i="11" s="1"/>
  <c r="AA32" i="11" s="1"/>
  <c r="AB32" i="11" s="1"/>
  <c r="AC32" i="11" s="1"/>
  <c r="AD32" i="11" s="1"/>
  <c r="AE32" i="11" s="1"/>
  <c r="AF32" i="11" s="1"/>
  <c r="AG32" i="11" s="1"/>
  <c r="AH32" i="11" s="1"/>
  <c r="AI32" i="11" s="1"/>
  <c r="AJ32" i="11" s="1"/>
  <c r="AK32" i="11" s="1"/>
  <c r="AL32" i="11" s="1"/>
  <c r="AM32" i="11" s="1"/>
  <c r="AN32" i="11" s="1"/>
  <c r="AO32" i="11" s="1"/>
  <c r="AP32" i="11" s="1"/>
  <c r="AQ32" i="11" s="1"/>
  <c r="AR32" i="11" s="1"/>
  <c r="AS32" i="11" s="1"/>
  <c r="AT32" i="11" s="1"/>
  <c r="AU32" i="11" s="1"/>
  <c r="AV32" i="11" s="1"/>
  <c r="AW32" i="11" s="1"/>
  <c r="AX32" i="11" s="1"/>
  <c r="AY32" i="11" s="1"/>
  <c r="AZ32" i="11" s="1"/>
  <c r="BA32" i="11" s="1"/>
  <c r="BB32" i="11" s="1"/>
  <c r="BC32" i="11" s="1"/>
  <c r="BD32" i="11" s="1"/>
  <c r="BE32" i="11" s="1"/>
  <c r="BF32" i="11" s="1"/>
  <c r="BG32" i="11" s="1"/>
  <c r="BH32" i="11" s="1"/>
  <c r="BI32" i="11" s="1"/>
  <c r="E37" i="12"/>
  <c r="C5" i="6"/>
  <c r="C4" i="6"/>
  <c r="AD88" i="12" l="1"/>
  <c r="AX89" i="12" s="1"/>
  <c r="AX90" i="12" s="1"/>
  <c r="AD127" i="12"/>
  <c r="AD45" i="12" s="1"/>
  <c r="AD46" i="12" s="1"/>
  <c r="Q7" i="12"/>
  <c r="P8" i="6"/>
  <c r="P56" i="12"/>
  <c r="AC49" i="6"/>
  <c r="L129" i="12"/>
  <c r="L48" i="12"/>
  <c r="L49" i="12" s="1"/>
  <c r="L51" i="6" s="1"/>
  <c r="M327" i="12"/>
  <c r="N328" i="12"/>
  <c r="O329" i="12"/>
  <c r="P330" i="12"/>
  <c r="B343" i="12"/>
  <c r="D342" i="12"/>
  <c r="C342" i="12"/>
  <c r="E342" i="12"/>
  <c r="F342" i="12"/>
  <c r="G342" i="12"/>
  <c r="H342" i="12"/>
  <c r="I342" i="12"/>
  <c r="J342" i="12"/>
  <c r="K342" i="12"/>
  <c r="L342" i="12"/>
  <c r="M342" i="12"/>
  <c r="N342" i="12"/>
  <c r="O342" i="12"/>
  <c r="P342" i="12"/>
  <c r="R36" i="12"/>
  <c r="R15" i="12"/>
  <c r="M324" i="12"/>
  <c r="N323" i="12" s="1"/>
  <c r="N324" i="12" s="1"/>
  <c r="R330" i="12" s="1"/>
  <c r="S326" i="12"/>
  <c r="R340" i="12"/>
  <c r="R338" i="12"/>
  <c r="R337" i="12"/>
  <c r="R334" i="12"/>
  <c r="R333" i="12"/>
  <c r="R339" i="12"/>
  <c r="R341" i="12"/>
  <c r="R332" i="12"/>
  <c r="R342" i="12"/>
  <c r="R335" i="12"/>
  <c r="R336" i="12"/>
  <c r="F37" i="12"/>
  <c r="E40" i="12"/>
  <c r="E42" i="12" s="1"/>
  <c r="Q16" i="12"/>
  <c r="Q120" i="12"/>
  <c r="K39" i="12"/>
  <c r="AD92" i="12"/>
  <c r="M109" i="12"/>
  <c r="M128" i="12" s="1"/>
  <c r="L115" i="12"/>
  <c r="L116" i="12" s="1"/>
  <c r="L122" i="12" s="1"/>
  <c r="L123" i="12" s="1"/>
  <c r="L124" i="12" s="1"/>
  <c r="AF110" i="12"/>
  <c r="AE86" i="12"/>
  <c r="AE103" i="12"/>
  <c r="AW104" i="12"/>
  <c r="AW87" i="12"/>
  <c r="AV113" i="12"/>
  <c r="AD111" i="12"/>
  <c r="AX112" i="12" s="1"/>
  <c r="N93" i="12"/>
  <c r="M121" i="12"/>
  <c r="O97" i="12"/>
  <c r="N99" i="12"/>
  <c r="N100" i="12" s="1"/>
  <c r="N102" i="12" s="1"/>
  <c r="Q11" i="12"/>
  <c r="P53" i="12"/>
  <c r="R17" i="12"/>
  <c r="S14" i="12"/>
  <c r="E86" i="10"/>
  <c r="E87" i="10"/>
  <c r="A20" i="23"/>
  <c r="BC19" i="23"/>
  <c r="AU19" i="23"/>
  <c r="AM19" i="23"/>
  <c r="AE19" i="23"/>
  <c r="W19" i="23"/>
  <c r="O19" i="23"/>
  <c r="BB19" i="23"/>
  <c r="AT19" i="23"/>
  <c r="AL19" i="23"/>
  <c r="AD19" i="23"/>
  <c r="V19" i="23"/>
  <c r="BH19" i="23"/>
  <c r="AZ19" i="23"/>
  <c r="AR19" i="23"/>
  <c r="AJ19" i="23"/>
  <c r="AB19" i="23"/>
  <c r="T19" i="23"/>
  <c r="L19" i="23"/>
  <c r="BF19" i="23"/>
  <c r="AX19" i="23"/>
  <c r="AP19" i="23"/>
  <c r="AH19" i="23"/>
  <c r="Z19" i="23"/>
  <c r="R19" i="23"/>
  <c r="BI19" i="23"/>
  <c r="AS19" i="23"/>
  <c r="AC19" i="23"/>
  <c r="N19" i="23"/>
  <c r="AK19" i="23"/>
  <c r="AY19" i="23"/>
  <c r="BG19" i="23"/>
  <c r="AQ19" i="23"/>
  <c r="AA19" i="23"/>
  <c r="M19" i="23"/>
  <c r="U19" i="23"/>
  <c r="S19" i="23"/>
  <c r="BE19" i="23"/>
  <c r="AO19" i="23"/>
  <c r="Y19" i="23"/>
  <c r="K19" i="23"/>
  <c r="BD19" i="23"/>
  <c r="AN19" i="23"/>
  <c r="X19" i="23"/>
  <c r="BA19" i="23"/>
  <c r="AI19" i="23"/>
  <c r="AG19" i="23"/>
  <c r="P19" i="23"/>
  <c r="AF19" i="23"/>
  <c r="Q19" i="23"/>
  <c r="AW19" i="23"/>
  <c r="AV19" i="23"/>
  <c r="AE88" i="12" l="1"/>
  <c r="AY89" i="12" s="1"/>
  <c r="AY90" i="12" s="1"/>
  <c r="AE127" i="12"/>
  <c r="AE45" i="12" s="1"/>
  <c r="AE46" i="12" s="1"/>
  <c r="R331" i="12"/>
  <c r="R7" i="12"/>
  <c r="Q8" i="6"/>
  <c r="Q56" i="12"/>
  <c r="AD49" i="6"/>
  <c r="M129" i="12"/>
  <c r="M48" i="12"/>
  <c r="M49" i="12" s="1"/>
  <c r="M51" i="6" s="1"/>
  <c r="R16" i="12"/>
  <c r="R120" i="12"/>
  <c r="B344" i="12"/>
  <c r="S344" i="12" s="1"/>
  <c r="D343" i="12"/>
  <c r="C343" i="12"/>
  <c r="E343" i="12"/>
  <c r="F343" i="12"/>
  <c r="G343" i="12"/>
  <c r="H343" i="12"/>
  <c r="I343" i="12"/>
  <c r="J343" i="12"/>
  <c r="K343" i="12"/>
  <c r="L343" i="12"/>
  <c r="M343" i="12"/>
  <c r="N343" i="12"/>
  <c r="O343" i="12"/>
  <c r="P343" i="12"/>
  <c r="Q343" i="12"/>
  <c r="R343" i="12"/>
  <c r="O323" i="12"/>
  <c r="O327" i="12"/>
  <c r="P328" i="12"/>
  <c r="Q329" i="12"/>
  <c r="T326" i="12"/>
  <c r="S340" i="12"/>
  <c r="S342" i="12"/>
  <c r="S334" i="12"/>
  <c r="S337" i="12"/>
  <c r="S332" i="12"/>
  <c r="S339" i="12"/>
  <c r="S338" i="12"/>
  <c r="S335" i="12"/>
  <c r="S336" i="12"/>
  <c r="S333" i="12"/>
  <c r="S331" i="12"/>
  <c r="S341" i="12"/>
  <c r="S343" i="12"/>
  <c r="S36" i="12"/>
  <c r="S15" i="12"/>
  <c r="N327" i="12"/>
  <c r="O328" i="12"/>
  <c r="P329" i="12"/>
  <c r="Q330" i="12"/>
  <c r="G37" i="12"/>
  <c r="F40" i="12"/>
  <c r="F42" i="12" s="1"/>
  <c r="L39" i="12"/>
  <c r="AE92" i="12"/>
  <c r="AW113" i="12"/>
  <c r="N109" i="12"/>
  <c r="N128" i="12" s="1"/>
  <c r="M115" i="12"/>
  <c r="M116" i="12" s="1"/>
  <c r="M122" i="12" s="1"/>
  <c r="M123" i="12" s="1"/>
  <c r="M124" i="12" s="1"/>
  <c r="AG110" i="12"/>
  <c r="AE111" i="12"/>
  <c r="AY112" i="12" s="1"/>
  <c r="AX87" i="12"/>
  <c r="AX104" i="12"/>
  <c r="AF103" i="12"/>
  <c r="AF86" i="12"/>
  <c r="O93" i="12"/>
  <c r="N121" i="12"/>
  <c r="P97" i="12"/>
  <c r="O99" i="12"/>
  <c r="O100" i="12" s="1"/>
  <c r="O102" i="12" s="1"/>
  <c r="R11" i="12"/>
  <c r="Q53" i="12"/>
  <c r="S17" i="12"/>
  <c r="T14" i="12"/>
  <c r="F86" i="10"/>
  <c r="F87" i="10"/>
  <c r="BF20" i="23"/>
  <c r="AX20" i="23"/>
  <c r="AP20" i="23"/>
  <c r="AH20" i="23"/>
  <c r="Z20" i="23"/>
  <c r="R20" i="23"/>
  <c r="BE20" i="23"/>
  <c r="AW20" i="23"/>
  <c r="AO20" i="23"/>
  <c r="AG20" i="23"/>
  <c r="Y20" i="23"/>
  <c r="Q20" i="23"/>
  <c r="A21" i="23"/>
  <c r="BC20" i="23"/>
  <c r="AU20" i="23"/>
  <c r="AM20" i="23"/>
  <c r="AE20" i="23"/>
  <c r="W20" i="23"/>
  <c r="O20" i="23"/>
  <c r="BI20" i="23"/>
  <c r="BA20" i="23"/>
  <c r="AS20" i="23"/>
  <c r="AK20" i="23"/>
  <c r="AC20" i="23"/>
  <c r="U20" i="23"/>
  <c r="M20" i="23"/>
  <c r="AV20" i="23"/>
  <c r="AF20" i="23"/>
  <c r="P20" i="23"/>
  <c r="AN20" i="23"/>
  <c r="BB20" i="23"/>
  <c r="AT20" i="23"/>
  <c r="AD20" i="23"/>
  <c r="N20" i="23"/>
  <c r="BH20" i="23"/>
  <c r="V20" i="23"/>
  <c r="AR20" i="23"/>
  <c r="AB20" i="23"/>
  <c r="L20" i="23"/>
  <c r="BG20" i="23"/>
  <c r="AQ20" i="23"/>
  <c r="AA20" i="23"/>
  <c r="BD20" i="23"/>
  <c r="X20" i="23"/>
  <c r="AL20" i="23"/>
  <c r="AJ20" i="23"/>
  <c r="AI20" i="23"/>
  <c r="T20" i="23"/>
  <c r="S20" i="23"/>
  <c r="AY20" i="23"/>
  <c r="AZ20" i="23"/>
  <c r="E39" i="20"/>
  <c r="AF88" i="12" l="1"/>
  <c r="AZ89" i="12" s="1"/>
  <c r="AZ90" i="12" s="1"/>
  <c r="AF127" i="12"/>
  <c r="AF45" i="12" s="1"/>
  <c r="AF46" i="12" s="1"/>
  <c r="S7" i="12"/>
  <c r="R8" i="6"/>
  <c r="R56" i="12"/>
  <c r="AE49" i="6"/>
  <c r="N129" i="12"/>
  <c r="N48" i="12"/>
  <c r="N49" i="12" s="1"/>
  <c r="N51" i="6" s="1"/>
  <c r="H37" i="12"/>
  <c r="G40" i="12"/>
  <c r="G42" i="12" s="1"/>
  <c r="B345" i="12"/>
  <c r="C344" i="12"/>
  <c r="D344" i="12"/>
  <c r="E344" i="12"/>
  <c r="F344" i="12"/>
  <c r="G344" i="12"/>
  <c r="H344" i="12"/>
  <c r="I344" i="12"/>
  <c r="J344" i="12"/>
  <c r="K344" i="12"/>
  <c r="L344" i="12"/>
  <c r="M344" i="12"/>
  <c r="N344" i="12"/>
  <c r="O344" i="12"/>
  <c r="P344" i="12"/>
  <c r="Q344" i="12"/>
  <c r="R344" i="12"/>
  <c r="S16" i="12"/>
  <c r="S120" i="12"/>
  <c r="U326" i="12"/>
  <c r="T337" i="12"/>
  <c r="T344" i="12"/>
  <c r="T332" i="12"/>
  <c r="T343" i="12"/>
  <c r="T340" i="12"/>
  <c r="T334" i="12"/>
  <c r="T338" i="12"/>
  <c r="T335" i="12"/>
  <c r="T342" i="12"/>
  <c r="T336" i="12"/>
  <c r="T333" i="12"/>
  <c r="T341" i="12"/>
  <c r="T339" i="12"/>
  <c r="T36" i="12"/>
  <c r="T15" i="12"/>
  <c r="O324" i="12"/>
  <c r="P323" i="12" s="1"/>
  <c r="M39" i="12"/>
  <c r="AF92" i="12"/>
  <c r="O109" i="12"/>
  <c r="O128" i="12" s="1"/>
  <c r="AG103" i="12"/>
  <c r="AG86" i="12"/>
  <c r="AF111" i="12"/>
  <c r="AZ112" i="12" s="1"/>
  <c r="AX113" i="12"/>
  <c r="N115" i="12"/>
  <c r="N116" i="12" s="1"/>
  <c r="N122" i="12" s="1"/>
  <c r="N123" i="12" s="1"/>
  <c r="N124" i="12" s="1"/>
  <c r="AH110" i="12"/>
  <c r="AY104" i="12"/>
  <c r="AY87" i="12"/>
  <c r="P93" i="12"/>
  <c r="O121" i="12"/>
  <c r="Q97" i="12"/>
  <c r="P99" i="12"/>
  <c r="P100" i="12" s="1"/>
  <c r="P102" i="12" s="1"/>
  <c r="S11" i="12"/>
  <c r="R53" i="12"/>
  <c r="T17" i="12"/>
  <c r="U14" i="12"/>
  <c r="G86" i="10"/>
  <c r="G87" i="10"/>
  <c r="BI21" i="23"/>
  <c r="BA21" i="23"/>
  <c r="AS21" i="23"/>
  <c r="AK21" i="23"/>
  <c r="AC21" i="23"/>
  <c r="U21" i="23"/>
  <c r="M21" i="23"/>
  <c r="BH21" i="23"/>
  <c r="AZ21" i="23"/>
  <c r="AR21" i="23"/>
  <c r="AJ21" i="23"/>
  <c r="AB21" i="23"/>
  <c r="T21" i="23"/>
  <c r="BF21" i="23"/>
  <c r="AX21" i="23"/>
  <c r="AP21" i="23"/>
  <c r="AH21" i="23"/>
  <c r="Z21" i="23"/>
  <c r="R21" i="23"/>
  <c r="BD21" i="23"/>
  <c r="AV21" i="23"/>
  <c r="AN21" i="23"/>
  <c r="AF21" i="23"/>
  <c r="X21" i="23"/>
  <c r="P21" i="23"/>
  <c r="AY21" i="23"/>
  <c r="AI21" i="23"/>
  <c r="S21" i="23"/>
  <c r="AQ21" i="23"/>
  <c r="BE21" i="23"/>
  <c r="AW21" i="23"/>
  <c r="AG21" i="23"/>
  <c r="Q21" i="23"/>
  <c r="AO21" i="23"/>
  <c r="A22" i="23"/>
  <c r="AU21" i="23"/>
  <c r="AE21" i="23"/>
  <c r="O21" i="23"/>
  <c r="Y21" i="23"/>
  <c r="AT21" i="23"/>
  <c r="AD21" i="23"/>
  <c r="N21" i="23"/>
  <c r="BG21" i="23"/>
  <c r="AA21" i="23"/>
  <c r="AM21" i="23"/>
  <c r="V21" i="23"/>
  <c r="AL21" i="23"/>
  <c r="BC21" i="23"/>
  <c r="W21" i="23"/>
  <c r="BB21" i="23"/>
  <c r="C24" i="1"/>
  <c r="C23" i="1"/>
  <c r="C22" i="1"/>
  <c r="C21" i="1"/>
  <c r="C20" i="1"/>
  <c r="C19" i="1"/>
  <c r="C18" i="1"/>
  <c r="C14" i="1"/>
  <c r="N14" i="1" s="1"/>
  <c r="C13" i="1"/>
  <c r="C12" i="1"/>
  <c r="L12" i="1" s="1"/>
  <c r="C11" i="1"/>
  <c r="G11" i="1" s="1"/>
  <c r="C10" i="1"/>
  <c r="J10" i="1" s="1"/>
  <c r="C9" i="1"/>
  <c r="C8" i="1"/>
  <c r="C7" i="1"/>
  <c r="C6" i="1"/>
  <c r="C5" i="1"/>
  <c r="C4" i="1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I80" i="6"/>
  <c r="BI82" i="6" s="1"/>
  <c r="BI84" i="6" s="1"/>
  <c r="BH80" i="6"/>
  <c r="BH82" i="6" s="1"/>
  <c r="BH84" i="6" s="1"/>
  <c r="BG80" i="6"/>
  <c r="BG82" i="6" s="1"/>
  <c r="BG84" i="6" s="1"/>
  <c r="BF80" i="6"/>
  <c r="BF82" i="6" s="1"/>
  <c r="BF84" i="6" s="1"/>
  <c r="BE80" i="6"/>
  <c r="BE82" i="6" s="1"/>
  <c r="BE84" i="6" s="1"/>
  <c r="BD80" i="6"/>
  <c r="BD82" i="6" s="1"/>
  <c r="BD84" i="6" s="1"/>
  <c r="BC80" i="6"/>
  <c r="BC82" i="6" s="1"/>
  <c r="BC84" i="6" s="1"/>
  <c r="BB80" i="6"/>
  <c r="BB82" i="6" s="1"/>
  <c r="BB84" i="6" s="1"/>
  <c r="BA80" i="6"/>
  <c r="BA82" i="6" s="1"/>
  <c r="BA84" i="6" s="1"/>
  <c r="AZ80" i="6"/>
  <c r="AZ82" i="6" s="1"/>
  <c r="AZ84" i="6" s="1"/>
  <c r="AY80" i="6"/>
  <c r="AY82" i="6" s="1"/>
  <c r="AY84" i="6" s="1"/>
  <c r="AX80" i="6"/>
  <c r="AX82" i="6" s="1"/>
  <c r="AX84" i="6" s="1"/>
  <c r="AW80" i="6"/>
  <c r="AW82" i="6" s="1"/>
  <c r="AW84" i="6" s="1"/>
  <c r="AV80" i="6"/>
  <c r="AV82" i="6" s="1"/>
  <c r="AV84" i="6" s="1"/>
  <c r="AU80" i="6"/>
  <c r="AU82" i="6" s="1"/>
  <c r="AU84" i="6" s="1"/>
  <c r="AT80" i="6"/>
  <c r="AT82" i="6" s="1"/>
  <c r="AT84" i="6" s="1"/>
  <c r="AS80" i="6"/>
  <c r="AS82" i="6" s="1"/>
  <c r="AS84" i="6" s="1"/>
  <c r="AR80" i="6"/>
  <c r="AR82" i="6" s="1"/>
  <c r="AR84" i="6" s="1"/>
  <c r="AQ80" i="6"/>
  <c r="AQ82" i="6" s="1"/>
  <c r="AQ84" i="6" s="1"/>
  <c r="AP80" i="6"/>
  <c r="AP82" i="6" s="1"/>
  <c r="AP84" i="6" s="1"/>
  <c r="AO80" i="6"/>
  <c r="AO82" i="6" s="1"/>
  <c r="AO84" i="6" s="1"/>
  <c r="AN80" i="6"/>
  <c r="AN82" i="6" s="1"/>
  <c r="AN84" i="6" s="1"/>
  <c r="AM80" i="6"/>
  <c r="AM82" i="6" s="1"/>
  <c r="AM84" i="6" s="1"/>
  <c r="AL80" i="6"/>
  <c r="AL82" i="6" s="1"/>
  <c r="AL84" i="6" s="1"/>
  <c r="AK80" i="6"/>
  <c r="AK82" i="6" s="1"/>
  <c r="AK84" i="6" s="1"/>
  <c r="AJ80" i="6"/>
  <c r="AJ82" i="6" s="1"/>
  <c r="AJ84" i="6" s="1"/>
  <c r="AI80" i="6"/>
  <c r="AI82" i="6" s="1"/>
  <c r="AI84" i="6" s="1"/>
  <c r="AH80" i="6"/>
  <c r="AH82" i="6" s="1"/>
  <c r="AH84" i="6" s="1"/>
  <c r="AG80" i="6"/>
  <c r="AG82" i="6" s="1"/>
  <c r="AG84" i="6" s="1"/>
  <c r="AF80" i="6"/>
  <c r="AF82" i="6" s="1"/>
  <c r="AF84" i="6" s="1"/>
  <c r="AE80" i="6"/>
  <c r="AE82" i="6" s="1"/>
  <c r="AE84" i="6" s="1"/>
  <c r="AD80" i="6"/>
  <c r="AD82" i="6" s="1"/>
  <c r="AD84" i="6" s="1"/>
  <c r="AC80" i="6"/>
  <c r="AC82" i="6" s="1"/>
  <c r="AC84" i="6" s="1"/>
  <c r="AB80" i="6"/>
  <c r="AB82" i="6" s="1"/>
  <c r="AB84" i="6" s="1"/>
  <c r="AA80" i="6"/>
  <c r="AA82" i="6" s="1"/>
  <c r="AA84" i="6" s="1"/>
  <c r="Z80" i="6"/>
  <c r="Z82" i="6" s="1"/>
  <c r="Z84" i="6" s="1"/>
  <c r="Y80" i="6"/>
  <c r="Y82" i="6" s="1"/>
  <c r="Y84" i="6" s="1"/>
  <c r="X80" i="6"/>
  <c r="X82" i="6" s="1"/>
  <c r="X84" i="6" s="1"/>
  <c r="W80" i="6"/>
  <c r="W82" i="6" s="1"/>
  <c r="W84" i="6" s="1"/>
  <c r="V80" i="6"/>
  <c r="V82" i="6" s="1"/>
  <c r="V84" i="6" s="1"/>
  <c r="U80" i="6"/>
  <c r="U82" i="6" s="1"/>
  <c r="U84" i="6" s="1"/>
  <c r="T80" i="6"/>
  <c r="T82" i="6" s="1"/>
  <c r="T84" i="6" s="1"/>
  <c r="S80" i="6"/>
  <c r="S82" i="6" s="1"/>
  <c r="S84" i="6" s="1"/>
  <c r="R80" i="6"/>
  <c r="R82" i="6" s="1"/>
  <c r="R84" i="6" s="1"/>
  <c r="Q80" i="6"/>
  <c r="Q82" i="6" s="1"/>
  <c r="Q84" i="6" s="1"/>
  <c r="P80" i="6"/>
  <c r="P82" i="6" s="1"/>
  <c r="P84" i="6" s="1"/>
  <c r="O80" i="6"/>
  <c r="O82" i="6" s="1"/>
  <c r="O84" i="6" s="1"/>
  <c r="N80" i="6"/>
  <c r="N82" i="6" s="1"/>
  <c r="N84" i="6" s="1"/>
  <c r="M80" i="6"/>
  <c r="M82" i="6" s="1"/>
  <c r="M84" i="6" s="1"/>
  <c r="L80" i="6"/>
  <c r="L82" i="6" s="1"/>
  <c r="L84" i="6" s="1"/>
  <c r="K80" i="6"/>
  <c r="K82" i="6" s="1"/>
  <c r="K84" i="6" s="1"/>
  <c r="J80" i="6"/>
  <c r="J82" i="6" s="1"/>
  <c r="J84" i="6" s="1"/>
  <c r="I80" i="6"/>
  <c r="I82" i="6" s="1"/>
  <c r="I84" i="6" s="1"/>
  <c r="H80" i="6"/>
  <c r="H82" i="6" s="1"/>
  <c r="H84" i="6" s="1"/>
  <c r="G80" i="6"/>
  <c r="G82" i="6" s="1"/>
  <c r="G84" i="6" s="1"/>
  <c r="F80" i="6"/>
  <c r="F82" i="6" s="1"/>
  <c r="F84" i="6" s="1"/>
  <c r="E80" i="6"/>
  <c r="E82" i="6" s="1"/>
  <c r="E84" i="6" s="1"/>
  <c r="D80" i="6"/>
  <c r="D82" i="6" s="1"/>
  <c r="D84" i="6" s="1"/>
  <c r="C80" i="6"/>
  <c r="C82" i="6" s="1"/>
  <c r="C84" i="6" s="1"/>
  <c r="E78" i="6"/>
  <c r="F78" i="6" s="1"/>
  <c r="G78" i="6" s="1"/>
  <c r="H78" i="6" s="1"/>
  <c r="I78" i="6" s="1"/>
  <c r="J78" i="6" s="1"/>
  <c r="K78" i="6" s="1"/>
  <c r="L78" i="6" s="1"/>
  <c r="M78" i="6" s="1"/>
  <c r="N78" i="6" s="1"/>
  <c r="O78" i="6" s="1"/>
  <c r="P78" i="6" s="1"/>
  <c r="Q78" i="6" s="1"/>
  <c r="R78" i="6" s="1"/>
  <c r="S78" i="6" s="1"/>
  <c r="T78" i="6" s="1"/>
  <c r="U78" i="6" s="1"/>
  <c r="V78" i="6" s="1"/>
  <c r="W78" i="6" s="1"/>
  <c r="X78" i="6" s="1"/>
  <c r="Y78" i="6" s="1"/>
  <c r="Z78" i="6" s="1"/>
  <c r="AA78" i="6" s="1"/>
  <c r="AB78" i="6" s="1"/>
  <c r="AC78" i="6" s="1"/>
  <c r="AD78" i="6" s="1"/>
  <c r="AE78" i="6" s="1"/>
  <c r="AF78" i="6" s="1"/>
  <c r="AG78" i="6" s="1"/>
  <c r="AH78" i="6" s="1"/>
  <c r="AI78" i="6" s="1"/>
  <c r="AJ78" i="6" s="1"/>
  <c r="AK78" i="6" s="1"/>
  <c r="AL78" i="6" s="1"/>
  <c r="AM78" i="6" s="1"/>
  <c r="AN78" i="6" s="1"/>
  <c r="AO78" i="6" s="1"/>
  <c r="AP78" i="6" s="1"/>
  <c r="AQ78" i="6" s="1"/>
  <c r="AR78" i="6" s="1"/>
  <c r="AS78" i="6" s="1"/>
  <c r="AT78" i="6" s="1"/>
  <c r="AU78" i="6" s="1"/>
  <c r="AV78" i="6" s="1"/>
  <c r="AW78" i="6" s="1"/>
  <c r="AX78" i="6" s="1"/>
  <c r="AY78" i="6" s="1"/>
  <c r="AZ78" i="6" s="1"/>
  <c r="BA78" i="6" s="1"/>
  <c r="BB78" i="6" s="1"/>
  <c r="BC78" i="6" s="1"/>
  <c r="BD78" i="6" s="1"/>
  <c r="BE78" i="6" s="1"/>
  <c r="BF78" i="6" s="1"/>
  <c r="BG78" i="6" s="1"/>
  <c r="BH78" i="6" s="1"/>
  <c r="BI78" i="6" s="1"/>
  <c r="D78" i="6"/>
  <c r="C79" i="6"/>
  <c r="D79" i="6" s="1"/>
  <c r="C78" i="6"/>
  <c r="C2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A8" i="2"/>
  <c r="T331" i="12" l="1"/>
  <c r="AG88" i="12"/>
  <c r="BA89" i="12" s="1"/>
  <c r="BA90" i="12" s="1"/>
  <c r="AG127" i="12"/>
  <c r="AG45" i="12" s="1"/>
  <c r="AG46" i="12" s="1"/>
  <c r="T7" i="12"/>
  <c r="S56" i="12"/>
  <c r="S8" i="6"/>
  <c r="AF49" i="6"/>
  <c r="O129" i="12"/>
  <c r="O48" i="12"/>
  <c r="O49" i="12" s="1"/>
  <c r="O51" i="6" s="1"/>
  <c r="P327" i="12"/>
  <c r="Q328" i="12"/>
  <c r="R329" i="12"/>
  <c r="S330" i="12"/>
  <c r="B346" i="12"/>
  <c r="U346" i="12" s="1"/>
  <c r="C345" i="12"/>
  <c r="E345" i="12"/>
  <c r="D345" i="12"/>
  <c r="F345" i="12"/>
  <c r="G345" i="12"/>
  <c r="H345" i="12"/>
  <c r="I345" i="12"/>
  <c r="J345" i="12"/>
  <c r="K345" i="12"/>
  <c r="L345" i="12"/>
  <c r="M345" i="12"/>
  <c r="N345" i="12"/>
  <c r="O345" i="12"/>
  <c r="P345" i="12"/>
  <c r="Q345" i="12"/>
  <c r="R345" i="12"/>
  <c r="S345" i="12"/>
  <c r="P324" i="12"/>
  <c r="Q323" i="12" s="1"/>
  <c r="T345" i="12"/>
  <c r="V326" i="12"/>
  <c r="U342" i="12"/>
  <c r="U343" i="12"/>
  <c r="U340" i="12"/>
  <c r="U334" i="12"/>
  <c r="U344" i="12"/>
  <c r="U338" i="12"/>
  <c r="U335" i="12"/>
  <c r="U341" i="12"/>
  <c r="U333" i="12"/>
  <c r="U332" i="12"/>
  <c r="U337" i="12"/>
  <c r="U336" i="12"/>
  <c r="U345" i="12"/>
  <c r="U339" i="12"/>
  <c r="T16" i="12"/>
  <c r="T120" i="12"/>
  <c r="U36" i="12"/>
  <c r="U15" i="12"/>
  <c r="I37" i="12"/>
  <c r="H40" i="12"/>
  <c r="H42" i="12" s="1"/>
  <c r="N39" i="12"/>
  <c r="AG92" i="12"/>
  <c r="AZ87" i="12"/>
  <c r="AZ104" i="12"/>
  <c r="P109" i="12"/>
  <c r="P128" i="12" s="1"/>
  <c r="AG111" i="12"/>
  <c r="BA112" i="12" s="1"/>
  <c r="AH103" i="12"/>
  <c r="AH86" i="12"/>
  <c r="AY113" i="12"/>
  <c r="O115" i="12"/>
  <c r="O116" i="12" s="1"/>
  <c r="O122" i="12" s="1"/>
  <c r="O123" i="12" s="1"/>
  <c r="O124" i="12" s="1"/>
  <c r="AI110" i="12"/>
  <c r="Q93" i="12"/>
  <c r="P121" i="12"/>
  <c r="R97" i="12"/>
  <c r="Q99" i="12"/>
  <c r="Q100" i="12" s="1"/>
  <c r="Q102" i="12" s="1"/>
  <c r="T11" i="12"/>
  <c r="S53" i="12"/>
  <c r="U17" i="12"/>
  <c r="V14" i="12"/>
  <c r="C45" i="8"/>
  <c r="C20" i="8"/>
  <c r="H86" i="10"/>
  <c r="H87" i="10"/>
  <c r="BD22" i="23"/>
  <c r="AV22" i="23"/>
  <c r="AN22" i="23"/>
  <c r="AF22" i="23"/>
  <c r="X22" i="23"/>
  <c r="P22" i="23"/>
  <c r="A23" i="23"/>
  <c r="BC22" i="23"/>
  <c r="AU22" i="23"/>
  <c r="AM22" i="23"/>
  <c r="AE22" i="23"/>
  <c r="W22" i="23"/>
  <c r="O22" i="23"/>
  <c r="BI22" i="23"/>
  <c r="BA22" i="23"/>
  <c r="AS22" i="23"/>
  <c r="AK22" i="23"/>
  <c r="AC22" i="23"/>
  <c r="U22" i="23"/>
  <c r="BG22" i="23"/>
  <c r="AY22" i="23"/>
  <c r="AQ22" i="23"/>
  <c r="AI22" i="23"/>
  <c r="AA22" i="23"/>
  <c r="S22" i="23"/>
  <c r="BB22" i="23"/>
  <c r="AL22" i="23"/>
  <c r="V22" i="23"/>
  <c r="AH22" i="23"/>
  <c r="AT22" i="23"/>
  <c r="AD22" i="23"/>
  <c r="N22" i="23"/>
  <c r="AR22" i="23"/>
  <c r="AZ22" i="23"/>
  <c r="AJ22" i="23"/>
  <c r="T22" i="23"/>
  <c r="BH22" i="23"/>
  <c r="AX22" i="23"/>
  <c r="R22" i="23"/>
  <c r="AW22" i="23"/>
  <c r="AG22" i="23"/>
  <c r="Q22" i="23"/>
  <c r="AB22" i="23"/>
  <c r="AP22" i="23"/>
  <c r="AO22" i="23"/>
  <c r="Y22" i="23"/>
  <c r="Z22" i="23"/>
  <c r="BE22" i="23"/>
  <c r="BF22" i="23"/>
  <c r="F39" i="20"/>
  <c r="C83" i="6"/>
  <c r="C85" i="6" s="1"/>
  <c r="C87" i="6" s="1"/>
  <c r="L10" i="1"/>
  <c r="J11" i="1"/>
  <c r="D11" i="1"/>
  <c r="M10" i="1"/>
  <c r="E79" i="6"/>
  <c r="D83" i="6"/>
  <c r="K11" i="1"/>
  <c r="L11" i="1"/>
  <c r="G10" i="1"/>
  <c r="M11" i="1"/>
  <c r="E10" i="1"/>
  <c r="K10" i="1"/>
  <c r="I12" i="1"/>
  <c r="N12" i="1"/>
  <c r="I11" i="1"/>
  <c r="H12" i="1"/>
  <c r="E12" i="1"/>
  <c r="J12" i="1"/>
  <c r="K12" i="1"/>
  <c r="M12" i="1"/>
  <c r="E11" i="1"/>
  <c r="F12" i="1"/>
  <c r="G14" i="1"/>
  <c r="D10" i="1"/>
  <c r="H11" i="1"/>
  <c r="G12" i="1"/>
  <c r="H14" i="1"/>
  <c r="I14" i="1"/>
  <c r="F10" i="1"/>
  <c r="N10" i="1"/>
  <c r="J14" i="1"/>
  <c r="K14" i="1"/>
  <c r="H10" i="1"/>
  <c r="D14" i="1"/>
  <c r="L14" i="1"/>
  <c r="I10" i="1"/>
  <c r="F11" i="1"/>
  <c r="N11" i="1"/>
  <c r="E14" i="1"/>
  <c r="M14" i="1"/>
  <c r="D12" i="1"/>
  <c r="F14" i="1"/>
  <c r="A23" i="2"/>
  <c r="A24" i="2"/>
  <c r="AH88" i="12" l="1"/>
  <c r="BB89" i="12" s="1"/>
  <c r="BB90" i="12" s="1"/>
  <c r="AH127" i="12"/>
  <c r="AH45" i="12" s="1"/>
  <c r="AH46" i="12" s="1"/>
  <c r="U7" i="12"/>
  <c r="T56" i="12"/>
  <c r="T8" i="6"/>
  <c r="AG49" i="6"/>
  <c r="P129" i="12"/>
  <c r="P48" i="12"/>
  <c r="P49" i="12" s="1"/>
  <c r="P51" i="6" s="1"/>
  <c r="Q324" i="12"/>
  <c r="Q327" i="12"/>
  <c r="R328" i="12"/>
  <c r="S329" i="12"/>
  <c r="T330" i="12"/>
  <c r="U16" i="12"/>
  <c r="U120" i="12"/>
  <c r="J37" i="12"/>
  <c r="I40" i="12"/>
  <c r="I42" i="12" s="1"/>
  <c r="V36" i="12"/>
  <c r="V15" i="12"/>
  <c r="U331" i="12"/>
  <c r="W326" i="12"/>
  <c r="V339" i="12"/>
  <c r="V337" i="12"/>
  <c r="V333" i="12"/>
  <c r="V344" i="12"/>
  <c r="V345" i="12"/>
  <c r="V341" i="12"/>
  <c r="V338" i="12"/>
  <c r="V342" i="12"/>
  <c r="V343" i="12"/>
  <c r="V340" i="12"/>
  <c r="V336" i="12"/>
  <c r="V331" i="12"/>
  <c r="V346" i="12"/>
  <c r="V334" i="12"/>
  <c r="V332" i="12"/>
  <c r="V335" i="12"/>
  <c r="B347" i="12"/>
  <c r="C346" i="12"/>
  <c r="D346" i="12"/>
  <c r="E346" i="12"/>
  <c r="F346" i="12"/>
  <c r="G346" i="12"/>
  <c r="H346" i="12"/>
  <c r="I346" i="12"/>
  <c r="J346" i="12"/>
  <c r="K346" i="12"/>
  <c r="L346" i="12"/>
  <c r="M346" i="12"/>
  <c r="N346" i="12"/>
  <c r="O346" i="12"/>
  <c r="P346" i="12"/>
  <c r="Q346" i="12"/>
  <c r="R346" i="12"/>
  <c r="S346" i="12"/>
  <c r="T346" i="12"/>
  <c r="O39" i="12"/>
  <c r="AH92" i="12"/>
  <c r="Q109" i="12"/>
  <c r="Q128" i="12" s="1"/>
  <c r="AI103" i="12"/>
  <c r="AI86" i="12"/>
  <c r="AH111" i="12"/>
  <c r="BB112" i="12" s="1"/>
  <c r="AZ113" i="12"/>
  <c r="BA104" i="12"/>
  <c r="BA87" i="12"/>
  <c r="AJ110" i="12"/>
  <c r="P115" i="12"/>
  <c r="P116" i="12" s="1"/>
  <c r="P122" i="12" s="1"/>
  <c r="P123" i="12" s="1"/>
  <c r="P124" i="12" s="1"/>
  <c r="R93" i="12"/>
  <c r="Q121" i="12"/>
  <c r="S97" i="12"/>
  <c r="R99" i="12"/>
  <c r="R100" i="12" s="1"/>
  <c r="R102" i="12" s="1"/>
  <c r="U11" i="12"/>
  <c r="T53" i="12"/>
  <c r="W14" i="12"/>
  <c r="V17" i="12"/>
  <c r="C24" i="8"/>
  <c r="C22" i="8"/>
  <c r="C48" i="8"/>
  <c r="C46" i="8"/>
  <c r="C27" i="8"/>
  <c r="I86" i="10"/>
  <c r="I87" i="10"/>
  <c r="BE23" i="23"/>
  <c r="BH23" i="23"/>
  <c r="AY23" i="23"/>
  <c r="AQ23" i="23"/>
  <c r="AI23" i="23"/>
  <c r="AA23" i="23"/>
  <c r="S23" i="23"/>
  <c r="BG23" i="23"/>
  <c r="AX23" i="23"/>
  <c r="AP23" i="23"/>
  <c r="AH23" i="23"/>
  <c r="Z23" i="23"/>
  <c r="R23" i="23"/>
  <c r="BD23" i="23"/>
  <c r="AV23" i="23"/>
  <c r="AN23" i="23"/>
  <c r="AF23" i="23"/>
  <c r="X23" i="23"/>
  <c r="P23" i="23"/>
  <c r="A24" i="23"/>
  <c r="BB23" i="23"/>
  <c r="AT23" i="23"/>
  <c r="AL23" i="23"/>
  <c r="AD23" i="23"/>
  <c r="V23" i="23"/>
  <c r="BF23" i="23"/>
  <c r="AO23" i="23"/>
  <c r="Y23" i="23"/>
  <c r="AW23" i="23"/>
  <c r="Q23" i="23"/>
  <c r="AE23" i="23"/>
  <c r="BC23" i="23"/>
  <c r="AM23" i="23"/>
  <c r="W23" i="23"/>
  <c r="BA23" i="23"/>
  <c r="AK23" i="23"/>
  <c r="U23" i="23"/>
  <c r="AU23" i="23"/>
  <c r="AZ23" i="23"/>
  <c r="AJ23" i="23"/>
  <c r="T23" i="23"/>
  <c r="AG23" i="23"/>
  <c r="O23" i="23"/>
  <c r="AS23" i="23"/>
  <c r="AB23" i="23"/>
  <c r="AR23" i="23"/>
  <c r="AC23" i="23"/>
  <c r="BI23" i="23"/>
  <c r="C86" i="6"/>
  <c r="D86" i="6"/>
  <c r="D85" i="6"/>
  <c r="D87" i="6" s="1"/>
  <c r="E83" i="6"/>
  <c r="F79" i="6"/>
  <c r="AI88" i="12" l="1"/>
  <c r="BC89" i="12" s="1"/>
  <c r="BC90" i="12" s="1"/>
  <c r="AI127" i="12"/>
  <c r="AI45" i="12" s="1"/>
  <c r="AI46" i="12" s="1"/>
  <c r="V7" i="12"/>
  <c r="U56" i="12"/>
  <c r="U8" i="6"/>
  <c r="AH49" i="6"/>
  <c r="Q129" i="12"/>
  <c r="Q48" i="12"/>
  <c r="Q49" i="12" s="1"/>
  <c r="Q51" i="6" s="1"/>
  <c r="K37" i="12"/>
  <c r="J40" i="12"/>
  <c r="J42" i="12" s="1"/>
  <c r="B348" i="12"/>
  <c r="W348" i="12" s="1"/>
  <c r="C347" i="12"/>
  <c r="D347" i="12"/>
  <c r="E347" i="12"/>
  <c r="F347" i="12"/>
  <c r="G347" i="12"/>
  <c r="H347" i="12"/>
  <c r="I347" i="12"/>
  <c r="J347" i="12"/>
  <c r="K347" i="12"/>
  <c r="L347" i="12"/>
  <c r="M347" i="12"/>
  <c r="N347" i="12"/>
  <c r="O347" i="12"/>
  <c r="P347" i="12"/>
  <c r="Q347" i="12"/>
  <c r="R347" i="12"/>
  <c r="S347" i="12"/>
  <c r="T347" i="12"/>
  <c r="U347" i="12"/>
  <c r="V16" i="12"/>
  <c r="V120" i="12"/>
  <c r="W36" i="12"/>
  <c r="W15" i="12"/>
  <c r="R327" i="12"/>
  <c r="S328" i="12"/>
  <c r="T329" i="12"/>
  <c r="U330" i="12"/>
  <c r="V347" i="12"/>
  <c r="X326" i="12"/>
  <c r="W344" i="12"/>
  <c r="W336" i="12"/>
  <c r="W341" i="12"/>
  <c r="W339" i="12"/>
  <c r="W345" i="12"/>
  <c r="W338" i="12"/>
  <c r="W342" i="12"/>
  <c r="W337" i="12"/>
  <c r="W346" i="12"/>
  <c r="W334" i="12"/>
  <c r="W333" i="12"/>
  <c r="W332" i="12"/>
  <c r="W335" i="12"/>
  <c r="W347" i="12"/>
  <c r="W343" i="12"/>
  <c r="W340" i="12"/>
  <c r="R323" i="12"/>
  <c r="P39" i="12"/>
  <c r="AI92" i="12"/>
  <c r="BB87" i="12"/>
  <c r="BB104" i="12"/>
  <c r="AI111" i="12"/>
  <c r="BC112" i="12" s="1"/>
  <c r="R109" i="12"/>
  <c r="R128" i="12" s="1"/>
  <c r="AJ103" i="12"/>
  <c r="AJ86" i="12"/>
  <c r="BA113" i="12"/>
  <c r="AK110" i="12"/>
  <c r="Q115" i="12"/>
  <c r="Q116" i="12" s="1"/>
  <c r="Q122" i="12" s="1"/>
  <c r="Q123" i="12" s="1"/>
  <c r="Q124" i="12" s="1"/>
  <c r="S93" i="12"/>
  <c r="R121" i="12"/>
  <c r="T97" i="12"/>
  <c r="S99" i="12"/>
  <c r="S100" i="12" s="1"/>
  <c r="S102" i="12" s="1"/>
  <c r="V11" i="12"/>
  <c r="U53" i="12"/>
  <c r="X14" i="12"/>
  <c r="W17" i="12"/>
  <c r="D26" i="8"/>
  <c r="D54" i="8" s="1"/>
  <c r="C55" i="8"/>
  <c r="C21" i="8"/>
  <c r="C50" i="8"/>
  <c r="D20" i="8"/>
  <c r="C52" i="8"/>
  <c r="J86" i="10"/>
  <c r="J87" i="10"/>
  <c r="BF24" i="23"/>
  <c r="AX24" i="23"/>
  <c r="AP24" i="23"/>
  <c r="AH24" i="23"/>
  <c r="Z24" i="23"/>
  <c r="BH24" i="23"/>
  <c r="AZ24" i="23"/>
  <c r="AR24" i="23"/>
  <c r="AJ24" i="23"/>
  <c r="AB24" i="23"/>
  <c r="T24" i="23"/>
  <c r="BG24" i="23"/>
  <c r="AV24" i="23"/>
  <c r="AL24" i="23"/>
  <c r="AA24" i="23"/>
  <c r="Q24" i="23"/>
  <c r="BE24" i="23"/>
  <c r="AU24" i="23"/>
  <c r="AK24" i="23"/>
  <c r="Y24" i="23"/>
  <c r="P24" i="23"/>
  <c r="BC24" i="23"/>
  <c r="AS24" i="23"/>
  <c r="AG24" i="23"/>
  <c r="W24" i="23"/>
  <c r="A25" i="23"/>
  <c r="BA24" i="23"/>
  <c r="AO24" i="23"/>
  <c r="AE24" i="23"/>
  <c r="U24" i="23"/>
  <c r="BD24" i="23"/>
  <c r="AI24" i="23"/>
  <c r="X24" i="23"/>
  <c r="AQ24" i="23"/>
  <c r="BB24" i="23"/>
  <c r="AF24" i="23"/>
  <c r="AY24" i="23"/>
  <c r="AD24" i="23"/>
  <c r="AW24" i="23"/>
  <c r="AC24" i="23"/>
  <c r="AT24" i="23"/>
  <c r="V24" i="23"/>
  <c r="S24" i="23"/>
  <c r="R24" i="23"/>
  <c r="BI24" i="23"/>
  <c r="AM24" i="23"/>
  <c r="AN24" i="23"/>
  <c r="G39" i="20"/>
  <c r="G79" i="6"/>
  <c r="F83" i="6"/>
  <c r="E85" i="6"/>
  <c r="E87" i="6" s="1"/>
  <c r="E86" i="6"/>
  <c r="B12" i="2"/>
  <c r="J41" i="1" s="1"/>
  <c r="B14" i="2"/>
  <c r="B13" i="2"/>
  <c r="A14" i="2"/>
  <c r="A15" i="2"/>
  <c r="A13" i="2"/>
  <c r="C8" i="8"/>
  <c r="B28" i="2"/>
  <c r="B27" i="2"/>
  <c r="AJ88" i="12" l="1"/>
  <c r="BD89" i="12" s="1"/>
  <c r="BD90" i="12" s="1"/>
  <c r="AJ127" i="12"/>
  <c r="AJ45" i="12" s="1"/>
  <c r="AJ46" i="12" s="1"/>
  <c r="W7" i="12"/>
  <c r="V56" i="12"/>
  <c r="V8" i="6"/>
  <c r="AI49" i="6"/>
  <c r="R129" i="12"/>
  <c r="R48" i="12"/>
  <c r="R49" i="12" s="1"/>
  <c r="R51" i="6" s="1"/>
  <c r="R324" i="12"/>
  <c r="S323" i="12" s="1"/>
  <c r="S324" i="12" s="1"/>
  <c r="X36" i="12"/>
  <c r="X15" i="12"/>
  <c r="B349" i="12"/>
  <c r="C348" i="12"/>
  <c r="E348" i="12"/>
  <c r="D348" i="12"/>
  <c r="F348" i="12"/>
  <c r="G348" i="12"/>
  <c r="H348" i="12"/>
  <c r="I348" i="12"/>
  <c r="J348" i="12"/>
  <c r="K348" i="12"/>
  <c r="L348" i="12"/>
  <c r="M348" i="12"/>
  <c r="N348" i="12"/>
  <c r="O348" i="12"/>
  <c r="P348" i="12"/>
  <c r="Q348" i="12"/>
  <c r="R348" i="12"/>
  <c r="S348" i="12"/>
  <c r="T348" i="12"/>
  <c r="U348" i="12"/>
  <c r="V348" i="12"/>
  <c r="W16" i="12"/>
  <c r="W120" i="12"/>
  <c r="Y326" i="12"/>
  <c r="X341" i="12"/>
  <c r="X343" i="12"/>
  <c r="X335" i="12"/>
  <c r="X345" i="12"/>
  <c r="X346" i="12"/>
  <c r="X333" i="12"/>
  <c r="X347" i="12"/>
  <c r="X342" i="12"/>
  <c r="X348" i="12"/>
  <c r="X337" i="12"/>
  <c r="X336" i="12"/>
  <c r="X339" i="12"/>
  <c r="X334" i="12"/>
  <c r="X344" i="12"/>
  <c r="X340" i="12"/>
  <c r="X338" i="12"/>
  <c r="L37" i="12"/>
  <c r="K40" i="12"/>
  <c r="K42" i="12" s="1"/>
  <c r="Q39" i="12"/>
  <c r="AJ92" i="12"/>
  <c r="S109" i="12"/>
  <c r="S128" i="12" s="1"/>
  <c r="AK103" i="12"/>
  <c r="AK86" i="12"/>
  <c r="AL110" i="12"/>
  <c r="R115" i="12"/>
  <c r="R116" i="12" s="1"/>
  <c r="R122" i="12" s="1"/>
  <c r="R123" i="12" s="1"/>
  <c r="R124" i="12" s="1"/>
  <c r="BB113" i="12"/>
  <c r="AJ111" i="12"/>
  <c r="BD112" i="12" s="1"/>
  <c r="BC104" i="12"/>
  <c r="BC87" i="12"/>
  <c r="T93" i="12"/>
  <c r="S121" i="12"/>
  <c r="U97" i="12"/>
  <c r="T99" i="12"/>
  <c r="T100" i="12" s="1"/>
  <c r="T102" i="12" s="1"/>
  <c r="W11" i="12"/>
  <c r="V53" i="12"/>
  <c r="Y14" i="12"/>
  <c r="X17" i="12"/>
  <c r="D27" i="8"/>
  <c r="D55" i="8" s="1"/>
  <c r="E26" i="8"/>
  <c r="E54" i="8" s="1"/>
  <c r="D48" i="8"/>
  <c r="D22" i="8"/>
  <c r="C23" i="8"/>
  <c r="C51" i="8" s="1"/>
  <c r="C49" i="8"/>
  <c r="K86" i="10"/>
  <c r="K87" i="10"/>
  <c r="BI25" i="23"/>
  <c r="BA25" i="23"/>
  <c r="AS25" i="23"/>
  <c r="AK25" i="23"/>
  <c r="AC25" i="23"/>
  <c r="U25" i="23"/>
  <c r="A26" i="23"/>
  <c r="BC25" i="23"/>
  <c r="AU25" i="23"/>
  <c r="AM25" i="23"/>
  <c r="AE25" i="23"/>
  <c r="W25" i="23"/>
  <c r="AY25" i="23"/>
  <c r="AO25" i="23"/>
  <c r="AD25" i="23"/>
  <c r="S25" i="23"/>
  <c r="BH25" i="23"/>
  <c r="AX25" i="23"/>
  <c r="AN25" i="23"/>
  <c r="AB25" i="23"/>
  <c r="R25" i="23"/>
  <c r="BF25" i="23"/>
  <c r="AV25" i="23"/>
  <c r="AJ25" i="23"/>
  <c r="Z25" i="23"/>
  <c r="BD25" i="23"/>
  <c r="AR25" i="23"/>
  <c r="AH25" i="23"/>
  <c r="X25" i="23"/>
  <c r="BG25" i="23"/>
  <c r="AL25" i="23"/>
  <c r="Q25" i="23"/>
  <c r="AW25" i="23"/>
  <c r="BE25" i="23"/>
  <c r="AI25" i="23"/>
  <c r="Y25" i="23"/>
  <c r="BB25" i="23"/>
  <c r="AG25" i="23"/>
  <c r="AZ25" i="23"/>
  <c r="AF25" i="23"/>
  <c r="AA25" i="23"/>
  <c r="AT25" i="23"/>
  <c r="AQ25" i="23"/>
  <c r="AP25" i="23"/>
  <c r="T25" i="23"/>
  <c r="V25" i="23"/>
  <c r="F86" i="6"/>
  <c r="F85" i="6"/>
  <c r="F87" i="6" s="1"/>
  <c r="H79" i="6"/>
  <c r="G83" i="6"/>
  <c r="D41" i="1"/>
  <c r="M41" i="1"/>
  <c r="I41" i="1"/>
  <c r="H41" i="1"/>
  <c r="E41" i="1"/>
  <c r="B29" i="2"/>
  <c r="G41" i="1"/>
  <c r="N41" i="1"/>
  <c r="F41" i="1"/>
  <c r="L41" i="1"/>
  <c r="K41" i="1"/>
  <c r="AK88" i="12" l="1"/>
  <c r="BE89" i="12" s="1"/>
  <c r="BE90" i="12" s="1"/>
  <c r="AK127" i="12"/>
  <c r="AK45" i="12" s="1"/>
  <c r="AK46" i="12" s="1"/>
  <c r="X332" i="12"/>
  <c r="X7" i="12"/>
  <c r="W8" i="6"/>
  <c r="W56" i="12"/>
  <c r="D50" i="8"/>
  <c r="D21" i="8"/>
  <c r="D49" i="8" s="1"/>
  <c r="AJ49" i="6"/>
  <c r="S129" i="12"/>
  <c r="S48" i="12"/>
  <c r="S49" i="12" s="1"/>
  <c r="S51" i="6" s="1"/>
  <c r="Y36" i="12"/>
  <c r="Y15" i="12"/>
  <c r="B350" i="12"/>
  <c r="Y350" i="12" s="1"/>
  <c r="D349" i="12"/>
  <c r="C349" i="12"/>
  <c r="E349" i="12"/>
  <c r="F349" i="12"/>
  <c r="G349" i="12"/>
  <c r="H349" i="12"/>
  <c r="I349" i="12"/>
  <c r="J349" i="12"/>
  <c r="K349" i="12"/>
  <c r="L349" i="12"/>
  <c r="M349" i="12"/>
  <c r="N349" i="12"/>
  <c r="O349" i="12"/>
  <c r="P349" i="12"/>
  <c r="Q349" i="12"/>
  <c r="R349" i="12"/>
  <c r="S349" i="12"/>
  <c r="T349" i="12"/>
  <c r="U349" i="12"/>
  <c r="V349" i="12"/>
  <c r="W349" i="12"/>
  <c r="M37" i="12"/>
  <c r="L40" i="12"/>
  <c r="L42" i="12" s="1"/>
  <c r="T323" i="12"/>
  <c r="T327" i="12"/>
  <c r="U328" i="12"/>
  <c r="V329" i="12"/>
  <c r="W330" i="12"/>
  <c r="X16" i="12"/>
  <c r="X120" i="12"/>
  <c r="S327" i="12"/>
  <c r="T328" i="12"/>
  <c r="U329" i="12"/>
  <c r="V330" i="12"/>
  <c r="W331" i="12"/>
  <c r="Z326" i="12"/>
  <c r="Y346" i="12"/>
  <c r="Y338" i="12"/>
  <c r="Y345" i="12"/>
  <c r="Y332" i="12"/>
  <c r="Y347" i="12"/>
  <c r="Y341" i="12"/>
  <c r="Y333" i="12"/>
  <c r="Y336" i="12"/>
  <c r="Y335" i="12"/>
  <c r="Y343" i="12"/>
  <c r="Y348" i="12"/>
  <c r="Y337" i="12"/>
  <c r="Y340" i="12"/>
  <c r="Y349" i="12"/>
  <c r="Y344" i="12"/>
  <c r="Y339" i="12"/>
  <c r="Y342" i="12"/>
  <c r="Y334" i="12"/>
  <c r="X349" i="12"/>
  <c r="X331" i="12"/>
  <c r="R39" i="12"/>
  <c r="AK92" i="12"/>
  <c r="BD104" i="12"/>
  <c r="BD87" i="12"/>
  <c r="T109" i="12"/>
  <c r="T128" i="12" s="1"/>
  <c r="AK111" i="12"/>
  <c r="BE112" i="12" s="1"/>
  <c r="AM110" i="12"/>
  <c r="S115" i="12"/>
  <c r="S116" i="12" s="1"/>
  <c r="S122" i="12" s="1"/>
  <c r="S123" i="12" s="1"/>
  <c r="S124" i="12" s="1"/>
  <c r="AL103" i="12"/>
  <c r="AL86" i="12"/>
  <c r="BC113" i="12"/>
  <c r="U93" i="12"/>
  <c r="T121" i="12"/>
  <c r="V97" i="12"/>
  <c r="U99" i="12"/>
  <c r="U100" i="12" s="1"/>
  <c r="U102" i="12" s="1"/>
  <c r="X11" i="12"/>
  <c r="W53" i="12"/>
  <c r="Y17" i="12"/>
  <c r="Z14" i="12"/>
  <c r="E27" i="8"/>
  <c r="F26" i="8"/>
  <c r="F54" i="8" s="1"/>
  <c r="E55" i="8"/>
  <c r="F27" i="8"/>
  <c r="D23" i="8"/>
  <c r="L86" i="10"/>
  <c r="L87" i="10"/>
  <c r="BG26" i="23"/>
  <c r="BD26" i="23"/>
  <c r="AV26" i="23"/>
  <c r="AN26" i="23"/>
  <c r="AF26" i="23"/>
  <c r="X26" i="23"/>
  <c r="BC26" i="23"/>
  <c r="A27" i="23"/>
  <c r="BF26" i="23"/>
  <c r="AX26" i="23"/>
  <c r="AP26" i="23"/>
  <c r="AH26" i="23"/>
  <c r="Z26" i="23"/>
  <c r="R26" i="23"/>
  <c r="BB26" i="23"/>
  <c r="AR26" i="23"/>
  <c r="AG26" i="23"/>
  <c r="V26" i="23"/>
  <c r="BA26" i="23"/>
  <c r="AQ26" i="23"/>
  <c r="AE26" i="23"/>
  <c r="U26" i="23"/>
  <c r="AY26" i="23"/>
  <c r="AM26" i="23"/>
  <c r="AC26" i="23"/>
  <c r="S26" i="23"/>
  <c r="BI26" i="23"/>
  <c r="AU26" i="23"/>
  <c r="AK26" i="23"/>
  <c r="AA26" i="23"/>
  <c r="AO26" i="23"/>
  <c r="T26" i="23"/>
  <c r="AW26" i="23"/>
  <c r="AL26" i="23"/>
  <c r="BH26" i="23"/>
  <c r="AJ26" i="23"/>
  <c r="BE26" i="23"/>
  <c r="AI26" i="23"/>
  <c r="AZ26" i="23"/>
  <c r="AD26" i="23"/>
  <c r="AB26" i="23"/>
  <c r="Y26" i="23"/>
  <c r="W26" i="23"/>
  <c r="AT26" i="23"/>
  <c r="AS26" i="23"/>
  <c r="H39" i="20"/>
  <c r="G85" i="6"/>
  <c r="G87" i="6" s="1"/>
  <c r="G86" i="6"/>
  <c r="I79" i="6"/>
  <c r="H83" i="6"/>
  <c r="AL88" i="12" l="1"/>
  <c r="BF89" i="12" s="1"/>
  <c r="BF90" i="12" s="1"/>
  <c r="AL127" i="12"/>
  <c r="AL45" i="12" s="1"/>
  <c r="AL46" i="12" s="1"/>
  <c r="Y7" i="12"/>
  <c r="X8" i="6"/>
  <c r="X56" i="12"/>
  <c r="AK49" i="6"/>
  <c r="T129" i="12"/>
  <c r="T48" i="12"/>
  <c r="T49" i="12" s="1"/>
  <c r="T51" i="6" s="1"/>
  <c r="Y16" i="12"/>
  <c r="Y120" i="12"/>
  <c r="AA326" i="12"/>
  <c r="Z343" i="12"/>
  <c r="Z347" i="12"/>
  <c r="Z336" i="12"/>
  <c r="Z349" i="12"/>
  <c r="Z346" i="12"/>
  <c r="Z335" i="12"/>
  <c r="Z342" i="12"/>
  <c r="Z339" i="12"/>
  <c r="Z348" i="12"/>
  <c r="Z350" i="12"/>
  <c r="Z344" i="12"/>
  <c r="Z341" i="12"/>
  <c r="Z340" i="12"/>
  <c r="Z338" i="12"/>
  <c r="Z345" i="12"/>
  <c r="Z333" i="12"/>
  <c r="Z334" i="12"/>
  <c r="Z337" i="12"/>
  <c r="N37" i="12"/>
  <c r="M40" i="12"/>
  <c r="M42" i="12" s="1"/>
  <c r="Z36" i="12"/>
  <c r="Z15" i="12"/>
  <c r="T324" i="12"/>
  <c r="Z332" i="12" s="1"/>
  <c r="B351" i="12"/>
  <c r="C350" i="12"/>
  <c r="D350" i="12"/>
  <c r="E350" i="12"/>
  <c r="F350" i="12"/>
  <c r="G350" i="12"/>
  <c r="H350" i="12"/>
  <c r="I350" i="12"/>
  <c r="J350" i="12"/>
  <c r="K350" i="12"/>
  <c r="L350" i="12"/>
  <c r="M350" i="12"/>
  <c r="N350" i="12"/>
  <c r="O350" i="12"/>
  <c r="P350" i="12"/>
  <c r="Q350" i="12"/>
  <c r="R350" i="12"/>
  <c r="S350" i="12"/>
  <c r="T350" i="12"/>
  <c r="U350" i="12"/>
  <c r="V350" i="12"/>
  <c r="W350" i="12"/>
  <c r="X350" i="12"/>
  <c r="S39" i="12"/>
  <c r="AL92" i="12"/>
  <c r="AM103" i="12"/>
  <c r="AM86" i="12"/>
  <c r="AN110" i="12"/>
  <c r="T115" i="12"/>
  <c r="T116" i="12" s="1"/>
  <c r="T122" i="12" s="1"/>
  <c r="T123" i="12" s="1"/>
  <c r="T124" i="12" s="1"/>
  <c r="AL111" i="12"/>
  <c r="BF112" i="12" s="1"/>
  <c r="BE104" i="12"/>
  <c r="BE87" i="12"/>
  <c r="U109" i="12"/>
  <c r="U128" i="12" s="1"/>
  <c r="BD113" i="12"/>
  <c r="V93" i="12"/>
  <c r="U121" i="12"/>
  <c r="W97" i="12"/>
  <c r="V99" i="12"/>
  <c r="V100" i="12" s="1"/>
  <c r="V102" i="12" s="1"/>
  <c r="Y11" i="12"/>
  <c r="X53" i="12"/>
  <c r="Z17" i="12"/>
  <c r="AA14" i="12"/>
  <c r="F55" i="8"/>
  <c r="G26" i="8"/>
  <c r="G54" i="8" s="1"/>
  <c r="D51" i="8"/>
  <c r="D24" i="8"/>
  <c r="M86" i="10"/>
  <c r="M87" i="10"/>
  <c r="BB27" i="23"/>
  <c r="AT27" i="23"/>
  <c r="AL27" i="23"/>
  <c r="AD27" i="23"/>
  <c r="V27" i="23"/>
  <c r="BG27" i="23"/>
  <c r="AX27" i="23"/>
  <c r="AO27" i="23"/>
  <c r="AF27" i="23"/>
  <c r="W27" i="23"/>
  <c r="BF27" i="23"/>
  <c r="AW27" i="23"/>
  <c r="AN27" i="23"/>
  <c r="AE27" i="23"/>
  <c r="U27" i="23"/>
  <c r="BE27" i="23"/>
  <c r="AV27" i="23"/>
  <c r="AM27" i="23"/>
  <c r="AC27" i="23"/>
  <c r="T27" i="23"/>
  <c r="BI27" i="23"/>
  <c r="AZ27" i="23"/>
  <c r="AQ27" i="23"/>
  <c r="AH27" i="23"/>
  <c r="Y27" i="23"/>
  <c r="AU27" i="23"/>
  <c r="AB27" i="23"/>
  <c r="AS27" i="23"/>
  <c r="AA27" i="23"/>
  <c r="BH27" i="23"/>
  <c r="AP27" i="23"/>
  <c r="X27" i="23"/>
  <c r="BC27" i="23"/>
  <c r="AJ27" i="23"/>
  <c r="AR27" i="23"/>
  <c r="Z27" i="23"/>
  <c r="AK27" i="23"/>
  <c r="S27" i="23"/>
  <c r="AI27" i="23"/>
  <c r="AG27" i="23"/>
  <c r="A28" i="23"/>
  <c r="BD27" i="23"/>
  <c r="AY27" i="23"/>
  <c r="BA27" i="23"/>
  <c r="H85" i="6"/>
  <c r="H87" i="6" s="1"/>
  <c r="H86" i="6"/>
  <c r="J79" i="6"/>
  <c r="I83" i="6"/>
  <c r="AM88" i="12" l="1"/>
  <c r="BG89" i="12" s="1"/>
  <c r="BG90" i="12" s="1"/>
  <c r="AM127" i="12"/>
  <c r="AM45" i="12" s="1"/>
  <c r="AM46" i="12" s="1"/>
  <c r="Z7" i="12"/>
  <c r="Y8" i="6"/>
  <c r="Y56" i="12"/>
  <c r="AL49" i="6"/>
  <c r="U129" i="12"/>
  <c r="U48" i="12"/>
  <c r="U49" i="12" s="1"/>
  <c r="U51" i="6" s="1"/>
  <c r="AA36" i="12"/>
  <c r="AA15" i="12"/>
  <c r="B352" i="12"/>
  <c r="AA352" i="12" s="1"/>
  <c r="D351" i="12"/>
  <c r="C351" i="12"/>
  <c r="E351" i="12"/>
  <c r="F351" i="12"/>
  <c r="G351" i="12"/>
  <c r="H351" i="12"/>
  <c r="I351" i="12"/>
  <c r="J351" i="12"/>
  <c r="K351" i="12"/>
  <c r="L351" i="12"/>
  <c r="M351" i="12"/>
  <c r="N351" i="12"/>
  <c r="O351" i="12"/>
  <c r="P351" i="12"/>
  <c r="Q351" i="12"/>
  <c r="R351" i="12"/>
  <c r="S351" i="12"/>
  <c r="T351" i="12"/>
  <c r="U351" i="12"/>
  <c r="V351" i="12"/>
  <c r="W351" i="12"/>
  <c r="X351" i="12"/>
  <c r="Y351" i="12"/>
  <c r="Z351" i="12"/>
  <c r="U327" i="12"/>
  <c r="V328" i="12"/>
  <c r="W329" i="12"/>
  <c r="X330" i="12"/>
  <c r="Y331" i="12"/>
  <c r="U323" i="12"/>
  <c r="O37" i="12"/>
  <c r="N40" i="12"/>
  <c r="N42" i="12" s="1"/>
  <c r="AB326" i="12"/>
  <c r="AA348" i="12"/>
  <c r="AA340" i="12"/>
  <c r="AA349" i="12"/>
  <c r="AA338" i="12"/>
  <c r="AA334" i="12"/>
  <c r="AA351" i="12"/>
  <c r="AA342" i="12"/>
  <c r="AA339" i="12"/>
  <c r="AA336" i="12"/>
  <c r="AA347" i="12"/>
  <c r="AA341" i="12"/>
  <c r="AA350" i="12"/>
  <c r="AA346" i="12"/>
  <c r="AA345" i="12"/>
  <c r="AA344" i="12"/>
  <c r="AA335" i="12"/>
  <c r="AA343" i="12"/>
  <c r="AA337" i="12"/>
  <c r="AA333" i="12"/>
  <c r="Z16" i="12"/>
  <c r="Z120" i="12"/>
  <c r="T39" i="12"/>
  <c r="AM92" i="12"/>
  <c r="BE113" i="12"/>
  <c r="V109" i="12"/>
  <c r="V128" i="12" s="1"/>
  <c r="U115" i="12"/>
  <c r="U116" i="12" s="1"/>
  <c r="U122" i="12" s="1"/>
  <c r="U123" i="12" s="1"/>
  <c r="U124" i="12" s="1"/>
  <c r="AO110" i="12"/>
  <c r="BF87" i="12"/>
  <c r="BF104" i="12"/>
  <c r="AN103" i="12"/>
  <c r="AN86" i="12"/>
  <c r="AM111" i="12"/>
  <c r="BG112" i="12" s="1"/>
  <c r="V121" i="12"/>
  <c r="W93" i="12"/>
  <c r="X97" i="12"/>
  <c r="W99" i="12"/>
  <c r="W100" i="12" s="1"/>
  <c r="W102" i="12" s="1"/>
  <c r="Z11" i="12"/>
  <c r="Y53" i="12"/>
  <c r="AA17" i="12"/>
  <c r="AB14" i="12"/>
  <c r="G27" i="8"/>
  <c r="D52" i="8"/>
  <c r="E20" i="8"/>
  <c r="N86" i="10"/>
  <c r="N87" i="10"/>
  <c r="BG28" i="23"/>
  <c r="AY28" i="23"/>
  <c r="AQ28" i="23"/>
  <c r="AI28" i="23"/>
  <c r="AA28" i="23"/>
  <c r="BE28" i="23"/>
  <c r="AW28" i="23"/>
  <c r="AO28" i="23"/>
  <c r="AG28" i="23"/>
  <c r="Y28" i="23"/>
  <c r="BI28" i="23"/>
  <c r="AX28" i="23"/>
  <c r="AM28" i="23"/>
  <c r="AC28" i="23"/>
  <c r="BB28" i="23"/>
  <c r="AP28" i="23"/>
  <c r="AD28" i="23"/>
  <c r="BA28" i="23"/>
  <c r="AN28" i="23"/>
  <c r="AB28" i="23"/>
  <c r="A29" i="23"/>
  <c r="AZ28" i="23"/>
  <c r="AL28" i="23"/>
  <c r="Z28" i="23"/>
  <c r="BD28" i="23"/>
  <c r="AS28" i="23"/>
  <c r="AF28" i="23"/>
  <c r="U28" i="23"/>
  <c r="AV28" i="23"/>
  <c r="X28" i="23"/>
  <c r="AU28" i="23"/>
  <c r="W28" i="23"/>
  <c r="AR28" i="23"/>
  <c r="T28" i="23"/>
  <c r="BH28" i="23"/>
  <c r="AJ28" i="23"/>
  <c r="V28" i="23"/>
  <c r="AK28" i="23"/>
  <c r="BF28" i="23"/>
  <c r="BC28" i="23"/>
  <c r="AT28" i="23"/>
  <c r="AH28" i="23"/>
  <c r="AE28" i="23"/>
  <c r="I39" i="20"/>
  <c r="I85" i="6"/>
  <c r="I87" i="6" s="1"/>
  <c r="I86" i="6"/>
  <c r="K79" i="6"/>
  <c r="J83" i="6"/>
  <c r="AN88" i="12" l="1"/>
  <c r="BH89" i="12" s="1"/>
  <c r="BH90" i="12" s="1"/>
  <c r="AN127" i="12"/>
  <c r="AN45" i="12" s="1"/>
  <c r="AN46" i="12" s="1"/>
  <c r="AA7" i="12"/>
  <c r="Z8" i="6"/>
  <c r="Z56" i="12"/>
  <c r="AM49" i="6"/>
  <c r="V129" i="12"/>
  <c r="V48" i="12"/>
  <c r="V49" i="12" s="1"/>
  <c r="V51" i="6" s="1"/>
  <c r="P37" i="12"/>
  <c r="O40" i="12"/>
  <c r="O42" i="12" s="1"/>
  <c r="AA120" i="12"/>
  <c r="AA16" i="12"/>
  <c r="AC326" i="12"/>
  <c r="AB345" i="12"/>
  <c r="AB337" i="12"/>
  <c r="AB351" i="12"/>
  <c r="AB342" i="12"/>
  <c r="AB340" i="12"/>
  <c r="AB344" i="12"/>
  <c r="AB352" i="12"/>
  <c r="AB347" i="12"/>
  <c r="AB348" i="12"/>
  <c r="AB350" i="12"/>
  <c r="AB346" i="12"/>
  <c r="AB336" i="12"/>
  <c r="AB343" i="12"/>
  <c r="AB338" i="12"/>
  <c r="AB349" i="12"/>
  <c r="AB335" i="12"/>
  <c r="AB334" i="12"/>
  <c r="AB341" i="12"/>
  <c r="AB339" i="12"/>
  <c r="U324" i="12"/>
  <c r="AB333" i="12" s="1"/>
  <c r="B353" i="12"/>
  <c r="C352" i="12"/>
  <c r="E352" i="12"/>
  <c r="D352" i="12"/>
  <c r="F352" i="12"/>
  <c r="G352" i="12"/>
  <c r="H352" i="12"/>
  <c r="I352" i="12"/>
  <c r="J352" i="12"/>
  <c r="K352" i="12"/>
  <c r="L352" i="12"/>
  <c r="M352" i="12"/>
  <c r="N352" i="12"/>
  <c r="O352" i="12"/>
  <c r="P352" i="12"/>
  <c r="Q352" i="12"/>
  <c r="R352" i="12"/>
  <c r="S352" i="12"/>
  <c r="T352" i="12"/>
  <c r="U352" i="12"/>
  <c r="V352" i="12"/>
  <c r="W352" i="12"/>
  <c r="X352" i="12"/>
  <c r="Y352" i="12"/>
  <c r="Z352" i="12"/>
  <c r="AB36" i="12"/>
  <c r="AB15" i="12"/>
  <c r="U39" i="12"/>
  <c r="AN92" i="12"/>
  <c r="AO103" i="12"/>
  <c r="AO86" i="12"/>
  <c r="W109" i="12"/>
  <c r="W128" i="12" s="1"/>
  <c r="AN111" i="12"/>
  <c r="BH112" i="12" s="1"/>
  <c r="BG104" i="12"/>
  <c r="BG87" i="12"/>
  <c r="V115" i="12"/>
  <c r="V116" i="12" s="1"/>
  <c r="V122" i="12" s="1"/>
  <c r="V123" i="12" s="1"/>
  <c r="V124" i="12" s="1"/>
  <c r="AP110" i="12"/>
  <c r="BF113" i="12"/>
  <c r="W121" i="12"/>
  <c r="X93" i="12"/>
  <c r="Y97" i="12"/>
  <c r="X99" i="12"/>
  <c r="X100" i="12" s="1"/>
  <c r="X102" i="12" s="1"/>
  <c r="AA11" i="12"/>
  <c r="Z53" i="12"/>
  <c r="AB17" i="12"/>
  <c r="AC14" i="12"/>
  <c r="E22" i="8"/>
  <c r="E21" i="8" s="1"/>
  <c r="E49" i="8" s="1"/>
  <c r="E48" i="8"/>
  <c r="G55" i="8"/>
  <c r="H26" i="8"/>
  <c r="H54" i="8" s="1"/>
  <c r="O86" i="10"/>
  <c r="O87" i="10"/>
  <c r="BB29" i="23"/>
  <c r="AT29" i="23"/>
  <c r="AL29" i="23"/>
  <c r="AD29" i="23"/>
  <c r="V29" i="23"/>
  <c r="BI29" i="23"/>
  <c r="BA29" i="23"/>
  <c r="AS29" i="23"/>
  <c r="AK29" i="23"/>
  <c r="AC29" i="23"/>
  <c r="U29" i="23"/>
  <c r="BH29" i="23"/>
  <c r="AZ29" i="23"/>
  <c r="AR29" i="23"/>
  <c r="AJ29" i="23"/>
  <c r="AB29" i="23"/>
  <c r="BG29" i="23"/>
  <c r="AV29" i="23"/>
  <c r="AH29" i="23"/>
  <c r="W29" i="23"/>
  <c r="A30" i="23"/>
  <c r="AU29" i="23"/>
  <c r="AF29" i="23"/>
  <c r="BF29" i="23"/>
  <c r="AQ29" i="23"/>
  <c r="AE29" i="23"/>
  <c r="BE29" i="23"/>
  <c r="AP29" i="23"/>
  <c r="AA29" i="23"/>
  <c r="AX29" i="23"/>
  <c r="AI29" i="23"/>
  <c r="AO29" i="23"/>
  <c r="AN29" i="23"/>
  <c r="AG29" i="23"/>
  <c r="BC29" i="23"/>
  <c r="Y29" i="23"/>
  <c r="BD29" i="23"/>
  <c r="AY29" i="23"/>
  <c r="AW29" i="23"/>
  <c r="AM29" i="23"/>
  <c r="Z29" i="23"/>
  <c r="X29" i="23"/>
  <c r="J85" i="6"/>
  <c r="J87" i="6" s="1"/>
  <c r="J86" i="6"/>
  <c r="L79" i="6"/>
  <c r="K83" i="6"/>
  <c r="AO88" i="12" l="1"/>
  <c r="BI89" i="12" s="1"/>
  <c r="BI90" i="12" s="1"/>
  <c r="AO127" i="12"/>
  <c r="V323" i="12"/>
  <c r="V324" i="12" s="1"/>
  <c r="AB332" i="12" s="1"/>
  <c r="AB7" i="12"/>
  <c r="AA56" i="12"/>
  <c r="AA8" i="6"/>
  <c r="AN49" i="6"/>
  <c r="W129" i="12"/>
  <c r="W48" i="12"/>
  <c r="W49" i="12" s="1"/>
  <c r="W51" i="6" s="1"/>
  <c r="AD326" i="12"/>
  <c r="AC350" i="12"/>
  <c r="AC342" i="12"/>
  <c r="AC353" i="12"/>
  <c r="AC344" i="12"/>
  <c r="AC346" i="12"/>
  <c r="AC348" i="12"/>
  <c r="AC337" i="12"/>
  <c r="AC334" i="12"/>
  <c r="AC349" i="12"/>
  <c r="AC351" i="12"/>
  <c r="AC345" i="12"/>
  <c r="AC340" i="12"/>
  <c r="AC336" i="12"/>
  <c r="AC333" i="12"/>
  <c r="AC343" i="12"/>
  <c r="AC339" i="12"/>
  <c r="AC335" i="12"/>
  <c r="AC341" i="12"/>
  <c r="AC338" i="12"/>
  <c r="AC352" i="12"/>
  <c r="AC347" i="12"/>
  <c r="B354" i="12"/>
  <c r="AC354" i="12" s="1"/>
  <c r="C353" i="12"/>
  <c r="E353" i="12"/>
  <c r="D353" i="12"/>
  <c r="F353" i="12"/>
  <c r="G353" i="12"/>
  <c r="H353" i="12"/>
  <c r="I353" i="12"/>
  <c r="J353" i="12"/>
  <c r="K353" i="12"/>
  <c r="L353" i="12"/>
  <c r="M353" i="12"/>
  <c r="N353" i="12"/>
  <c r="O353" i="12"/>
  <c r="P353" i="12"/>
  <c r="Q353" i="12"/>
  <c r="R353" i="12"/>
  <c r="S353" i="12"/>
  <c r="T353" i="12"/>
  <c r="U353" i="12"/>
  <c r="V353" i="12"/>
  <c r="W353" i="12"/>
  <c r="X353" i="12"/>
  <c r="Y353" i="12"/>
  <c r="Z353" i="12"/>
  <c r="AA353" i="12"/>
  <c r="AB353" i="12"/>
  <c r="W323" i="12"/>
  <c r="W327" i="12"/>
  <c r="X328" i="12"/>
  <c r="Y329" i="12"/>
  <c r="Z330" i="12"/>
  <c r="AA331" i="12"/>
  <c r="Q37" i="12"/>
  <c r="P40" i="12"/>
  <c r="P42" i="12" s="1"/>
  <c r="AB120" i="12"/>
  <c r="AB16" i="12"/>
  <c r="V327" i="12"/>
  <c r="W328" i="12"/>
  <c r="X329" i="12"/>
  <c r="Y330" i="12"/>
  <c r="Z331" i="12"/>
  <c r="AA332" i="12"/>
  <c r="AC36" i="12"/>
  <c r="AC15" i="12"/>
  <c r="V39" i="12"/>
  <c r="AO92" i="12"/>
  <c r="AO45" i="12"/>
  <c r="AO46" i="12" s="1"/>
  <c r="BG113" i="12"/>
  <c r="X109" i="12"/>
  <c r="X128" i="12" s="1"/>
  <c r="AP86" i="12"/>
  <c r="AP103" i="12"/>
  <c r="BH87" i="12"/>
  <c r="BH104" i="12"/>
  <c r="BH113" i="12" s="1"/>
  <c r="AQ110" i="12"/>
  <c r="W115" i="12"/>
  <c r="W116" i="12" s="1"/>
  <c r="W122" i="12" s="1"/>
  <c r="W123" i="12" s="1"/>
  <c r="W124" i="12" s="1"/>
  <c r="AO111" i="12"/>
  <c r="BI112" i="12" s="1"/>
  <c r="Y93" i="12"/>
  <c r="X121" i="12"/>
  <c r="Z97" i="12"/>
  <c r="Y99" i="12"/>
  <c r="Y100" i="12" s="1"/>
  <c r="Y102" i="12" s="1"/>
  <c r="AB11" i="12"/>
  <c r="AA53" i="12"/>
  <c r="AC17" i="12"/>
  <c r="AD14" i="12"/>
  <c r="H27" i="8"/>
  <c r="E50" i="8"/>
  <c r="E23" i="8"/>
  <c r="P86" i="10"/>
  <c r="P87" i="10"/>
  <c r="BE30" i="23"/>
  <c r="AW30" i="23"/>
  <c r="AO30" i="23"/>
  <c r="AG30" i="23"/>
  <c r="Y30" i="23"/>
  <c r="BD30" i="23"/>
  <c r="AV30" i="23"/>
  <c r="AN30" i="23"/>
  <c r="AF30" i="23"/>
  <c r="X30" i="23"/>
  <c r="A31" i="23"/>
  <c r="BC30" i="23"/>
  <c r="AU30" i="23"/>
  <c r="AM30" i="23"/>
  <c r="AE30" i="23"/>
  <c r="W30" i="23"/>
  <c r="AY30" i="23"/>
  <c r="AK30" i="23"/>
  <c r="Z30" i="23"/>
  <c r="BH30" i="23"/>
  <c r="AT30" i="23"/>
  <c r="AI30" i="23"/>
  <c r="BG30" i="23"/>
  <c r="AS30" i="23"/>
  <c r="BA30" i="23"/>
  <c r="AH30" i="23"/>
  <c r="AZ30" i="23"/>
  <c r="AD30" i="23"/>
  <c r="AX30" i="23"/>
  <c r="AC30" i="23"/>
  <c r="BF30" i="23"/>
  <c r="AL30" i="23"/>
  <c r="AR30" i="23"/>
  <c r="AQ30" i="23"/>
  <c r="AJ30" i="23"/>
  <c r="AA30" i="23"/>
  <c r="AB30" i="23"/>
  <c r="BI30" i="23"/>
  <c r="BB30" i="23"/>
  <c r="AP30" i="23"/>
  <c r="V30" i="23"/>
  <c r="J39" i="20"/>
  <c r="K86" i="6"/>
  <c r="K85" i="6"/>
  <c r="K87" i="6" s="1"/>
  <c r="M79" i="6"/>
  <c r="L83" i="6"/>
  <c r="AP88" i="12" l="1"/>
  <c r="AP127" i="12"/>
  <c r="AP45" i="12" s="1"/>
  <c r="AP46" i="12" s="1"/>
  <c r="AC7" i="12"/>
  <c r="AB56" i="12"/>
  <c r="AB8" i="6"/>
  <c r="AO49" i="6"/>
  <c r="X129" i="12"/>
  <c r="X48" i="12"/>
  <c r="X49" i="12" s="1"/>
  <c r="X51" i="6" s="1"/>
  <c r="R37" i="12"/>
  <c r="Q40" i="12"/>
  <c r="Q42" i="12" s="1"/>
  <c r="AE326" i="12"/>
  <c r="AD347" i="12"/>
  <c r="AD339" i="12"/>
  <c r="AD346" i="12"/>
  <c r="AD348" i="12"/>
  <c r="AD337" i="12"/>
  <c r="AD334" i="12"/>
  <c r="AD349" i="12"/>
  <c r="AD343" i="12"/>
  <c r="AD340" i="12"/>
  <c r="AD350" i="12"/>
  <c r="AD345" i="12"/>
  <c r="AD344" i="12"/>
  <c r="AD354" i="12"/>
  <c r="AD352" i="12"/>
  <c r="AD335" i="12"/>
  <c r="AD351" i="12"/>
  <c r="AD341" i="12"/>
  <c r="AD342" i="12"/>
  <c r="AD338" i="12"/>
  <c r="AD353" i="12"/>
  <c r="AD336" i="12"/>
  <c r="W324" i="12"/>
  <c r="X323" i="12" s="1"/>
  <c r="B355" i="12"/>
  <c r="AD355" i="12" s="1"/>
  <c r="C354" i="12"/>
  <c r="D354" i="12"/>
  <c r="E354" i="12"/>
  <c r="F354" i="12"/>
  <c r="G354" i="12"/>
  <c r="H354" i="12"/>
  <c r="I354" i="12"/>
  <c r="J354" i="12"/>
  <c r="K354" i="12"/>
  <c r="L354" i="12"/>
  <c r="M354" i="12"/>
  <c r="N354" i="12"/>
  <c r="O354" i="12"/>
  <c r="P354" i="12"/>
  <c r="Q354" i="12"/>
  <c r="R354" i="12"/>
  <c r="S354" i="12"/>
  <c r="T354" i="12"/>
  <c r="U354" i="12"/>
  <c r="V354" i="12"/>
  <c r="W354" i="12"/>
  <c r="X354" i="12"/>
  <c r="Y354" i="12"/>
  <c r="Z354" i="12"/>
  <c r="AA354" i="12"/>
  <c r="AB354" i="12"/>
  <c r="AD36" i="12"/>
  <c r="AD15" i="12"/>
  <c r="AC120" i="12"/>
  <c r="AC16" i="12"/>
  <c r="W39" i="12"/>
  <c r="AP92" i="12"/>
  <c r="AP111" i="12"/>
  <c r="Y109" i="12"/>
  <c r="Y128" i="12" s="1"/>
  <c r="BI104" i="12"/>
  <c r="BI113" i="12" s="1"/>
  <c r="BI87" i="12"/>
  <c r="AQ103" i="12"/>
  <c r="AQ86" i="12"/>
  <c r="AR110" i="12"/>
  <c r="X115" i="12"/>
  <c r="X116" i="12" s="1"/>
  <c r="X122" i="12" s="1"/>
  <c r="X123" i="12" s="1"/>
  <c r="X124" i="12" s="1"/>
  <c r="Z93" i="12"/>
  <c r="Y121" i="12"/>
  <c r="AA97" i="12"/>
  <c r="Z99" i="12"/>
  <c r="Z100" i="12" s="1"/>
  <c r="Z102" i="12" s="1"/>
  <c r="AC11" i="12"/>
  <c r="AB53" i="12"/>
  <c r="AE14" i="12"/>
  <c r="AD17" i="12"/>
  <c r="E51" i="8"/>
  <c r="E24" i="8"/>
  <c r="H55" i="8"/>
  <c r="I26" i="8"/>
  <c r="I54" i="8" s="1"/>
  <c r="Q86" i="10"/>
  <c r="Q87" i="10"/>
  <c r="BH31" i="23"/>
  <c r="AZ31" i="23"/>
  <c r="AR31" i="23"/>
  <c r="AJ31" i="23"/>
  <c r="AB31" i="23"/>
  <c r="BG31" i="23"/>
  <c r="AY31" i="23"/>
  <c r="AQ31" i="23"/>
  <c r="AI31" i="23"/>
  <c r="AA31" i="23"/>
  <c r="BF31" i="23"/>
  <c r="AX31" i="23"/>
  <c r="AP31" i="23"/>
  <c r="AH31" i="23"/>
  <c r="Z31" i="23"/>
  <c r="BB31" i="23"/>
  <c r="AN31" i="23"/>
  <c r="AC31" i="23"/>
  <c r="A32" i="23"/>
  <c r="AW31" i="23"/>
  <c r="AL31" i="23"/>
  <c r="X31" i="23"/>
  <c r="AV31" i="23"/>
  <c r="AK31" i="23"/>
  <c r="W31" i="23"/>
  <c r="BE31" i="23"/>
  <c r="AT31" i="23"/>
  <c r="AF31" i="23"/>
  <c r="AM31" i="23"/>
  <c r="BI31" i="23"/>
  <c r="AG31" i="23"/>
  <c r="BD31" i="23"/>
  <c r="AE31" i="23"/>
  <c r="AS31" i="23"/>
  <c r="AD31" i="23"/>
  <c r="Y31" i="23"/>
  <c r="BA31" i="23"/>
  <c r="BC31" i="23"/>
  <c r="AU31" i="23"/>
  <c r="AO31" i="23"/>
  <c r="N79" i="6"/>
  <c r="M83" i="6"/>
  <c r="L86" i="6"/>
  <c r="L85" i="6"/>
  <c r="L87" i="6" s="1"/>
  <c r="AQ88" i="12" l="1"/>
  <c r="AQ127" i="12"/>
  <c r="AQ45" i="12" s="1"/>
  <c r="AQ46" i="12" s="1"/>
  <c r="AD7" i="12"/>
  <c r="AC56" i="12"/>
  <c r="AC8" i="6"/>
  <c r="AP49" i="6"/>
  <c r="Y129" i="12"/>
  <c r="Y48" i="12"/>
  <c r="Y49" i="12" s="1"/>
  <c r="Y51" i="6" s="1"/>
  <c r="AE36" i="12"/>
  <c r="AE15" i="12"/>
  <c r="X327" i="12"/>
  <c r="Y328" i="12"/>
  <c r="Z329" i="12"/>
  <c r="AA330" i="12"/>
  <c r="AB331" i="12"/>
  <c r="AC332" i="12"/>
  <c r="AD333" i="12"/>
  <c r="AD16" i="12"/>
  <c r="AD120" i="12"/>
  <c r="S37" i="12"/>
  <c r="R40" i="12"/>
  <c r="R42" i="12" s="1"/>
  <c r="AF326" i="12"/>
  <c r="AE352" i="12"/>
  <c r="AE344" i="12"/>
  <c r="AE336" i="12"/>
  <c r="AE348" i="12"/>
  <c r="AE337" i="12"/>
  <c r="AE355" i="12"/>
  <c r="AE350" i="12"/>
  <c r="AE349" i="12"/>
  <c r="AE343" i="12"/>
  <c r="AE340" i="12"/>
  <c r="AE354" i="12"/>
  <c r="AE346" i="12"/>
  <c r="AE345" i="12"/>
  <c r="AE339" i="12"/>
  <c r="AE335" i="12"/>
  <c r="AE334" i="12"/>
  <c r="AE353" i="12"/>
  <c r="AE347" i="12"/>
  <c r="AE338" i="12"/>
  <c r="AE342" i="12"/>
  <c r="AE341" i="12"/>
  <c r="AE351" i="12"/>
  <c r="B356" i="12"/>
  <c r="C355" i="12"/>
  <c r="D355" i="12"/>
  <c r="E355" i="12"/>
  <c r="F355" i="12"/>
  <c r="G355" i="12"/>
  <c r="H355" i="12"/>
  <c r="I355" i="12"/>
  <c r="J355" i="12"/>
  <c r="K355" i="12"/>
  <c r="L355" i="12"/>
  <c r="M355" i="12"/>
  <c r="N355" i="12"/>
  <c r="O355" i="12"/>
  <c r="P355" i="12"/>
  <c r="Q355" i="12"/>
  <c r="R355" i="12"/>
  <c r="S355" i="12"/>
  <c r="T355" i="12"/>
  <c r="U355" i="12"/>
  <c r="V355" i="12"/>
  <c r="W355" i="12"/>
  <c r="X355" i="12"/>
  <c r="Y355" i="12"/>
  <c r="Z355" i="12"/>
  <c r="AA355" i="12"/>
  <c r="AB355" i="12"/>
  <c r="AC355" i="12"/>
  <c r="X324" i="12"/>
  <c r="AE333" i="12" s="1"/>
  <c r="X39" i="12"/>
  <c r="AQ92" i="12"/>
  <c r="AQ111" i="12"/>
  <c r="AS110" i="12"/>
  <c r="Y115" i="12"/>
  <c r="Y116" i="12" s="1"/>
  <c r="Y122" i="12" s="1"/>
  <c r="Y123" i="12" s="1"/>
  <c r="Y124" i="12" s="1"/>
  <c r="Z109" i="12"/>
  <c r="Z128" i="12" s="1"/>
  <c r="AR103" i="12"/>
  <c r="AR86" i="12"/>
  <c r="Z121" i="12"/>
  <c r="AA93" i="12"/>
  <c r="AB97" i="12"/>
  <c r="AA99" i="12"/>
  <c r="AA100" i="12" s="1"/>
  <c r="AA102" i="12" s="1"/>
  <c r="AD11" i="12"/>
  <c r="AC53" i="12"/>
  <c r="AF14" i="12"/>
  <c r="AE17" i="12"/>
  <c r="I27" i="8"/>
  <c r="F20" i="8"/>
  <c r="E52" i="8"/>
  <c r="R86" i="10"/>
  <c r="R87" i="10"/>
  <c r="A33" i="23"/>
  <c r="BC32" i="23"/>
  <c r="AU32" i="23"/>
  <c r="AM32" i="23"/>
  <c r="AE32" i="23"/>
  <c r="BB32" i="23"/>
  <c r="AT32" i="23"/>
  <c r="AL32" i="23"/>
  <c r="AD32" i="23"/>
  <c r="BI32" i="23"/>
  <c r="BA32" i="23"/>
  <c r="AS32" i="23"/>
  <c r="AK32" i="23"/>
  <c r="AC32" i="23"/>
  <c r="BE32" i="23"/>
  <c r="AQ32" i="23"/>
  <c r="AF32" i="23"/>
  <c r="AZ32" i="23"/>
  <c r="AO32" i="23"/>
  <c r="AA32" i="23"/>
  <c r="AY32" i="23"/>
  <c r="AN32" i="23"/>
  <c r="Z32" i="23"/>
  <c r="BH32" i="23"/>
  <c r="AW32" i="23"/>
  <c r="AI32" i="23"/>
  <c r="X32" i="23"/>
  <c r="BD32" i="23"/>
  <c r="AB32" i="23"/>
  <c r="AX32" i="23"/>
  <c r="Y32" i="23"/>
  <c r="AV32" i="23"/>
  <c r="BG32" i="23"/>
  <c r="AH32" i="23"/>
  <c r="BF32" i="23"/>
  <c r="AP32" i="23"/>
  <c r="AR32" i="23"/>
  <c r="AJ32" i="23"/>
  <c r="AG32" i="23"/>
  <c r="K39" i="20"/>
  <c r="M86" i="6"/>
  <c r="M85" i="6"/>
  <c r="M87" i="6" s="1"/>
  <c r="O79" i="6"/>
  <c r="N83" i="6"/>
  <c r="AR88" i="12" l="1"/>
  <c r="AR127" i="12"/>
  <c r="AR45" i="12" s="1"/>
  <c r="AR46" i="12" s="1"/>
  <c r="AE7" i="12"/>
  <c r="AD56" i="12"/>
  <c r="AD8" i="6"/>
  <c r="AQ49" i="6"/>
  <c r="Z129" i="12"/>
  <c r="Z48" i="12"/>
  <c r="Z49" i="12" s="1"/>
  <c r="Z51" i="6" s="1"/>
  <c r="AF36" i="12"/>
  <c r="AF15" i="12"/>
  <c r="Y323" i="12"/>
  <c r="B357" i="12"/>
  <c r="AF357" i="12" s="1"/>
  <c r="C356" i="12"/>
  <c r="E356" i="12"/>
  <c r="D356" i="12"/>
  <c r="F356" i="12"/>
  <c r="G356" i="12"/>
  <c r="H356" i="12"/>
  <c r="I356" i="12"/>
  <c r="J356" i="12"/>
  <c r="K356" i="12"/>
  <c r="L356" i="12"/>
  <c r="M356" i="12"/>
  <c r="N356" i="12"/>
  <c r="O356" i="12"/>
  <c r="P356" i="12"/>
  <c r="Q356" i="12"/>
  <c r="R356" i="12"/>
  <c r="S356" i="12"/>
  <c r="T356" i="12"/>
  <c r="U356" i="12"/>
  <c r="V356" i="12"/>
  <c r="W356" i="12"/>
  <c r="X356" i="12"/>
  <c r="Y356" i="12"/>
  <c r="Z356" i="12"/>
  <c r="AA356" i="12"/>
  <c r="AB356" i="12"/>
  <c r="AC356" i="12"/>
  <c r="AD356" i="12"/>
  <c r="T37" i="12"/>
  <c r="S40" i="12"/>
  <c r="S42" i="12" s="1"/>
  <c r="Y327" i="12"/>
  <c r="Z328" i="12"/>
  <c r="AA329" i="12"/>
  <c r="AB330" i="12"/>
  <c r="AC331" i="12"/>
  <c r="AD332" i="12"/>
  <c r="AG326" i="12"/>
  <c r="AF349" i="12"/>
  <c r="AF341" i="12"/>
  <c r="AF355" i="12"/>
  <c r="AF350" i="12"/>
  <c r="AF339" i="12"/>
  <c r="AF335" i="12"/>
  <c r="AF354" i="12"/>
  <c r="AF352" i="12"/>
  <c r="AF343" i="12"/>
  <c r="AF353" i="12"/>
  <c r="AF338" i="12"/>
  <c r="AF356" i="12"/>
  <c r="AF351" i="12"/>
  <c r="AF347" i="12"/>
  <c r="AF342" i="12"/>
  <c r="AF346" i="12"/>
  <c r="AF344" i="12"/>
  <c r="AF334" i="12"/>
  <c r="AF337" i="12"/>
  <c r="AF340" i="12"/>
  <c r="AF336" i="12"/>
  <c r="AF348" i="12"/>
  <c r="AF345" i="12"/>
  <c r="AE16" i="12"/>
  <c r="AE120" i="12"/>
  <c r="AE356" i="12"/>
  <c r="Y39" i="12"/>
  <c r="AR92" i="12"/>
  <c r="AA109" i="12"/>
  <c r="AA128" i="12" s="1"/>
  <c r="AT110" i="12"/>
  <c r="Z115" i="12"/>
  <c r="Z116" i="12" s="1"/>
  <c r="Z122" i="12" s="1"/>
  <c r="Z123" i="12" s="1"/>
  <c r="Z124" i="12" s="1"/>
  <c r="AR111" i="12"/>
  <c r="AS103" i="12"/>
  <c r="AS86" i="12"/>
  <c r="AA121" i="12"/>
  <c r="AB93" i="12"/>
  <c r="AC97" i="12"/>
  <c r="AB99" i="12"/>
  <c r="AB100" i="12" s="1"/>
  <c r="AB102" i="12" s="1"/>
  <c r="AE11" i="12"/>
  <c r="AD53" i="12"/>
  <c r="AG14" i="12"/>
  <c r="AF17" i="12"/>
  <c r="F48" i="8"/>
  <c r="F22" i="8"/>
  <c r="F21" i="8" s="1"/>
  <c r="F49" i="8" s="1"/>
  <c r="J26" i="8"/>
  <c r="J54" i="8" s="1"/>
  <c r="I55" i="8"/>
  <c r="S86" i="10"/>
  <c r="S87" i="10"/>
  <c r="BG33" i="23"/>
  <c r="AY33" i="23"/>
  <c r="AQ33" i="23"/>
  <c r="AI33" i="23"/>
  <c r="AA33" i="23"/>
  <c r="BD33" i="23"/>
  <c r="AU33" i="23"/>
  <c r="AL33" i="23"/>
  <c r="AC33" i="23"/>
  <c r="BC33" i="23"/>
  <c r="AT33" i="23"/>
  <c r="AK33" i="23"/>
  <c r="AB33" i="23"/>
  <c r="A34" i="23"/>
  <c r="BB33" i="23"/>
  <c r="AS33" i="23"/>
  <c r="AJ33" i="23"/>
  <c r="Z33" i="23"/>
  <c r="AZ33" i="23"/>
  <c r="AM33" i="23"/>
  <c r="AW33" i="23"/>
  <c r="AG33" i="23"/>
  <c r="BI33" i="23"/>
  <c r="AV33" i="23"/>
  <c r="AF33" i="23"/>
  <c r="BF33" i="23"/>
  <c r="AP33" i="23"/>
  <c r="AD33" i="23"/>
  <c r="AX33" i="23"/>
  <c r="AR33" i="23"/>
  <c r="AO33" i="23"/>
  <c r="BE33" i="23"/>
  <c r="Y33" i="23"/>
  <c r="BA33" i="23"/>
  <c r="AH33" i="23"/>
  <c r="BH33" i="23"/>
  <c r="AN33" i="23"/>
  <c r="AE33" i="23"/>
  <c r="N86" i="6"/>
  <c r="N85" i="6"/>
  <c r="N87" i="6" s="1"/>
  <c r="P79" i="6"/>
  <c r="O83" i="6"/>
  <c r="J27" i="8" l="1"/>
  <c r="AS88" i="12"/>
  <c r="AS127" i="12"/>
  <c r="AS45" i="12" s="1"/>
  <c r="AS46" i="12" s="1"/>
  <c r="AF7" i="12"/>
  <c r="AE8" i="6"/>
  <c r="AE56" i="12"/>
  <c r="AR49" i="6"/>
  <c r="AA129" i="12"/>
  <c r="AA48" i="12"/>
  <c r="AA49" i="12" s="1"/>
  <c r="AA51" i="6" s="1"/>
  <c r="AG36" i="12"/>
  <c r="AG15" i="12"/>
  <c r="U37" i="12"/>
  <c r="T40" i="12"/>
  <c r="T42" i="12" s="1"/>
  <c r="Y324" i="12"/>
  <c r="AF16" i="12"/>
  <c r="AF120" i="12"/>
  <c r="B358" i="12"/>
  <c r="AG358" i="12" s="1"/>
  <c r="C357" i="12"/>
  <c r="D357" i="12"/>
  <c r="E357" i="12"/>
  <c r="F357" i="12"/>
  <c r="G357" i="12"/>
  <c r="H357" i="12"/>
  <c r="I357" i="12"/>
  <c r="J357" i="12"/>
  <c r="K357" i="12"/>
  <c r="L357" i="12"/>
  <c r="M357" i="12"/>
  <c r="N357" i="12"/>
  <c r="O357" i="12"/>
  <c r="P357" i="12"/>
  <c r="Q357" i="12"/>
  <c r="R357" i="12"/>
  <c r="S357" i="12"/>
  <c r="T357" i="12"/>
  <c r="U357" i="12"/>
  <c r="V357" i="12"/>
  <c r="W357" i="12"/>
  <c r="X357" i="12"/>
  <c r="Y357" i="12"/>
  <c r="Z357" i="12"/>
  <c r="AA357" i="12"/>
  <c r="AB357" i="12"/>
  <c r="AC357" i="12"/>
  <c r="AD357" i="12"/>
  <c r="AE357" i="12"/>
  <c r="AH326" i="12"/>
  <c r="AG354" i="12"/>
  <c r="AG346" i="12"/>
  <c r="AG338" i="12"/>
  <c r="AG352" i="12"/>
  <c r="AG343" i="12"/>
  <c r="AG341" i="12"/>
  <c r="AG345" i="12"/>
  <c r="AG356" i="12"/>
  <c r="AG351" i="12"/>
  <c r="AG350" i="12"/>
  <c r="AG344" i="12"/>
  <c r="AG357" i="12"/>
  <c r="AG353" i="12"/>
  <c r="AG339" i="12"/>
  <c r="AG335" i="12"/>
  <c r="AG347" i="12"/>
  <c r="AG355" i="12"/>
  <c r="AG336" i="12"/>
  <c r="AG349" i="12"/>
  <c r="AG342" i="12"/>
  <c r="AG348" i="12"/>
  <c r="AG340" i="12"/>
  <c r="AG337" i="12"/>
  <c r="Z39" i="12"/>
  <c r="AS92" i="12"/>
  <c r="AS111" i="12"/>
  <c r="AT86" i="12"/>
  <c r="AT103" i="12"/>
  <c r="AB109" i="12"/>
  <c r="AB128" i="12" s="1"/>
  <c r="AA115" i="12"/>
  <c r="AA116" i="12" s="1"/>
  <c r="AA122" i="12" s="1"/>
  <c r="AA123" i="12" s="1"/>
  <c r="AA124" i="12" s="1"/>
  <c r="AU110" i="12"/>
  <c r="AB121" i="12"/>
  <c r="AC93" i="12"/>
  <c r="AD97" i="12"/>
  <c r="AC99" i="12"/>
  <c r="AC100" i="12" s="1"/>
  <c r="AC102" i="12" s="1"/>
  <c r="AF11" i="12"/>
  <c r="AE53" i="12"/>
  <c r="AG17" i="12"/>
  <c r="AH14" i="12"/>
  <c r="F50" i="8"/>
  <c r="F23" i="8"/>
  <c r="L49" i="8"/>
  <c r="M21" i="8"/>
  <c r="J55" i="8"/>
  <c r="K26" i="8"/>
  <c r="K54" i="8" s="1"/>
  <c r="T86" i="10"/>
  <c r="T87" i="10"/>
  <c r="BB34" i="23"/>
  <c r="AT34" i="23"/>
  <c r="AL34" i="23"/>
  <c r="AD34" i="23"/>
  <c r="BG34" i="23"/>
  <c r="AX34" i="23"/>
  <c r="AO34" i="23"/>
  <c r="AF34" i="23"/>
  <c r="BF34" i="23"/>
  <c r="AW34" i="23"/>
  <c r="AN34" i="23"/>
  <c r="AE34" i="23"/>
  <c r="BE34" i="23"/>
  <c r="AV34" i="23"/>
  <c r="AM34" i="23"/>
  <c r="AC34" i="23"/>
  <c r="AY34" i="23"/>
  <c r="AI34" i="23"/>
  <c r="BI34" i="23"/>
  <c r="AS34" i="23"/>
  <c r="AG34" i="23"/>
  <c r="BH34" i="23"/>
  <c r="AR34" i="23"/>
  <c r="AB34" i="23"/>
  <c r="BC34" i="23"/>
  <c r="AP34" i="23"/>
  <c r="Z34" i="23"/>
  <c r="AU34" i="23"/>
  <c r="AQ34" i="23"/>
  <c r="AK34" i="23"/>
  <c r="BA34" i="23"/>
  <c r="A35" i="23"/>
  <c r="AZ34" i="23"/>
  <c r="AH34" i="23"/>
  <c r="BD34" i="23"/>
  <c r="AJ34" i="23"/>
  <c r="AA34" i="23"/>
  <c r="L39" i="20"/>
  <c r="O85" i="6"/>
  <c r="O87" i="6" s="1"/>
  <c r="O86" i="6"/>
  <c r="Q79" i="6"/>
  <c r="P83" i="6"/>
  <c r="A9" i="2"/>
  <c r="A10" i="2"/>
  <c r="A75" i="2"/>
  <c r="A76" i="2"/>
  <c r="A77" i="2"/>
  <c r="A74" i="2"/>
  <c r="A71" i="2"/>
  <c r="A72" i="2"/>
  <c r="A73" i="2"/>
  <c r="A70" i="2"/>
  <c r="A34" i="2"/>
  <c r="A33" i="2"/>
  <c r="A22" i="2"/>
  <c r="A21" i="2"/>
  <c r="A4" i="2"/>
  <c r="A20" i="2" s="1"/>
  <c r="A5" i="2"/>
  <c r="A3" i="2"/>
  <c r="AT88" i="12" l="1"/>
  <c r="AT127" i="12"/>
  <c r="AT45" i="12" s="1"/>
  <c r="AT46" i="12" s="1"/>
  <c r="AG7" i="12"/>
  <c r="AF8" i="6"/>
  <c r="AF56" i="12"/>
  <c r="AS49" i="6"/>
  <c r="AB129" i="12"/>
  <c r="AB48" i="12"/>
  <c r="AB49" i="12" s="1"/>
  <c r="AB51" i="6" s="1"/>
  <c r="AH36" i="12"/>
  <c r="AH15" i="12"/>
  <c r="Z327" i="12"/>
  <c r="AA328" i="12"/>
  <c r="AB329" i="12"/>
  <c r="AC330" i="12"/>
  <c r="AD331" i="12"/>
  <c r="AE332" i="12"/>
  <c r="AF333" i="12"/>
  <c r="AG334" i="12"/>
  <c r="B359" i="12"/>
  <c r="C358" i="12"/>
  <c r="E358" i="12"/>
  <c r="D358" i="12"/>
  <c r="F358" i="12"/>
  <c r="G358" i="12"/>
  <c r="H358" i="12"/>
  <c r="I358" i="12"/>
  <c r="J358" i="12"/>
  <c r="K358" i="12"/>
  <c r="L358" i="12"/>
  <c r="M358" i="12"/>
  <c r="N358" i="12"/>
  <c r="O358" i="12"/>
  <c r="P358" i="12"/>
  <c r="Q358" i="12"/>
  <c r="R358" i="12"/>
  <c r="S358" i="12"/>
  <c r="T358" i="12"/>
  <c r="U358" i="12"/>
  <c r="V358" i="12"/>
  <c r="W358" i="12"/>
  <c r="X358" i="12"/>
  <c r="Y358" i="12"/>
  <c r="Z358" i="12"/>
  <c r="AA358" i="12"/>
  <c r="AB358" i="12"/>
  <c r="AC358" i="12"/>
  <c r="AD358" i="12"/>
  <c r="AE358" i="12"/>
  <c r="AF358" i="12"/>
  <c r="V37" i="12"/>
  <c r="U40" i="12"/>
  <c r="U42" i="12" s="1"/>
  <c r="AG16" i="12"/>
  <c r="AG120" i="12"/>
  <c r="AI326" i="12"/>
  <c r="AH351" i="12"/>
  <c r="AH343" i="12"/>
  <c r="AH358" i="12"/>
  <c r="AH356" i="12"/>
  <c r="AH354" i="12"/>
  <c r="AH345" i="12"/>
  <c r="AH347" i="12"/>
  <c r="AH350" i="12"/>
  <c r="AH344" i="12"/>
  <c r="AH338" i="12"/>
  <c r="AH341" i="12"/>
  <c r="AH335" i="12"/>
  <c r="AH355" i="12"/>
  <c r="AH352" i="12"/>
  <c r="AH348" i="12"/>
  <c r="AH357" i="12"/>
  <c r="AH353" i="12"/>
  <c r="AH349" i="12"/>
  <c r="AH340" i="12"/>
  <c r="AH342" i="12"/>
  <c r="AH336" i="12"/>
  <c r="AH339" i="12"/>
  <c r="AH337" i="12"/>
  <c r="AH359" i="12"/>
  <c r="AH346" i="12"/>
  <c r="Z323" i="12"/>
  <c r="AA39" i="12"/>
  <c r="AT92" i="12"/>
  <c r="AV110" i="12"/>
  <c r="AB115" i="12"/>
  <c r="AB116" i="12" s="1"/>
  <c r="AB122" i="12" s="1"/>
  <c r="AB123" i="12" s="1"/>
  <c r="AB124" i="12" s="1"/>
  <c r="AT111" i="12"/>
  <c r="AC109" i="12"/>
  <c r="AC128" i="12" s="1"/>
  <c r="AU103" i="12"/>
  <c r="AU86" i="12"/>
  <c r="AC121" i="12"/>
  <c r="AD93" i="12"/>
  <c r="AE97" i="12"/>
  <c r="AD99" i="12"/>
  <c r="AD100" i="12" s="1"/>
  <c r="AD102" i="12" s="1"/>
  <c r="AG11" i="12"/>
  <c r="AF53" i="12"/>
  <c r="AH17" i="12"/>
  <c r="AI14" i="12"/>
  <c r="K27" i="8"/>
  <c r="L26" i="8"/>
  <c r="L54" i="8" s="1"/>
  <c r="K55" i="8"/>
  <c r="L27" i="8"/>
  <c r="N21" i="8"/>
  <c r="M49" i="8"/>
  <c r="F51" i="8"/>
  <c r="F24" i="8"/>
  <c r="U86" i="10"/>
  <c r="U87" i="10"/>
  <c r="BE35" i="23"/>
  <c r="AW35" i="23"/>
  <c r="AO35" i="23"/>
  <c r="AG35" i="23"/>
  <c r="BA35" i="23"/>
  <c r="AR35" i="23"/>
  <c r="AI35" i="23"/>
  <c r="BI35" i="23"/>
  <c r="AZ35" i="23"/>
  <c r="AQ35" i="23"/>
  <c r="AH35" i="23"/>
  <c r="BH35" i="23"/>
  <c r="AY35" i="23"/>
  <c r="AP35" i="23"/>
  <c r="AF35" i="23"/>
  <c r="A36" i="23"/>
  <c r="AU35" i="23"/>
  <c r="AE35" i="23"/>
  <c r="BF35" i="23"/>
  <c r="AS35" i="23"/>
  <c r="AC35" i="23"/>
  <c r="BD35" i="23"/>
  <c r="AN35" i="23"/>
  <c r="AB35" i="23"/>
  <c r="BB35" i="23"/>
  <c r="AL35" i="23"/>
  <c r="AT35" i="23"/>
  <c r="AM35" i="23"/>
  <c r="AK35" i="23"/>
  <c r="AX35" i="23"/>
  <c r="BG35" i="23"/>
  <c r="AV35" i="23"/>
  <c r="AD35" i="23"/>
  <c r="AJ35" i="23"/>
  <c r="BC35" i="23"/>
  <c r="AA35" i="23"/>
  <c r="P85" i="6"/>
  <c r="P87" i="6" s="1"/>
  <c r="P86" i="6"/>
  <c r="R79" i="6"/>
  <c r="Q83" i="6"/>
  <c r="AU88" i="12" l="1"/>
  <c r="AU127" i="12"/>
  <c r="AU45" i="12" s="1"/>
  <c r="AU46" i="12" s="1"/>
  <c r="AH7" i="12"/>
  <c r="AG8" i="6"/>
  <c r="AG56" i="12"/>
  <c r="AT49" i="6"/>
  <c r="AC129" i="12"/>
  <c r="AC48" i="12"/>
  <c r="AC49" i="12" s="1"/>
  <c r="AC51" i="6" s="1"/>
  <c r="AI36" i="12"/>
  <c r="AI15" i="12"/>
  <c r="AJ326" i="12"/>
  <c r="AI358" i="12"/>
  <c r="AI356" i="12"/>
  <c r="AI348" i="12"/>
  <c r="AI340" i="12"/>
  <c r="AI347" i="12"/>
  <c r="AI336" i="12"/>
  <c r="AI349" i="12"/>
  <c r="AI357" i="12"/>
  <c r="AI359" i="12"/>
  <c r="AI355" i="12"/>
  <c r="AI351" i="12"/>
  <c r="AI341" i="12"/>
  <c r="AI345" i="12"/>
  <c r="AI353" i="12"/>
  <c r="AI343" i="12"/>
  <c r="AI354" i="12"/>
  <c r="AI352" i="12"/>
  <c r="AI338" i="12"/>
  <c r="AI342" i="12"/>
  <c r="AI337" i="12"/>
  <c r="AI339" i="12"/>
  <c r="AI350" i="12"/>
  <c r="AI344" i="12"/>
  <c r="AI346" i="12"/>
  <c r="Z324" i="12"/>
  <c r="AA323" i="12" s="1"/>
  <c r="AA324" i="12" s="1"/>
  <c r="W37" i="12"/>
  <c r="V40" i="12"/>
  <c r="V42" i="12" s="1"/>
  <c r="AH120" i="12"/>
  <c r="AH16" i="12"/>
  <c r="B360" i="12"/>
  <c r="AI360" i="12" s="1"/>
  <c r="C359" i="12"/>
  <c r="E359" i="12"/>
  <c r="D359" i="12"/>
  <c r="F359" i="12"/>
  <c r="G359" i="12"/>
  <c r="H359" i="12"/>
  <c r="I359" i="12"/>
  <c r="J359" i="12"/>
  <c r="K359" i="12"/>
  <c r="L359" i="12"/>
  <c r="M359" i="12"/>
  <c r="N359" i="12"/>
  <c r="O359" i="12"/>
  <c r="P359" i="12"/>
  <c r="Q359" i="12"/>
  <c r="R359" i="12"/>
  <c r="S359" i="12"/>
  <c r="T359" i="12"/>
  <c r="U359" i="12"/>
  <c r="V359" i="12"/>
  <c r="W359" i="12"/>
  <c r="X359" i="12"/>
  <c r="Y359" i="12"/>
  <c r="Z359" i="12"/>
  <c r="AA359" i="12"/>
  <c r="AB359" i="12"/>
  <c r="AC359" i="12"/>
  <c r="AD359" i="12"/>
  <c r="AE359" i="12"/>
  <c r="AF359" i="12"/>
  <c r="AG359" i="12"/>
  <c r="AB39" i="12"/>
  <c r="AU92" i="12"/>
  <c r="AU111" i="12"/>
  <c r="AD109" i="12"/>
  <c r="AD128" i="12" s="1"/>
  <c r="AW110" i="12"/>
  <c r="AC115" i="12"/>
  <c r="AC116" i="12" s="1"/>
  <c r="AC122" i="12" s="1"/>
  <c r="AC123" i="12" s="1"/>
  <c r="AC124" i="12" s="1"/>
  <c r="AV86" i="12"/>
  <c r="AV103" i="12"/>
  <c r="AD121" i="12"/>
  <c r="AE93" i="12"/>
  <c r="AF97" i="12"/>
  <c r="AE99" i="12"/>
  <c r="AE100" i="12" s="1"/>
  <c r="AE102" i="12" s="1"/>
  <c r="AH11" i="12"/>
  <c r="AG53" i="12"/>
  <c r="AI17" i="12"/>
  <c r="AJ14" i="12"/>
  <c r="N49" i="8"/>
  <c r="O21" i="8"/>
  <c r="G20" i="8"/>
  <c r="F52" i="8"/>
  <c r="L55" i="8"/>
  <c r="M26" i="8"/>
  <c r="M54" i="8" s="1"/>
  <c r="V86" i="10"/>
  <c r="V87" i="10"/>
  <c r="BH36" i="23"/>
  <c r="AZ36" i="23"/>
  <c r="AR36" i="23"/>
  <c r="AJ36" i="23"/>
  <c r="AB36" i="23"/>
  <c r="BD36" i="23"/>
  <c r="AU36" i="23"/>
  <c r="AL36" i="23"/>
  <c r="AC36" i="23"/>
  <c r="BC36" i="23"/>
  <c r="AT36" i="23"/>
  <c r="AK36" i="23"/>
  <c r="A37" i="23"/>
  <c r="BB36" i="23"/>
  <c r="AS36" i="23"/>
  <c r="AI36" i="23"/>
  <c r="BG36" i="23"/>
  <c r="AQ36" i="23"/>
  <c r="AE36" i="23"/>
  <c r="BE36" i="23"/>
  <c r="AO36" i="23"/>
  <c r="BA36" i="23"/>
  <c r="AN36" i="23"/>
  <c r="AX36" i="23"/>
  <c r="AH36" i="23"/>
  <c r="AP36" i="23"/>
  <c r="AM36" i="23"/>
  <c r="AG36" i="23"/>
  <c r="AW36" i="23"/>
  <c r="BI36" i="23"/>
  <c r="BF36" i="23"/>
  <c r="AV36" i="23"/>
  <c r="AD36" i="23"/>
  <c r="AY36" i="23"/>
  <c r="AF36" i="23"/>
  <c r="M39" i="20"/>
  <c r="Q86" i="6"/>
  <c r="Q85" i="6"/>
  <c r="Q87" i="6" s="1"/>
  <c r="S79" i="6"/>
  <c r="R83" i="6"/>
  <c r="BJ26" i="20"/>
  <c r="A7" i="17"/>
  <c r="A6" i="16"/>
  <c r="A42" i="2" s="1"/>
  <c r="I83" i="20"/>
  <c r="C72" i="20"/>
  <c r="BI31" i="20"/>
  <c r="BI83" i="20" s="1"/>
  <c r="BH31" i="20"/>
  <c r="BH83" i="20" s="1"/>
  <c r="BG31" i="20"/>
  <c r="BG83" i="20" s="1"/>
  <c r="BF31" i="20"/>
  <c r="BF83" i="20" s="1"/>
  <c r="BE31" i="20"/>
  <c r="BE83" i="20" s="1"/>
  <c r="BD31" i="20"/>
  <c r="BD83" i="20" s="1"/>
  <c r="BC31" i="20"/>
  <c r="BC83" i="20" s="1"/>
  <c r="BB31" i="20"/>
  <c r="BB83" i="20" s="1"/>
  <c r="BA31" i="20"/>
  <c r="BA83" i="20" s="1"/>
  <c r="AZ31" i="20"/>
  <c r="AZ83" i="20" s="1"/>
  <c r="AY31" i="20"/>
  <c r="AY83" i="20" s="1"/>
  <c r="AX31" i="20"/>
  <c r="AX83" i="20" s="1"/>
  <c r="AW31" i="20"/>
  <c r="AW83" i="20" s="1"/>
  <c r="AV31" i="20"/>
  <c r="AV83" i="20" s="1"/>
  <c r="AU31" i="20"/>
  <c r="AU83" i="20" s="1"/>
  <c r="AT31" i="20"/>
  <c r="AT83" i="20" s="1"/>
  <c r="AS31" i="20"/>
  <c r="AS83" i="20" s="1"/>
  <c r="AR31" i="20"/>
  <c r="AR83" i="20" s="1"/>
  <c r="AQ31" i="20"/>
  <c r="AQ83" i="20" s="1"/>
  <c r="AP31" i="20"/>
  <c r="AP83" i="20" s="1"/>
  <c r="AO31" i="20"/>
  <c r="AO83" i="20" s="1"/>
  <c r="AN31" i="20"/>
  <c r="AN83" i="20" s="1"/>
  <c r="AM31" i="20"/>
  <c r="AM83" i="20" s="1"/>
  <c r="AL31" i="20"/>
  <c r="AL83" i="20" s="1"/>
  <c r="AK31" i="20"/>
  <c r="AK83" i="20" s="1"/>
  <c r="AJ31" i="20"/>
  <c r="AJ83" i="20" s="1"/>
  <c r="AI31" i="20"/>
  <c r="AI83" i="20" s="1"/>
  <c r="AH31" i="20"/>
  <c r="AH83" i="20" s="1"/>
  <c r="AG31" i="20"/>
  <c r="AG83" i="20" s="1"/>
  <c r="AF31" i="20"/>
  <c r="AF83" i="20" s="1"/>
  <c r="AE31" i="20"/>
  <c r="AE83" i="20" s="1"/>
  <c r="AD31" i="20"/>
  <c r="AD83" i="20" s="1"/>
  <c r="AC31" i="20"/>
  <c r="AC83" i="20" s="1"/>
  <c r="AB31" i="20"/>
  <c r="AB83" i="20" s="1"/>
  <c r="AA31" i="20"/>
  <c r="AA83" i="20" s="1"/>
  <c r="Z31" i="20"/>
  <c r="Z83" i="20" s="1"/>
  <c r="Y31" i="20"/>
  <c r="Y83" i="20" s="1"/>
  <c r="X31" i="20"/>
  <c r="X83" i="20" s="1"/>
  <c r="W31" i="20"/>
  <c r="W83" i="20" s="1"/>
  <c r="V31" i="20"/>
  <c r="V83" i="20" s="1"/>
  <c r="U31" i="20"/>
  <c r="U83" i="20" s="1"/>
  <c r="T31" i="20"/>
  <c r="T83" i="20" s="1"/>
  <c r="S31" i="20"/>
  <c r="S83" i="20" s="1"/>
  <c r="R31" i="20"/>
  <c r="R83" i="20" s="1"/>
  <c r="Q31" i="20"/>
  <c r="Q83" i="20" s="1"/>
  <c r="P31" i="20"/>
  <c r="P83" i="20" s="1"/>
  <c r="O31" i="20"/>
  <c r="O83" i="20" s="1"/>
  <c r="N31" i="20"/>
  <c r="N83" i="20" s="1"/>
  <c r="M31" i="20"/>
  <c r="M83" i="20" s="1"/>
  <c r="L31" i="20"/>
  <c r="L83" i="20" s="1"/>
  <c r="K31" i="20"/>
  <c r="K83" i="20" s="1"/>
  <c r="J31" i="20"/>
  <c r="J83" i="20" s="1"/>
  <c r="I31" i="20"/>
  <c r="H31" i="20"/>
  <c r="H83" i="20" s="1"/>
  <c r="G31" i="20"/>
  <c r="G83" i="20" s="1"/>
  <c r="F31" i="20"/>
  <c r="F83" i="20" s="1"/>
  <c r="E31" i="20"/>
  <c r="E83" i="20" s="1"/>
  <c r="D31" i="20"/>
  <c r="D83" i="20" s="1"/>
  <c r="C31" i="20"/>
  <c r="C20" i="20"/>
  <c r="C50" i="20" s="1"/>
  <c r="C52" i="20" s="1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J25" i="20"/>
  <c r="BK25" i="20"/>
  <c r="BL25" i="20"/>
  <c r="BM25" i="20"/>
  <c r="BN25" i="20"/>
  <c r="BO25" i="20"/>
  <c r="BP25" i="20"/>
  <c r="BQ25" i="20"/>
  <c r="BR25" i="20"/>
  <c r="BS25" i="20"/>
  <c r="BT25" i="20"/>
  <c r="BU25" i="20"/>
  <c r="BV25" i="20"/>
  <c r="BW25" i="20"/>
  <c r="BX25" i="20"/>
  <c r="BY25" i="20"/>
  <c r="BK26" i="20"/>
  <c r="BL26" i="20"/>
  <c r="BM26" i="20"/>
  <c r="BN26" i="20"/>
  <c r="BO26" i="20"/>
  <c r="BP26" i="20"/>
  <c r="BQ26" i="20"/>
  <c r="BR26" i="20"/>
  <c r="BS26" i="20"/>
  <c r="BT26" i="20"/>
  <c r="BU26" i="20"/>
  <c r="BV26" i="20"/>
  <c r="BW26" i="20"/>
  <c r="BX26" i="20"/>
  <c r="BY26" i="20"/>
  <c r="C24" i="20"/>
  <c r="AV88" i="12" l="1"/>
  <c r="AV127" i="12"/>
  <c r="AV45" i="12" s="1"/>
  <c r="AV46" i="12" s="1"/>
  <c r="AI7" i="12"/>
  <c r="AH8" i="6"/>
  <c r="AH56" i="12"/>
  <c r="AI335" i="12"/>
  <c r="AU49" i="6"/>
  <c r="AD129" i="12"/>
  <c r="AD48" i="12"/>
  <c r="AD49" i="12" s="1"/>
  <c r="AD51" i="6" s="1"/>
  <c r="AK326" i="12"/>
  <c r="AJ360" i="12"/>
  <c r="AJ358" i="12"/>
  <c r="AJ353" i="12"/>
  <c r="AJ345" i="12"/>
  <c r="AJ337" i="12"/>
  <c r="AJ349" i="12"/>
  <c r="AJ338" i="12"/>
  <c r="AJ357" i="12"/>
  <c r="AJ356" i="12"/>
  <c r="AJ351" i="12"/>
  <c r="AJ352" i="12"/>
  <c r="AJ346" i="12"/>
  <c r="AJ342" i="12"/>
  <c r="AJ339" i="12"/>
  <c r="AJ336" i="12"/>
  <c r="AJ359" i="12"/>
  <c r="AJ354" i="12"/>
  <c r="AJ347" i="12"/>
  <c r="AJ355" i="12"/>
  <c r="AJ348" i="12"/>
  <c r="AJ341" i="12"/>
  <c r="AJ340" i="12"/>
  <c r="AJ343" i="12"/>
  <c r="AJ350" i="12"/>
  <c r="AJ344" i="12"/>
  <c r="AJ335" i="12"/>
  <c r="X37" i="12"/>
  <c r="W40" i="12"/>
  <c r="W42" i="12" s="1"/>
  <c r="AJ36" i="12"/>
  <c r="AJ15" i="12"/>
  <c r="AI16" i="12"/>
  <c r="AI120" i="12"/>
  <c r="AB323" i="12"/>
  <c r="AB327" i="12"/>
  <c r="AC328" i="12"/>
  <c r="AD329" i="12"/>
  <c r="AE330" i="12"/>
  <c r="AF331" i="12"/>
  <c r="AG332" i="12"/>
  <c r="AH333" i="12"/>
  <c r="AA327" i="12"/>
  <c r="AB328" i="12"/>
  <c r="AC329" i="12"/>
  <c r="AD330" i="12"/>
  <c r="AE331" i="12"/>
  <c r="AF332" i="12"/>
  <c r="AG333" i="12"/>
  <c r="AH334" i="12"/>
  <c r="B361" i="12"/>
  <c r="AJ361" i="12" s="1"/>
  <c r="D360" i="12"/>
  <c r="C360" i="12"/>
  <c r="E360" i="12"/>
  <c r="F360" i="12"/>
  <c r="G360" i="12"/>
  <c r="H360" i="12"/>
  <c r="I360" i="12"/>
  <c r="J360" i="12"/>
  <c r="K360" i="12"/>
  <c r="L360" i="12"/>
  <c r="M360" i="12"/>
  <c r="N360" i="12"/>
  <c r="O360" i="12"/>
  <c r="P360" i="12"/>
  <c r="Q360" i="12"/>
  <c r="R360" i="12"/>
  <c r="S360" i="12"/>
  <c r="T360" i="12"/>
  <c r="U360" i="12"/>
  <c r="V360" i="12"/>
  <c r="W360" i="12"/>
  <c r="X360" i="12"/>
  <c r="Y360" i="12"/>
  <c r="Z360" i="12"/>
  <c r="AA360" i="12"/>
  <c r="AB360" i="12"/>
  <c r="AC360" i="12"/>
  <c r="AD360" i="12"/>
  <c r="AE360" i="12"/>
  <c r="AF360" i="12"/>
  <c r="AG360" i="12"/>
  <c r="AH360" i="12"/>
  <c r="AI334" i="12"/>
  <c r="AC39" i="12"/>
  <c r="AV92" i="12"/>
  <c r="AE109" i="12"/>
  <c r="AE128" i="12" s="1"/>
  <c r="AW103" i="12"/>
  <c r="AW86" i="12"/>
  <c r="AD115" i="12"/>
  <c r="AD116" i="12" s="1"/>
  <c r="AD122" i="12" s="1"/>
  <c r="AD123" i="12" s="1"/>
  <c r="AD124" i="12" s="1"/>
  <c r="AX110" i="12"/>
  <c r="AV111" i="12"/>
  <c r="AE121" i="12"/>
  <c r="AF93" i="12"/>
  <c r="AG97" i="12"/>
  <c r="AF99" i="12"/>
  <c r="AF100" i="12" s="1"/>
  <c r="AF102" i="12" s="1"/>
  <c r="AI11" i="12"/>
  <c r="AH53" i="12"/>
  <c r="AJ17" i="12"/>
  <c r="AK14" i="12"/>
  <c r="M27" i="8"/>
  <c r="M55" i="8" s="1"/>
  <c r="G48" i="8"/>
  <c r="G22" i="8"/>
  <c r="G21" i="8" s="1"/>
  <c r="G49" i="8" s="1"/>
  <c r="O49" i="8"/>
  <c r="P21" i="8"/>
  <c r="W86" i="10"/>
  <c r="W87" i="10"/>
  <c r="A38" i="23"/>
  <c r="BC37" i="23"/>
  <c r="AU37" i="23"/>
  <c r="AM37" i="23"/>
  <c r="AE37" i="23"/>
  <c r="BG37" i="23"/>
  <c r="AX37" i="23"/>
  <c r="AO37" i="23"/>
  <c r="AF37" i="23"/>
  <c r="BF37" i="23"/>
  <c r="AW37" i="23"/>
  <c r="AN37" i="23"/>
  <c r="AD37" i="23"/>
  <c r="BE37" i="23"/>
  <c r="AV37" i="23"/>
  <c r="AL37" i="23"/>
  <c r="AC37" i="23"/>
  <c r="BD37" i="23"/>
  <c r="AQ37" i="23"/>
  <c r="BA37" i="23"/>
  <c r="AK37" i="23"/>
  <c r="AZ37" i="23"/>
  <c r="AJ37" i="23"/>
  <c r="AT37" i="23"/>
  <c r="AH37" i="23"/>
  <c r="AP37" i="23"/>
  <c r="AI37" i="23"/>
  <c r="BI37" i="23"/>
  <c r="AG37" i="23"/>
  <c r="AS37" i="23"/>
  <c r="BH37" i="23"/>
  <c r="BB37" i="23"/>
  <c r="AR37" i="23"/>
  <c r="AY37" i="23"/>
  <c r="C83" i="20"/>
  <c r="C85" i="20" s="1"/>
  <c r="C84" i="20" s="1"/>
  <c r="B33" i="20"/>
  <c r="C53" i="20"/>
  <c r="T79" i="6"/>
  <c r="S83" i="6"/>
  <c r="R85" i="6"/>
  <c r="R87" i="6" s="1"/>
  <c r="R86" i="6"/>
  <c r="D20" i="20"/>
  <c r="E20" i="20" s="1"/>
  <c r="E50" i="20" s="1"/>
  <c r="E52" i="20" s="1"/>
  <c r="E53" i="20" s="1"/>
  <c r="E33" i="11" s="1"/>
  <c r="C64" i="20"/>
  <c r="D64" i="20" s="1"/>
  <c r="E64" i="20" s="1"/>
  <c r="F64" i="20" s="1"/>
  <c r="C74" i="20"/>
  <c r="D72" i="20"/>
  <c r="N26" i="8" l="1"/>
  <c r="N54" i="8" s="1"/>
  <c r="AW88" i="12"/>
  <c r="AW127" i="12"/>
  <c r="AJ7" i="12"/>
  <c r="AI56" i="12"/>
  <c r="AI8" i="6"/>
  <c r="AV49" i="6"/>
  <c r="AE129" i="12"/>
  <c r="AE48" i="12"/>
  <c r="AE49" i="12" s="1"/>
  <c r="AE51" i="6" s="1"/>
  <c r="AJ120" i="12"/>
  <c r="AJ16" i="12"/>
  <c r="AK36" i="12"/>
  <c r="AK15" i="12"/>
  <c r="AL326" i="12"/>
  <c r="AK360" i="12"/>
  <c r="AK350" i="12"/>
  <c r="AK342" i="12"/>
  <c r="AK355" i="12"/>
  <c r="AK357" i="12"/>
  <c r="AK356" i="12"/>
  <c r="AK351" i="12"/>
  <c r="AK340" i="12"/>
  <c r="AK353" i="12"/>
  <c r="AK344" i="12"/>
  <c r="AK354" i="12"/>
  <c r="AK361" i="12"/>
  <c r="AK358" i="12"/>
  <c r="AK346" i="12"/>
  <c r="AK345" i="12"/>
  <c r="AK339" i="12"/>
  <c r="AK336" i="12"/>
  <c r="AK347" i="12"/>
  <c r="AK349" i="12"/>
  <c r="AK343" i="12"/>
  <c r="AK352" i="12"/>
  <c r="AK338" i="12"/>
  <c r="AK337" i="12"/>
  <c r="AK341" i="12"/>
  <c r="AK359" i="12"/>
  <c r="AK348" i="12"/>
  <c r="B362" i="12"/>
  <c r="AK362" i="12" s="1"/>
  <c r="D361" i="12"/>
  <c r="C361" i="12"/>
  <c r="E361" i="12"/>
  <c r="F361" i="12"/>
  <c r="G361" i="12"/>
  <c r="H361" i="12"/>
  <c r="I361" i="12"/>
  <c r="J361" i="12"/>
  <c r="K361" i="12"/>
  <c r="L361" i="12"/>
  <c r="M361" i="12"/>
  <c r="N361" i="12"/>
  <c r="O361" i="12"/>
  <c r="P361" i="12"/>
  <c r="Q361" i="12"/>
  <c r="R361" i="12"/>
  <c r="S361" i="12"/>
  <c r="T361" i="12"/>
  <c r="U361" i="12"/>
  <c r="V361" i="12"/>
  <c r="W361" i="12"/>
  <c r="X361" i="12"/>
  <c r="Y361" i="12"/>
  <c r="Z361" i="12"/>
  <c r="AA361" i="12"/>
  <c r="AB361" i="12"/>
  <c r="AC361" i="12"/>
  <c r="AD361" i="12"/>
  <c r="AE361" i="12"/>
  <c r="AF361" i="12"/>
  <c r="AG361" i="12"/>
  <c r="AH361" i="12"/>
  <c r="AI361" i="12"/>
  <c r="AB324" i="12"/>
  <c r="AC323" i="12" s="1"/>
  <c r="Y37" i="12"/>
  <c r="X40" i="12"/>
  <c r="X42" i="12" s="1"/>
  <c r="AD39" i="12"/>
  <c r="AW92" i="12"/>
  <c r="AW45" i="12"/>
  <c r="AW46" i="12" s="1"/>
  <c r="AF109" i="12"/>
  <c r="AF128" i="12" s="1"/>
  <c r="AX103" i="12"/>
  <c r="AX86" i="12"/>
  <c r="AW111" i="12"/>
  <c r="AY110" i="12"/>
  <c r="AE115" i="12"/>
  <c r="AE116" i="12" s="1"/>
  <c r="AE122" i="12" s="1"/>
  <c r="AE123" i="12" s="1"/>
  <c r="AE124" i="12" s="1"/>
  <c r="AF121" i="12"/>
  <c r="AG93" i="12"/>
  <c r="AG99" i="12"/>
  <c r="AG100" i="12" s="1"/>
  <c r="AG102" i="12" s="1"/>
  <c r="AH97" i="12"/>
  <c r="AJ11" i="12"/>
  <c r="AI53" i="12"/>
  <c r="AK17" i="12"/>
  <c r="AL14" i="12"/>
  <c r="C86" i="20"/>
  <c r="C87" i="20" s="1"/>
  <c r="N27" i="8"/>
  <c r="P49" i="8"/>
  <c r="Q21" i="8"/>
  <c r="G50" i="8"/>
  <c r="G23" i="8"/>
  <c r="X86" i="10"/>
  <c r="X87" i="10"/>
  <c r="BF38" i="23"/>
  <c r="AX38" i="23"/>
  <c r="AP38" i="23"/>
  <c r="AH38" i="23"/>
  <c r="BA38" i="23"/>
  <c r="AR38" i="23"/>
  <c r="AI38" i="23"/>
  <c r="BI38" i="23"/>
  <c r="AZ38" i="23"/>
  <c r="AQ38" i="23"/>
  <c r="AG38" i="23"/>
  <c r="BH38" i="23"/>
  <c r="AY38" i="23"/>
  <c r="AO38" i="23"/>
  <c r="AF38" i="23"/>
  <c r="BC38" i="23"/>
  <c r="AM38" i="23"/>
  <c r="AW38" i="23"/>
  <c r="AK38" i="23"/>
  <c r="AV38" i="23"/>
  <c r="AJ38" i="23"/>
  <c r="BG38" i="23"/>
  <c r="AT38" i="23"/>
  <c r="AD38" i="23"/>
  <c r="AL38" i="23"/>
  <c r="A39" i="23"/>
  <c r="AE38" i="23"/>
  <c r="BE38" i="23"/>
  <c r="AS38" i="23"/>
  <c r="BD38" i="23"/>
  <c r="BB38" i="23"/>
  <c r="AN38" i="23"/>
  <c r="AU38" i="23"/>
  <c r="N39" i="20"/>
  <c r="D50" i="20"/>
  <c r="D52" i="20" s="1"/>
  <c r="D53" i="20" s="1"/>
  <c r="D33" i="11" s="1"/>
  <c r="C55" i="20"/>
  <c r="C65" i="20" s="1"/>
  <c r="C33" i="11"/>
  <c r="C11" i="5"/>
  <c r="C11" i="3"/>
  <c r="S86" i="6"/>
  <c r="S85" i="6"/>
  <c r="S87" i="6" s="1"/>
  <c r="U79" i="6"/>
  <c r="T83" i="6"/>
  <c r="F20" i="20"/>
  <c r="F50" i="20" s="1"/>
  <c r="F52" i="20" s="1"/>
  <c r="F53" i="20" s="1"/>
  <c r="D74" i="20"/>
  <c r="E72" i="20"/>
  <c r="G64" i="20"/>
  <c r="BF55" i="20"/>
  <c r="BF57" i="20" s="1"/>
  <c r="BF38" i="11" s="1"/>
  <c r="AX55" i="20"/>
  <c r="AX57" i="20" s="1"/>
  <c r="AX38" i="11" s="1"/>
  <c r="AP55" i="20"/>
  <c r="AP57" i="20" s="1"/>
  <c r="AP38" i="11" s="1"/>
  <c r="AH55" i="20"/>
  <c r="AH57" i="20" s="1"/>
  <c r="AH38" i="11" s="1"/>
  <c r="Z55" i="20"/>
  <c r="Z57" i="20" s="1"/>
  <c r="Z38" i="11" s="1"/>
  <c r="R55" i="20"/>
  <c r="R57" i="20" s="1"/>
  <c r="R38" i="11" s="1"/>
  <c r="J55" i="20"/>
  <c r="J57" i="20" s="1"/>
  <c r="J38" i="11" s="1"/>
  <c r="BE55" i="20"/>
  <c r="BE57" i="20" s="1"/>
  <c r="BE38" i="11" s="1"/>
  <c r="AW55" i="20"/>
  <c r="AW57" i="20" s="1"/>
  <c r="AW38" i="11" s="1"/>
  <c r="AO55" i="20"/>
  <c r="AO57" i="20" s="1"/>
  <c r="AO38" i="11" s="1"/>
  <c r="AG55" i="20"/>
  <c r="AG57" i="20" s="1"/>
  <c r="AG38" i="11" s="1"/>
  <c r="Y55" i="20"/>
  <c r="Y57" i="20" s="1"/>
  <c r="Y38" i="11" s="1"/>
  <c r="Q55" i="20"/>
  <c r="Q57" i="20" s="1"/>
  <c r="Q38" i="11" s="1"/>
  <c r="I55" i="20"/>
  <c r="I57" i="20" s="1"/>
  <c r="I38" i="11" s="1"/>
  <c r="BD55" i="20"/>
  <c r="BD57" i="20" s="1"/>
  <c r="BD38" i="11" s="1"/>
  <c r="AV55" i="20"/>
  <c r="AV57" i="20" s="1"/>
  <c r="AV38" i="11" s="1"/>
  <c r="AN55" i="20"/>
  <c r="AN57" i="20" s="1"/>
  <c r="AN38" i="11" s="1"/>
  <c r="AF55" i="20"/>
  <c r="AF57" i="20" s="1"/>
  <c r="AF38" i="11" s="1"/>
  <c r="X55" i="20"/>
  <c r="X57" i="20" s="1"/>
  <c r="X38" i="11" s="1"/>
  <c r="P55" i="20"/>
  <c r="P57" i="20" s="1"/>
  <c r="P38" i="11" s="1"/>
  <c r="H55" i="20"/>
  <c r="H57" i="20" s="1"/>
  <c r="H38" i="11" s="1"/>
  <c r="BC55" i="20"/>
  <c r="BC57" i="20" s="1"/>
  <c r="BC38" i="11" s="1"/>
  <c r="AM55" i="20"/>
  <c r="AM57" i="20" s="1"/>
  <c r="AM38" i="11" s="1"/>
  <c r="AE55" i="20"/>
  <c r="AE57" i="20" s="1"/>
  <c r="AE38" i="11" s="1"/>
  <c r="AU55" i="20"/>
  <c r="AU57" i="20" s="1"/>
  <c r="AU38" i="11" s="1"/>
  <c r="W55" i="20"/>
  <c r="W57" i="20" s="1"/>
  <c r="W38" i="11" s="1"/>
  <c r="AT55" i="20"/>
  <c r="AT57" i="20" s="1"/>
  <c r="AT38" i="11" s="1"/>
  <c r="AD55" i="20"/>
  <c r="AD57" i="20" s="1"/>
  <c r="AD38" i="11" s="1"/>
  <c r="O55" i="20"/>
  <c r="O57" i="20" s="1"/>
  <c r="O38" i="11" s="1"/>
  <c r="D55" i="20"/>
  <c r="D57" i="20" s="1"/>
  <c r="BI55" i="20"/>
  <c r="BI57" i="20" s="1"/>
  <c r="BI38" i="11" s="1"/>
  <c r="AS55" i="20"/>
  <c r="AS57" i="20" s="1"/>
  <c r="AS38" i="11" s="1"/>
  <c r="AC55" i="20"/>
  <c r="AC57" i="20" s="1"/>
  <c r="AC38" i="11" s="1"/>
  <c r="N55" i="20"/>
  <c r="N57" i="20" s="1"/>
  <c r="N38" i="11" s="1"/>
  <c r="BH55" i="20"/>
  <c r="BH57" i="20" s="1"/>
  <c r="BH38" i="11" s="1"/>
  <c r="AR55" i="20"/>
  <c r="AR57" i="20" s="1"/>
  <c r="AR38" i="11" s="1"/>
  <c r="AB55" i="20"/>
  <c r="AB57" i="20" s="1"/>
  <c r="AB38" i="11" s="1"/>
  <c r="M55" i="20"/>
  <c r="M57" i="20" s="1"/>
  <c r="M38" i="11" s="1"/>
  <c r="BG55" i="20"/>
  <c r="BG57" i="20" s="1"/>
  <c r="BG38" i="11" s="1"/>
  <c r="AQ55" i="20"/>
  <c r="AQ57" i="20" s="1"/>
  <c r="AQ38" i="11" s="1"/>
  <c r="AA55" i="20"/>
  <c r="AA57" i="20" s="1"/>
  <c r="AA38" i="11" s="1"/>
  <c r="L55" i="20"/>
  <c r="L57" i="20" s="1"/>
  <c r="L38" i="11" s="1"/>
  <c r="BB55" i="20"/>
  <c r="BB57" i="20" s="1"/>
  <c r="BB38" i="11" s="1"/>
  <c r="AL55" i="20"/>
  <c r="AL57" i="20" s="1"/>
  <c r="AL38" i="11" s="1"/>
  <c r="V55" i="20"/>
  <c r="V57" i="20" s="1"/>
  <c r="V38" i="11" s="1"/>
  <c r="K55" i="20"/>
  <c r="K57" i="20" s="1"/>
  <c r="K38" i="11" s="1"/>
  <c r="AK55" i="20"/>
  <c r="AK57" i="20" s="1"/>
  <c r="AK38" i="11" s="1"/>
  <c r="G55" i="20"/>
  <c r="G57" i="20" s="1"/>
  <c r="G38" i="11" s="1"/>
  <c r="AZ55" i="20"/>
  <c r="AZ57" i="20" s="1"/>
  <c r="AZ38" i="11" s="1"/>
  <c r="AJ55" i="20"/>
  <c r="AJ57" i="20" s="1"/>
  <c r="AJ38" i="11" s="1"/>
  <c r="F55" i="20"/>
  <c r="F57" i="20" s="1"/>
  <c r="F38" i="11" s="1"/>
  <c r="AY55" i="20"/>
  <c r="AY57" i="20" s="1"/>
  <c r="AY38" i="11" s="1"/>
  <c r="AI55" i="20"/>
  <c r="AI57" i="20" s="1"/>
  <c r="AI38" i="11" s="1"/>
  <c r="E55" i="20"/>
  <c r="E57" i="20" s="1"/>
  <c r="BA55" i="20"/>
  <c r="BA57" i="20" s="1"/>
  <c r="BA38" i="11" s="1"/>
  <c r="U55" i="20"/>
  <c r="U57" i="20" s="1"/>
  <c r="U38" i="11" s="1"/>
  <c r="T55" i="20"/>
  <c r="T57" i="20" s="1"/>
  <c r="T38" i="11" s="1"/>
  <c r="S55" i="20"/>
  <c r="S57" i="20" s="1"/>
  <c r="S38" i="11" s="1"/>
  <c r="D176" i="10"/>
  <c r="E176" i="10" s="1"/>
  <c r="F176" i="10" s="1"/>
  <c r="G176" i="10" s="1"/>
  <c r="H176" i="10" s="1"/>
  <c r="I176" i="10" s="1"/>
  <c r="J176" i="10" s="1"/>
  <c r="K176" i="10" s="1"/>
  <c r="L176" i="10" s="1"/>
  <c r="M176" i="10" s="1"/>
  <c r="N176" i="10" s="1"/>
  <c r="O176" i="10" s="1"/>
  <c r="P176" i="10" s="1"/>
  <c r="Q176" i="10" s="1"/>
  <c r="R176" i="10" s="1"/>
  <c r="S176" i="10" s="1"/>
  <c r="T176" i="10" s="1"/>
  <c r="U176" i="10" s="1"/>
  <c r="V176" i="10" s="1"/>
  <c r="W176" i="10" s="1"/>
  <c r="X176" i="10" s="1"/>
  <c r="Y176" i="10" s="1"/>
  <c r="Z176" i="10" s="1"/>
  <c r="AA176" i="10" s="1"/>
  <c r="AB176" i="10" s="1"/>
  <c r="AC176" i="10" s="1"/>
  <c r="AD176" i="10" s="1"/>
  <c r="AE176" i="10" s="1"/>
  <c r="AF176" i="10" s="1"/>
  <c r="AG176" i="10" s="1"/>
  <c r="AH176" i="10" s="1"/>
  <c r="AI176" i="10" s="1"/>
  <c r="AJ176" i="10" s="1"/>
  <c r="AK176" i="10" s="1"/>
  <c r="AL176" i="10" s="1"/>
  <c r="AM176" i="10" s="1"/>
  <c r="AN176" i="10" s="1"/>
  <c r="AO176" i="10" s="1"/>
  <c r="AP176" i="10" s="1"/>
  <c r="AQ176" i="10" s="1"/>
  <c r="AR176" i="10" s="1"/>
  <c r="AS176" i="10" s="1"/>
  <c r="AT176" i="10" s="1"/>
  <c r="AU176" i="10" s="1"/>
  <c r="AV176" i="10" s="1"/>
  <c r="AW176" i="10" s="1"/>
  <c r="AX176" i="10" s="1"/>
  <c r="AY176" i="10" s="1"/>
  <c r="AZ176" i="10" s="1"/>
  <c r="BA176" i="10" s="1"/>
  <c r="BB176" i="10" s="1"/>
  <c r="BC176" i="10" s="1"/>
  <c r="BD176" i="10" s="1"/>
  <c r="BE176" i="10" s="1"/>
  <c r="BF176" i="10" s="1"/>
  <c r="BG176" i="10" s="1"/>
  <c r="BH176" i="10" s="1"/>
  <c r="BI176" i="10" s="1"/>
  <c r="A175" i="10"/>
  <c r="A179" i="10" s="1"/>
  <c r="C183" i="10"/>
  <c r="BI186" i="10"/>
  <c r="BH186" i="10"/>
  <c r="BG186" i="10"/>
  <c r="BF186" i="10"/>
  <c r="BE186" i="10"/>
  <c r="BD186" i="10"/>
  <c r="BC186" i="10"/>
  <c r="BB186" i="10"/>
  <c r="BA186" i="10"/>
  <c r="AZ186" i="10"/>
  <c r="AY186" i="10"/>
  <c r="AX186" i="10"/>
  <c r="AW186" i="10"/>
  <c r="AV186" i="10"/>
  <c r="AU186" i="10"/>
  <c r="AT186" i="10"/>
  <c r="AS186" i="10"/>
  <c r="AR186" i="10"/>
  <c r="AQ186" i="10"/>
  <c r="AP186" i="10"/>
  <c r="AO186" i="10"/>
  <c r="AN186" i="10"/>
  <c r="AM186" i="10"/>
  <c r="AL186" i="10"/>
  <c r="AK186" i="10"/>
  <c r="AJ186" i="10"/>
  <c r="AI186" i="10"/>
  <c r="AH186" i="10"/>
  <c r="AG186" i="10"/>
  <c r="AF186" i="10"/>
  <c r="AE186" i="10"/>
  <c r="AD186" i="10"/>
  <c r="AC186" i="10"/>
  <c r="AB186" i="10"/>
  <c r="AA186" i="10"/>
  <c r="Z186" i="10"/>
  <c r="Y186" i="10"/>
  <c r="X186" i="10"/>
  <c r="W186" i="10"/>
  <c r="V186" i="10"/>
  <c r="U186" i="10"/>
  <c r="T186" i="10"/>
  <c r="S186" i="10"/>
  <c r="R186" i="10"/>
  <c r="Q186" i="10"/>
  <c r="P186" i="10"/>
  <c r="O186" i="10"/>
  <c r="N186" i="10"/>
  <c r="M186" i="10"/>
  <c r="L186" i="10"/>
  <c r="K186" i="10"/>
  <c r="J186" i="10"/>
  <c r="I186" i="10"/>
  <c r="H186" i="10"/>
  <c r="G186" i="10"/>
  <c r="F186" i="10"/>
  <c r="E186" i="10"/>
  <c r="D186" i="10"/>
  <c r="C186" i="10"/>
  <c r="A194" i="10"/>
  <c r="BE194" i="10" s="1"/>
  <c r="BK186" i="10"/>
  <c r="BJ186" i="10"/>
  <c r="BK185" i="10"/>
  <c r="BJ185" i="10"/>
  <c r="BK184" i="10"/>
  <c r="BJ184" i="10"/>
  <c r="CS30" i="10"/>
  <c r="CR30" i="10"/>
  <c r="CQ30" i="10"/>
  <c r="CP30" i="10"/>
  <c r="CO30" i="10"/>
  <c r="CN30" i="10"/>
  <c r="CM30" i="10"/>
  <c r="CL30" i="10"/>
  <c r="CK30" i="10"/>
  <c r="CJ30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CS29" i="10"/>
  <c r="CR29" i="10"/>
  <c r="CQ29" i="10"/>
  <c r="CP29" i="10"/>
  <c r="CO29" i="10"/>
  <c r="CN29" i="10"/>
  <c r="CM29" i="10"/>
  <c r="CL29" i="10"/>
  <c r="CK29" i="10"/>
  <c r="CJ29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C28" i="10"/>
  <c r="C23" i="10" s="1"/>
  <c r="AS14" i="19"/>
  <c r="V14" i="19"/>
  <c r="A14" i="19"/>
  <c r="BG13" i="19"/>
  <c r="BB13" i="19"/>
  <c r="AY13" i="19"/>
  <c r="AV13" i="19"/>
  <c r="AO13" i="19"/>
  <c r="AN13" i="19"/>
  <c r="AM13" i="19"/>
  <c r="AI13" i="19"/>
  <c r="AD13" i="19"/>
  <c r="AB13" i="19"/>
  <c r="W13" i="19"/>
  <c r="R13" i="19"/>
  <c r="Q13" i="19"/>
  <c r="N13" i="19"/>
  <c r="K13" i="19"/>
  <c r="F13" i="19"/>
  <c r="A13" i="19"/>
  <c r="BK5" i="19"/>
  <c r="BJ5" i="19"/>
  <c r="BK4" i="19"/>
  <c r="BJ4" i="19"/>
  <c r="BK3" i="19"/>
  <c r="BJ3" i="19"/>
  <c r="C3" i="19"/>
  <c r="BI69" i="18"/>
  <c r="BI68" i="18"/>
  <c r="BH68" i="18"/>
  <c r="BI67" i="18"/>
  <c r="BH67" i="18"/>
  <c r="BG67" i="18"/>
  <c r="BI66" i="18"/>
  <c r="BH66" i="18"/>
  <c r="BG66" i="18"/>
  <c r="BF66" i="18"/>
  <c r="BI65" i="18"/>
  <c r="BH65" i="18"/>
  <c r="BG65" i="18"/>
  <c r="BF65" i="18"/>
  <c r="BE65" i="18"/>
  <c r="BI64" i="18"/>
  <c r="BH64" i="18"/>
  <c r="BG64" i="18"/>
  <c r="BF64" i="18"/>
  <c r="BE64" i="18"/>
  <c r="BD64" i="18"/>
  <c r="BI63" i="18"/>
  <c r="BH63" i="18"/>
  <c r="BG63" i="18"/>
  <c r="BF63" i="18"/>
  <c r="BE63" i="18"/>
  <c r="BD63" i="18"/>
  <c r="BC63" i="18"/>
  <c r="BI62" i="18"/>
  <c r="BH62" i="18"/>
  <c r="BG62" i="18"/>
  <c r="BF62" i="18"/>
  <c r="BE62" i="18"/>
  <c r="BD62" i="18"/>
  <c r="BC62" i="18"/>
  <c r="BB62" i="18"/>
  <c r="BI61" i="18"/>
  <c r="BH61" i="18"/>
  <c r="BG61" i="18"/>
  <c r="BF61" i="18"/>
  <c r="BE61" i="18"/>
  <c r="BD61" i="18"/>
  <c r="BC61" i="18"/>
  <c r="BB61" i="18"/>
  <c r="BA61" i="18"/>
  <c r="BI60" i="18"/>
  <c r="BH60" i="18"/>
  <c r="BG60" i="18"/>
  <c r="BF60" i="18"/>
  <c r="BE60" i="18"/>
  <c r="BD60" i="18"/>
  <c r="BC60" i="18"/>
  <c r="BB60" i="18"/>
  <c r="BA60" i="18"/>
  <c r="AZ60" i="18"/>
  <c r="BI59" i="18"/>
  <c r="BH59" i="18"/>
  <c r="BG59" i="18"/>
  <c r="BF59" i="18"/>
  <c r="BE59" i="18"/>
  <c r="BD59" i="18"/>
  <c r="BC59" i="18"/>
  <c r="BB59" i="18"/>
  <c r="BA59" i="18"/>
  <c r="AZ59" i="18"/>
  <c r="AY59" i="18"/>
  <c r="BI58" i="18"/>
  <c r="BH58" i="18"/>
  <c r="BG58" i="18"/>
  <c r="BF58" i="18"/>
  <c r="BE58" i="18"/>
  <c r="BD58" i="18"/>
  <c r="BC58" i="18"/>
  <c r="BB58" i="18"/>
  <c r="BA58" i="18"/>
  <c r="AZ58" i="18"/>
  <c r="AY58" i="18"/>
  <c r="AX58" i="18"/>
  <c r="BI57" i="18"/>
  <c r="BH57" i="18"/>
  <c r="BG57" i="18"/>
  <c r="BF57" i="18"/>
  <c r="BE57" i="18"/>
  <c r="BD57" i="18"/>
  <c r="BC57" i="18"/>
  <c r="BB57" i="18"/>
  <c r="BA57" i="18"/>
  <c r="AZ57" i="18"/>
  <c r="AY57" i="18"/>
  <c r="AX57" i="18"/>
  <c r="AW57" i="18"/>
  <c r="BI56" i="18"/>
  <c r="BH56" i="18"/>
  <c r="BG56" i="18"/>
  <c r="BF56" i="18"/>
  <c r="BE56" i="18"/>
  <c r="BD56" i="18"/>
  <c r="BC56" i="18"/>
  <c r="BB56" i="18"/>
  <c r="BA56" i="18"/>
  <c r="AZ56" i="18"/>
  <c r="AY56" i="18"/>
  <c r="AX56" i="18"/>
  <c r="AW56" i="18"/>
  <c r="AV56" i="18"/>
  <c r="BI55" i="18"/>
  <c r="BH55" i="18"/>
  <c r="BG55" i="18"/>
  <c r="BF55" i="18"/>
  <c r="BE55" i="18"/>
  <c r="BD55" i="18"/>
  <c r="BC55" i="18"/>
  <c r="BB55" i="18"/>
  <c r="BA55" i="18"/>
  <c r="AZ55" i="18"/>
  <c r="AY55" i="18"/>
  <c r="AX55" i="18"/>
  <c r="AW55" i="18"/>
  <c r="AV55" i="18"/>
  <c r="AU55" i="18"/>
  <c r="BI54" i="18"/>
  <c r="BH54" i="18"/>
  <c r="BG54" i="18"/>
  <c r="BF54" i="18"/>
  <c r="BE54" i="18"/>
  <c r="BD54" i="18"/>
  <c r="BC54" i="18"/>
  <c r="BB54" i="18"/>
  <c r="BA54" i="18"/>
  <c r="AZ54" i="18"/>
  <c r="AY54" i="18"/>
  <c r="AX54" i="18"/>
  <c r="AW54" i="18"/>
  <c r="AV54" i="18"/>
  <c r="AU54" i="18"/>
  <c r="AT54" i="18"/>
  <c r="BI53" i="18"/>
  <c r="BH53" i="18"/>
  <c r="BG53" i="18"/>
  <c r="BF53" i="18"/>
  <c r="BE53" i="18"/>
  <c r="BD53" i="18"/>
  <c r="BC53" i="18"/>
  <c r="BB53" i="18"/>
  <c r="BA53" i="18"/>
  <c r="AZ53" i="18"/>
  <c r="AY53" i="18"/>
  <c r="AX53" i="18"/>
  <c r="AW53" i="18"/>
  <c r="AV53" i="18"/>
  <c r="AU53" i="18"/>
  <c r="AT53" i="18"/>
  <c r="AS53" i="18"/>
  <c r="BI52" i="18"/>
  <c r="BH52" i="18"/>
  <c r="BG52" i="18"/>
  <c r="BF52" i="18"/>
  <c r="BE52" i="18"/>
  <c r="BD52" i="18"/>
  <c r="BC52" i="18"/>
  <c r="BB52" i="18"/>
  <c r="BA52" i="18"/>
  <c r="AZ52" i="18"/>
  <c r="AY52" i="18"/>
  <c r="AX52" i="18"/>
  <c r="AW52" i="18"/>
  <c r="AV52" i="18"/>
  <c r="AU52" i="18"/>
  <c r="AT52" i="18"/>
  <c r="AS52" i="18"/>
  <c r="AR52" i="18"/>
  <c r="BI51" i="18"/>
  <c r="BH51" i="18"/>
  <c r="BG51" i="18"/>
  <c r="BF51" i="18"/>
  <c r="BE51" i="18"/>
  <c r="BD51" i="18"/>
  <c r="BC51" i="18"/>
  <c r="BB51" i="18"/>
  <c r="BA51" i="18"/>
  <c r="AZ51" i="18"/>
  <c r="AY51" i="18"/>
  <c r="AX51" i="18"/>
  <c r="AW51" i="18"/>
  <c r="AV51" i="18"/>
  <c r="AU51" i="18"/>
  <c r="AT51" i="18"/>
  <c r="AS51" i="18"/>
  <c r="AR51" i="18"/>
  <c r="AQ51" i="18"/>
  <c r="BI50" i="18"/>
  <c r="BH50" i="18"/>
  <c r="BG50" i="18"/>
  <c r="BF50" i="18"/>
  <c r="BE50" i="18"/>
  <c r="BD50" i="18"/>
  <c r="BC50" i="18"/>
  <c r="BB50" i="18"/>
  <c r="BA50" i="18"/>
  <c r="AZ50" i="18"/>
  <c r="AY50" i="18"/>
  <c r="AX50" i="18"/>
  <c r="AW50" i="18"/>
  <c r="AV50" i="18"/>
  <c r="AU50" i="18"/>
  <c r="AT50" i="18"/>
  <c r="AS50" i="18"/>
  <c r="AR50" i="18"/>
  <c r="AQ50" i="18"/>
  <c r="AP50" i="18"/>
  <c r="BI49" i="18"/>
  <c r="BH49" i="18"/>
  <c r="BG49" i="18"/>
  <c r="BF49" i="18"/>
  <c r="BE49" i="18"/>
  <c r="BD49" i="18"/>
  <c r="BC49" i="18"/>
  <c r="BB49" i="18"/>
  <c r="BA49" i="18"/>
  <c r="AZ49" i="18"/>
  <c r="AY49" i="18"/>
  <c r="AX49" i="18"/>
  <c r="AW49" i="18"/>
  <c r="AV49" i="18"/>
  <c r="AU49" i="18"/>
  <c r="AT49" i="18"/>
  <c r="AS49" i="18"/>
  <c r="AR49" i="18"/>
  <c r="AQ49" i="18"/>
  <c r="AP49" i="18"/>
  <c r="AO49" i="18"/>
  <c r="BI48" i="18"/>
  <c r="BH48" i="18"/>
  <c r="BG48" i="18"/>
  <c r="BF48" i="18"/>
  <c r="BE48" i="18"/>
  <c r="BD48" i="18"/>
  <c r="BC48" i="18"/>
  <c r="BB48" i="18"/>
  <c r="BA48" i="18"/>
  <c r="AZ48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BI47" i="18"/>
  <c r="BH47" i="18"/>
  <c r="BG47" i="18"/>
  <c r="BF47" i="18"/>
  <c r="BE47" i="18"/>
  <c r="BD47" i="18"/>
  <c r="BC47" i="18"/>
  <c r="BB47" i="18"/>
  <c r="BA47" i="18"/>
  <c r="AZ47" i="18"/>
  <c r="AY47" i="18"/>
  <c r="AX47" i="18"/>
  <c r="AW47" i="18"/>
  <c r="AV47" i="18"/>
  <c r="AU47" i="18"/>
  <c r="AT47" i="18"/>
  <c r="AS47" i="18"/>
  <c r="AR47" i="18"/>
  <c r="AQ47" i="18"/>
  <c r="AP47" i="18"/>
  <c r="AO47" i="18"/>
  <c r="AN47" i="18"/>
  <c r="AM47" i="18"/>
  <c r="BI46" i="18"/>
  <c r="BH46" i="18"/>
  <c r="BG46" i="18"/>
  <c r="BF46" i="18"/>
  <c r="BE46" i="18"/>
  <c r="BD46" i="18"/>
  <c r="BC46" i="18"/>
  <c r="BB46" i="18"/>
  <c r="BA46" i="18"/>
  <c r="AZ46" i="18"/>
  <c r="AY46" i="18"/>
  <c r="AX46" i="18"/>
  <c r="AW46" i="18"/>
  <c r="AV46" i="18"/>
  <c r="AU46" i="18"/>
  <c r="AT46" i="18"/>
  <c r="AS46" i="18"/>
  <c r="AR46" i="18"/>
  <c r="AQ46" i="18"/>
  <c r="AP46" i="18"/>
  <c r="AO46" i="18"/>
  <c r="AN46" i="18"/>
  <c r="AM46" i="18"/>
  <c r="AL46" i="18"/>
  <c r="BI45" i="18"/>
  <c r="BH45" i="18"/>
  <c r="BG45" i="18"/>
  <c r="BF45" i="18"/>
  <c r="BE45" i="18"/>
  <c r="BD45" i="18"/>
  <c r="BC45" i="18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BI44" i="18"/>
  <c r="BH44" i="18"/>
  <c r="BG44" i="18"/>
  <c r="BF44" i="18"/>
  <c r="BE44" i="18"/>
  <c r="BD44" i="18"/>
  <c r="BC44" i="18"/>
  <c r="BB44" i="18"/>
  <c r="BA44" i="18"/>
  <c r="AZ44" i="18"/>
  <c r="AY44" i="18"/>
  <c r="AX44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AK44" i="18"/>
  <c r="AJ44" i="18"/>
  <c r="BI43" i="18"/>
  <c r="BH43" i="18"/>
  <c r="BG43" i="18"/>
  <c r="BF43" i="18"/>
  <c r="BE43" i="18"/>
  <c r="BD43" i="18"/>
  <c r="BC43" i="18"/>
  <c r="BB43" i="18"/>
  <c r="BA43" i="18"/>
  <c r="AZ43" i="18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AK43" i="18"/>
  <c r="AJ43" i="18"/>
  <c r="AI43" i="18"/>
  <c r="BI42" i="18"/>
  <c r="BH42" i="18"/>
  <c r="BG42" i="18"/>
  <c r="BF42" i="18"/>
  <c r="BE42" i="18"/>
  <c r="BD42" i="18"/>
  <c r="BC42" i="18"/>
  <c r="BB42" i="18"/>
  <c r="BA42" i="18"/>
  <c r="AZ42" i="18"/>
  <c r="AY42" i="18"/>
  <c r="AX42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BI41" i="18"/>
  <c r="BH41" i="18"/>
  <c r="BG41" i="18"/>
  <c r="BF41" i="18"/>
  <c r="BE41" i="18"/>
  <c r="BD41" i="18"/>
  <c r="BC41" i="18"/>
  <c r="BB41" i="18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BI40" i="18"/>
  <c r="BH40" i="18"/>
  <c r="BG40" i="18"/>
  <c r="BF40" i="18"/>
  <c r="BE40" i="18"/>
  <c r="BD40" i="18"/>
  <c r="BC40" i="18"/>
  <c r="BB40" i="18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BI39" i="18"/>
  <c r="BH39" i="18"/>
  <c r="BG39" i="18"/>
  <c r="BF39" i="18"/>
  <c r="BE39" i="18"/>
  <c r="BD39" i="18"/>
  <c r="BC39" i="18"/>
  <c r="BB39" i="18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BI38" i="18"/>
  <c r="BH38" i="18"/>
  <c r="BG38" i="18"/>
  <c r="BF38" i="18"/>
  <c r="BE38" i="18"/>
  <c r="BD38" i="18"/>
  <c r="BC38" i="18"/>
  <c r="BB38" i="18"/>
  <c r="BA38" i="18"/>
  <c r="AZ38" i="18"/>
  <c r="AY38" i="18"/>
  <c r="AX38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BI37" i="18"/>
  <c r="BH37" i="18"/>
  <c r="BG37" i="18"/>
  <c r="BF37" i="18"/>
  <c r="BE37" i="18"/>
  <c r="BD37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BI36" i="18"/>
  <c r="BH36" i="18"/>
  <c r="BG36" i="18"/>
  <c r="BF36" i="18"/>
  <c r="BE36" i="18"/>
  <c r="BD36" i="18"/>
  <c r="BC36" i="18"/>
  <c r="BB36" i="18"/>
  <c r="BA36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BI35" i="18"/>
  <c r="BH35" i="18"/>
  <c r="BG35" i="18"/>
  <c r="BF35" i="18"/>
  <c r="BE35" i="18"/>
  <c r="BD35" i="18"/>
  <c r="BC35" i="18"/>
  <c r="BB35" i="18"/>
  <c r="BA35" i="18"/>
  <c r="AZ35" i="18"/>
  <c r="AY35" i="18"/>
  <c r="AX35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BI34" i="18"/>
  <c r="BH34" i="18"/>
  <c r="BG34" i="18"/>
  <c r="BF34" i="18"/>
  <c r="BE34" i="18"/>
  <c r="BD34" i="18"/>
  <c r="BC34" i="18"/>
  <c r="BB34" i="18"/>
  <c r="BA34" i="18"/>
  <c r="AZ34" i="18"/>
  <c r="AY34" i="18"/>
  <c r="AX34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BI33" i="18"/>
  <c r="BH33" i="18"/>
  <c r="BG33" i="18"/>
  <c r="BF33" i="18"/>
  <c r="BE33" i="18"/>
  <c r="BD33" i="18"/>
  <c r="BC33" i="18"/>
  <c r="BB33" i="18"/>
  <c r="BA33" i="18"/>
  <c r="AZ33" i="18"/>
  <c r="AY33" i="18"/>
  <c r="AX33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BI32" i="18"/>
  <c r="BH32" i="18"/>
  <c r="BG32" i="18"/>
  <c r="BF32" i="18"/>
  <c r="BE32" i="18"/>
  <c r="BD32" i="18"/>
  <c r="BC32" i="18"/>
  <c r="BB32" i="18"/>
  <c r="BA32" i="18"/>
  <c r="AZ32" i="18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BI31" i="18"/>
  <c r="BH31" i="18"/>
  <c r="BG31" i="18"/>
  <c r="BF31" i="18"/>
  <c r="BE31" i="18"/>
  <c r="BD31" i="18"/>
  <c r="BC31" i="18"/>
  <c r="BB31" i="18"/>
  <c r="BA31" i="18"/>
  <c r="AZ31" i="18"/>
  <c r="AY31" i="18"/>
  <c r="AX31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BI30" i="18"/>
  <c r="BH30" i="18"/>
  <c r="BG30" i="18"/>
  <c r="BF30" i="18"/>
  <c r="BE30" i="18"/>
  <c r="BD30" i="18"/>
  <c r="BC30" i="18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BI29" i="18"/>
  <c r="BH29" i="18"/>
  <c r="BG29" i="18"/>
  <c r="BF29" i="18"/>
  <c r="BE29" i="18"/>
  <c r="BD29" i="18"/>
  <c r="BC29" i="18"/>
  <c r="BB29" i="18"/>
  <c r="BA29" i="18"/>
  <c r="AZ29" i="18"/>
  <c r="AY29" i="18"/>
  <c r="AX29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BI28" i="18"/>
  <c r="BH28" i="18"/>
  <c r="BG28" i="18"/>
  <c r="BF28" i="18"/>
  <c r="BE28" i="18"/>
  <c r="BD28" i="18"/>
  <c r="BC28" i="18"/>
  <c r="BB28" i="18"/>
  <c r="BA28" i="18"/>
  <c r="AZ28" i="18"/>
  <c r="AY28" i="18"/>
  <c r="AX28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BI27" i="18"/>
  <c r="BH27" i="18"/>
  <c r="BG27" i="18"/>
  <c r="BF27" i="18"/>
  <c r="BE27" i="18"/>
  <c r="BD27" i="18"/>
  <c r="BC27" i="18"/>
  <c r="BB27" i="18"/>
  <c r="BA27" i="18"/>
  <c r="AZ27" i="18"/>
  <c r="AY27" i="18"/>
  <c r="AX27" i="18"/>
  <c r="AW27" i="18"/>
  <c r="AV27" i="18"/>
  <c r="AU27" i="18"/>
  <c r="AT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BI26" i="18"/>
  <c r="BH26" i="18"/>
  <c r="BG26" i="18"/>
  <c r="BF26" i="18"/>
  <c r="BE26" i="18"/>
  <c r="BD26" i="18"/>
  <c r="BC26" i="18"/>
  <c r="BB26" i="18"/>
  <c r="BA26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BI25" i="18"/>
  <c r="BH25" i="18"/>
  <c r="BG25" i="18"/>
  <c r="BF25" i="18"/>
  <c r="BE25" i="18"/>
  <c r="BD25" i="18"/>
  <c r="BC25" i="18"/>
  <c r="BB25" i="18"/>
  <c r="BA25" i="18"/>
  <c r="AZ25" i="18"/>
  <c r="AY25" i="18"/>
  <c r="AX25" i="18"/>
  <c r="AW25" i="18"/>
  <c r="AV25" i="18"/>
  <c r="AU25" i="18"/>
  <c r="AT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BI24" i="18"/>
  <c r="BH24" i="18"/>
  <c r="BG24" i="18"/>
  <c r="BF24" i="18"/>
  <c r="BE24" i="18"/>
  <c r="BD24" i="18"/>
  <c r="BC24" i="18"/>
  <c r="BB24" i="18"/>
  <c r="BA24" i="18"/>
  <c r="AZ24" i="18"/>
  <c r="AY24" i="18"/>
  <c r="AX24" i="18"/>
  <c r="AW24" i="18"/>
  <c r="AV24" i="18"/>
  <c r="AU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BI23" i="18"/>
  <c r="BH23" i="18"/>
  <c r="BG23" i="18"/>
  <c r="BF23" i="18"/>
  <c r="BE23" i="18"/>
  <c r="BD23" i="18"/>
  <c r="BC23" i="18"/>
  <c r="BB23" i="18"/>
  <c r="BA23" i="18"/>
  <c r="AZ23" i="18"/>
  <c r="AY23" i="18"/>
  <c r="AX23" i="18"/>
  <c r="AW23" i="18"/>
  <c r="AV23" i="18"/>
  <c r="AU23" i="18"/>
  <c r="AT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BI22" i="18"/>
  <c r="BH22" i="18"/>
  <c r="BG22" i="18"/>
  <c r="BF22" i="18"/>
  <c r="BE22" i="18"/>
  <c r="BD22" i="18"/>
  <c r="BC22" i="18"/>
  <c r="BB22" i="18"/>
  <c r="BA22" i="18"/>
  <c r="AZ22" i="18"/>
  <c r="AY22" i="18"/>
  <c r="AX22" i="18"/>
  <c r="AW22" i="18"/>
  <c r="AV22" i="18"/>
  <c r="AU22" i="18"/>
  <c r="AT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BI21" i="18"/>
  <c r="BH21" i="18"/>
  <c r="BG21" i="18"/>
  <c r="BF21" i="18"/>
  <c r="BE21" i="18"/>
  <c r="BD21" i="18"/>
  <c r="BC21" i="18"/>
  <c r="BB21" i="18"/>
  <c r="BA21" i="18"/>
  <c r="AZ21" i="18"/>
  <c r="AY21" i="18"/>
  <c r="AX21" i="18"/>
  <c r="AW21" i="18"/>
  <c r="AV21" i="18"/>
  <c r="AU21" i="18"/>
  <c r="AT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BI20" i="18"/>
  <c r="BH20" i="18"/>
  <c r="BG20" i="18"/>
  <c r="BF20" i="18"/>
  <c r="BE20" i="18"/>
  <c r="BD20" i="18"/>
  <c r="BC20" i="18"/>
  <c r="BB20" i="18"/>
  <c r="BA20" i="18"/>
  <c r="AZ20" i="18"/>
  <c r="AY20" i="18"/>
  <c r="AX20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BI19" i="18"/>
  <c r="BH19" i="18"/>
  <c r="BG19" i="18"/>
  <c r="BF19" i="18"/>
  <c r="BE19" i="18"/>
  <c r="BD19" i="18"/>
  <c r="BC19" i="18"/>
  <c r="BB19" i="18"/>
  <c r="BA19" i="18"/>
  <c r="AZ19" i="18"/>
  <c r="AY19" i="18"/>
  <c r="AX19" i="18"/>
  <c r="AW19" i="18"/>
  <c r="AV19" i="18"/>
  <c r="AU19" i="18"/>
  <c r="AT19" i="18"/>
  <c r="AS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BI18" i="18"/>
  <c r="BH18" i="18"/>
  <c r="BG18" i="18"/>
  <c r="BF18" i="18"/>
  <c r="BE18" i="18"/>
  <c r="BD18" i="18"/>
  <c r="BC18" i="18"/>
  <c r="BB18" i="18"/>
  <c r="BA18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BI17" i="18"/>
  <c r="BH17" i="18"/>
  <c r="BG17" i="18"/>
  <c r="BF17" i="18"/>
  <c r="BE17" i="18"/>
  <c r="BD17" i="18"/>
  <c r="BC17" i="18"/>
  <c r="BB17" i="18"/>
  <c r="BA17" i="18"/>
  <c r="AZ17" i="18"/>
  <c r="AY17" i="18"/>
  <c r="AX17" i="18"/>
  <c r="AW17" i="18"/>
  <c r="AV17" i="18"/>
  <c r="AU17" i="18"/>
  <c r="AT17" i="18"/>
  <c r="AS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BI16" i="18"/>
  <c r="BH16" i="18"/>
  <c r="BG16" i="18"/>
  <c r="BF16" i="18"/>
  <c r="BE16" i="18"/>
  <c r="BD16" i="18"/>
  <c r="BC16" i="18"/>
  <c r="BB16" i="18"/>
  <c r="BA16" i="18"/>
  <c r="AZ16" i="18"/>
  <c r="AY16" i="18"/>
  <c r="AX16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BI15" i="18"/>
  <c r="BH15" i="18"/>
  <c r="BG15" i="18"/>
  <c r="BF15" i="18"/>
  <c r="BE15" i="18"/>
  <c r="BD15" i="18"/>
  <c r="BC15" i="18"/>
  <c r="BB15" i="18"/>
  <c r="BA15" i="18"/>
  <c r="AZ15" i="18"/>
  <c r="AY15" i="18"/>
  <c r="AX15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BI14" i="18"/>
  <c r="BH14" i="18"/>
  <c r="BG14" i="18"/>
  <c r="BF14" i="18"/>
  <c r="BE14" i="18"/>
  <c r="BD14" i="18"/>
  <c r="BC14" i="18"/>
  <c r="BB14" i="18"/>
  <c r="BA14" i="18"/>
  <c r="AZ14" i="18"/>
  <c r="AY14" i="18"/>
  <c r="AX14" i="18"/>
  <c r="AW14" i="18"/>
  <c r="AV14" i="18"/>
  <c r="AU14" i="18"/>
  <c r="AT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BI13" i="18"/>
  <c r="BH13" i="18"/>
  <c r="BG13" i="18"/>
  <c r="BF13" i="18"/>
  <c r="BE13" i="18"/>
  <c r="BD13" i="18"/>
  <c r="BC13" i="18"/>
  <c r="BB13" i="18"/>
  <c r="BA13" i="18"/>
  <c r="AZ13" i="18"/>
  <c r="AY13" i="18"/>
  <c r="AX13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A70" i="18"/>
  <c r="A69" i="18"/>
  <c r="A14" i="18"/>
  <c r="A15" i="18"/>
  <c r="A16" i="18"/>
  <c r="A17" i="18"/>
  <c r="A18" i="18"/>
  <c r="A19" i="18"/>
  <c r="A20" i="18"/>
  <c r="A21" i="18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13" i="18"/>
  <c r="CN5" i="18"/>
  <c r="CM5" i="18"/>
  <c r="CL5" i="18"/>
  <c r="CK5" i="18"/>
  <c r="CJ5" i="18"/>
  <c r="CI5" i="18"/>
  <c r="CH5" i="18"/>
  <c r="CG5" i="18"/>
  <c r="CF5" i="18"/>
  <c r="CE5" i="18"/>
  <c r="CD5" i="18"/>
  <c r="CC5" i="18"/>
  <c r="CB5" i="18"/>
  <c r="CA5" i="18"/>
  <c r="BZ5" i="18"/>
  <c r="BY5" i="18"/>
  <c r="BX5" i="18"/>
  <c r="BW5" i="18"/>
  <c r="BV5" i="18"/>
  <c r="BU5" i="18"/>
  <c r="BT5" i="18"/>
  <c r="BS5" i="18"/>
  <c r="BR5" i="18"/>
  <c r="BQ5" i="18"/>
  <c r="BP5" i="18"/>
  <c r="BO5" i="18"/>
  <c r="BN5" i="18"/>
  <c r="BM5" i="18"/>
  <c r="BL5" i="18"/>
  <c r="BK5" i="18"/>
  <c r="BJ5" i="18"/>
  <c r="CN4" i="18"/>
  <c r="CM4" i="18"/>
  <c r="CL4" i="18"/>
  <c r="CK4" i="18"/>
  <c r="CJ4" i="18"/>
  <c r="CI4" i="18"/>
  <c r="CH4" i="18"/>
  <c r="CG4" i="18"/>
  <c r="CF4" i="18"/>
  <c r="CE4" i="18"/>
  <c r="CD4" i="18"/>
  <c r="CC4" i="18"/>
  <c r="CB4" i="18"/>
  <c r="CA4" i="18"/>
  <c r="BZ4" i="18"/>
  <c r="BY4" i="18"/>
  <c r="BX4" i="18"/>
  <c r="BW4" i="18"/>
  <c r="BV4" i="18"/>
  <c r="BU4" i="18"/>
  <c r="BT4" i="18"/>
  <c r="BS4" i="18"/>
  <c r="BR4" i="18"/>
  <c r="BQ4" i="18"/>
  <c r="BP4" i="18"/>
  <c r="BO4" i="18"/>
  <c r="BN4" i="18"/>
  <c r="BM4" i="18"/>
  <c r="BL4" i="18"/>
  <c r="BK4" i="18"/>
  <c r="BJ4" i="18"/>
  <c r="CN3" i="18"/>
  <c r="CM3" i="18"/>
  <c r="CL3" i="18"/>
  <c r="CK3" i="18"/>
  <c r="CJ3" i="18"/>
  <c r="CI3" i="18"/>
  <c r="CH3" i="18"/>
  <c r="CG3" i="18"/>
  <c r="CF3" i="18"/>
  <c r="CE3" i="18"/>
  <c r="CD3" i="18"/>
  <c r="CC3" i="18"/>
  <c r="CB3" i="18"/>
  <c r="CA3" i="18"/>
  <c r="BZ3" i="18"/>
  <c r="BY3" i="18"/>
  <c r="BX3" i="18"/>
  <c r="BW3" i="18"/>
  <c r="BV3" i="18"/>
  <c r="BU3" i="18"/>
  <c r="BT3" i="18"/>
  <c r="BS3" i="18"/>
  <c r="BR3" i="18"/>
  <c r="BQ3" i="18"/>
  <c r="BP3" i="18"/>
  <c r="BO3" i="18"/>
  <c r="BN3" i="18"/>
  <c r="BM3" i="18"/>
  <c r="BL3" i="18"/>
  <c r="BK3" i="18"/>
  <c r="BJ3" i="18"/>
  <c r="C3" i="18"/>
  <c r="D61" i="12"/>
  <c r="D60" i="12"/>
  <c r="AX88" i="12" l="1"/>
  <c r="AX127" i="12"/>
  <c r="AK7" i="12"/>
  <c r="AJ56" i="12"/>
  <c r="AJ8" i="6"/>
  <c r="AK335" i="12"/>
  <c r="AW49" i="6"/>
  <c r="AF129" i="12"/>
  <c r="AF48" i="12"/>
  <c r="AF49" i="12" s="1"/>
  <c r="AF51" i="6" s="1"/>
  <c r="AC324" i="12"/>
  <c r="AL335" i="12" s="1"/>
  <c r="B363" i="12"/>
  <c r="AL363" i="12" s="1"/>
  <c r="C362" i="12"/>
  <c r="D362" i="12"/>
  <c r="E362" i="12"/>
  <c r="F362" i="12"/>
  <c r="G362" i="12"/>
  <c r="H362" i="12"/>
  <c r="I362" i="12"/>
  <c r="J362" i="12"/>
  <c r="K362" i="12"/>
  <c r="L362" i="12"/>
  <c r="M362" i="12"/>
  <c r="N362" i="12"/>
  <c r="O362" i="12"/>
  <c r="P362" i="12"/>
  <c r="Q362" i="12"/>
  <c r="R362" i="12"/>
  <c r="S362" i="12"/>
  <c r="T362" i="12"/>
  <c r="U362" i="12"/>
  <c r="V362" i="12"/>
  <c r="W362" i="12"/>
  <c r="X362" i="12"/>
  <c r="Y362" i="12"/>
  <c r="Z362" i="12"/>
  <c r="AA362" i="12"/>
  <c r="AB362" i="12"/>
  <c r="AC362" i="12"/>
  <c r="AD362" i="12"/>
  <c r="AE362" i="12"/>
  <c r="AF362" i="12"/>
  <c r="AG362" i="12"/>
  <c r="AH362" i="12"/>
  <c r="AI362" i="12"/>
  <c r="AJ362" i="12"/>
  <c r="Z37" i="12"/>
  <c r="Y40" i="12"/>
  <c r="Y42" i="12" s="1"/>
  <c r="AM326" i="12"/>
  <c r="AL362" i="12"/>
  <c r="AL355" i="12"/>
  <c r="AL347" i="12"/>
  <c r="AL339" i="12"/>
  <c r="AL357" i="12"/>
  <c r="AL353" i="12"/>
  <c r="AL344" i="12"/>
  <c r="AL342" i="12"/>
  <c r="AL346" i="12"/>
  <c r="AL361" i="12"/>
  <c r="AL359" i="12"/>
  <c r="AL358" i="12"/>
  <c r="AL360" i="12"/>
  <c r="AL356" i="12"/>
  <c r="AL354" i="12"/>
  <c r="AL352" i="12"/>
  <c r="AL348" i="12"/>
  <c r="AL350" i="12"/>
  <c r="AL337" i="12"/>
  <c r="AL349" i="12"/>
  <c r="AL341" i="12"/>
  <c r="AL340" i="12"/>
  <c r="AL345" i="12"/>
  <c r="AL343" i="12"/>
  <c r="AL338" i="12"/>
  <c r="AL336" i="12"/>
  <c r="AL351" i="12"/>
  <c r="AK16" i="12"/>
  <c r="AK120" i="12"/>
  <c r="AL36" i="12"/>
  <c r="AL15" i="12"/>
  <c r="AC327" i="12"/>
  <c r="AD328" i="12"/>
  <c r="AE329" i="12"/>
  <c r="AF330" i="12"/>
  <c r="AG331" i="12"/>
  <c r="AH332" i="12"/>
  <c r="AI333" i="12"/>
  <c r="AJ334" i="12"/>
  <c r="AE39" i="12"/>
  <c r="AX92" i="12"/>
  <c r="AX45" i="12"/>
  <c r="AX46" i="12" s="1"/>
  <c r="AY103" i="12"/>
  <c r="AY86" i="12"/>
  <c r="AG109" i="12"/>
  <c r="AG128" i="12" s="1"/>
  <c r="AX111" i="12"/>
  <c r="AF115" i="12"/>
  <c r="AF116" i="12" s="1"/>
  <c r="AF122" i="12" s="1"/>
  <c r="AF123" i="12" s="1"/>
  <c r="AF124" i="12" s="1"/>
  <c r="AZ110" i="12"/>
  <c r="AG121" i="12"/>
  <c r="AH93" i="12"/>
  <c r="AI97" i="12"/>
  <c r="AH99" i="12"/>
  <c r="AH100" i="12" s="1"/>
  <c r="AH102" i="12" s="1"/>
  <c r="AK11" i="12"/>
  <c r="AJ53" i="12"/>
  <c r="AM14" i="12"/>
  <c r="AL17" i="12"/>
  <c r="D59" i="12"/>
  <c r="Q49" i="8"/>
  <c r="R21" i="8"/>
  <c r="G51" i="8"/>
  <c r="G24" i="8"/>
  <c r="N55" i="8"/>
  <c r="O26" i="8"/>
  <c r="O54" i="8" s="1"/>
  <c r="Y86" i="10"/>
  <c r="Y87" i="10"/>
  <c r="V194" i="10"/>
  <c r="AU194" i="10"/>
  <c r="C24" i="10"/>
  <c r="BI39" i="23"/>
  <c r="BA39" i="23"/>
  <c r="AS39" i="23"/>
  <c r="AK39" i="23"/>
  <c r="BD39" i="23"/>
  <c r="AU39" i="23"/>
  <c r="AL39" i="23"/>
  <c r="BC39" i="23"/>
  <c r="AT39" i="23"/>
  <c r="AJ39" i="23"/>
  <c r="A40" i="23"/>
  <c r="BB39" i="23"/>
  <c r="AR39" i="23"/>
  <c r="AI39" i="23"/>
  <c r="AY39" i="23"/>
  <c r="AM39" i="23"/>
  <c r="AW39" i="23"/>
  <c r="AG39" i="23"/>
  <c r="BH39" i="23"/>
  <c r="AV39" i="23"/>
  <c r="AF39" i="23"/>
  <c r="BF39" i="23"/>
  <c r="AP39" i="23"/>
  <c r="AH39" i="23"/>
  <c r="BG39" i="23"/>
  <c r="AE39" i="23"/>
  <c r="BE39" i="23"/>
  <c r="AO39" i="23"/>
  <c r="AZ39" i="23"/>
  <c r="AX39" i="23"/>
  <c r="AN39" i="23"/>
  <c r="AQ39" i="23"/>
  <c r="D65" i="12"/>
  <c r="C57" i="20"/>
  <c r="C38" i="11" s="1"/>
  <c r="G20" i="20"/>
  <c r="G50" i="20" s="1"/>
  <c r="F33" i="11"/>
  <c r="F44" i="11" s="1"/>
  <c r="AG194" i="10"/>
  <c r="T86" i="6"/>
  <c r="T85" i="6"/>
  <c r="T87" i="6" s="1"/>
  <c r="V79" i="6"/>
  <c r="U83" i="6"/>
  <c r="C61" i="8"/>
  <c r="B15" i="2"/>
  <c r="E58" i="20"/>
  <c r="E38" i="11"/>
  <c r="E44" i="11" s="1"/>
  <c r="D58" i="20"/>
  <c r="D38" i="11"/>
  <c r="D44" i="11" s="1"/>
  <c r="G52" i="20"/>
  <c r="G53" i="20" s="1"/>
  <c r="E74" i="20"/>
  <c r="F72" i="20"/>
  <c r="D65" i="20"/>
  <c r="C66" i="20"/>
  <c r="H64" i="20"/>
  <c r="F58" i="20"/>
  <c r="H20" i="20"/>
  <c r="H50" i="20" s="1"/>
  <c r="H52" i="20" s="1"/>
  <c r="H53" i="20" s="1"/>
  <c r="H33" i="11" s="1"/>
  <c r="H44" i="11" s="1"/>
  <c r="AV194" i="10"/>
  <c r="BG194" i="10"/>
  <c r="K194" i="10"/>
  <c r="AL194" i="10"/>
  <c r="BI194" i="10"/>
  <c r="O194" i="10"/>
  <c r="AC194" i="10"/>
  <c r="AN194" i="10"/>
  <c r="AZ194" i="10"/>
  <c r="AY194" i="10"/>
  <c r="L194" i="10"/>
  <c r="BH194" i="10"/>
  <c r="X194" i="10"/>
  <c r="AW194" i="10"/>
  <c r="Y194" i="10"/>
  <c r="F194" i="10"/>
  <c r="T194" i="10"/>
  <c r="AE194" i="10"/>
  <c r="AQ194" i="10"/>
  <c r="BD194" i="10"/>
  <c r="W194" i="10"/>
  <c r="AI194" i="10"/>
  <c r="M194" i="10"/>
  <c r="N194" i="10"/>
  <c r="AM194" i="10"/>
  <c r="E194" i="10"/>
  <c r="P194" i="10"/>
  <c r="AD194" i="10"/>
  <c r="AO194" i="10"/>
  <c r="BA194" i="10"/>
  <c r="G194" i="10"/>
  <c r="U194" i="10"/>
  <c r="AF194" i="10"/>
  <c r="AR194" i="10"/>
  <c r="BF194" i="10"/>
  <c r="AX194" i="10"/>
  <c r="AP194" i="10"/>
  <c r="AH194" i="10"/>
  <c r="Z194" i="10"/>
  <c r="R194" i="10"/>
  <c r="J194" i="10"/>
  <c r="H194" i="10"/>
  <c r="Q194" i="10"/>
  <c r="AA194" i="10"/>
  <c r="AJ194" i="10"/>
  <c r="AS194" i="10"/>
  <c r="BB194" i="10"/>
  <c r="A195" i="10"/>
  <c r="I194" i="10"/>
  <c r="S194" i="10"/>
  <c r="AB194" i="10"/>
  <c r="AK194" i="10"/>
  <c r="AT194" i="10"/>
  <c r="BC194" i="10"/>
  <c r="BD14" i="19"/>
  <c r="AV14" i="19"/>
  <c r="AN14" i="19"/>
  <c r="AF14" i="19"/>
  <c r="X14" i="19"/>
  <c r="P14" i="19"/>
  <c r="H14" i="19"/>
  <c r="BC14" i="19"/>
  <c r="AT14" i="19"/>
  <c r="AK14" i="19"/>
  <c r="AB14" i="19"/>
  <c r="S14" i="19"/>
  <c r="J14" i="19"/>
  <c r="BG14" i="19"/>
  <c r="AW14" i="19"/>
  <c r="AL14" i="19"/>
  <c r="AA14" i="19"/>
  <c r="Q14" i="19"/>
  <c r="F14" i="19"/>
  <c r="BE14" i="19"/>
  <c r="AR14" i="19"/>
  <c r="AG14" i="19"/>
  <c r="U14" i="19"/>
  <c r="I14" i="19"/>
  <c r="BB14" i="19"/>
  <c r="AE14" i="19"/>
  <c r="T14" i="19"/>
  <c r="G14" i="19"/>
  <c r="AQ14" i="19"/>
  <c r="BA14" i="19"/>
  <c r="AP14" i="19"/>
  <c r="AD14" i="19"/>
  <c r="R14" i="19"/>
  <c r="BH14" i="19"/>
  <c r="AU14" i="19"/>
  <c r="AI14" i="19"/>
  <c r="W14" i="19"/>
  <c r="L14" i="19"/>
  <c r="N14" i="19"/>
  <c r="AM14" i="19"/>
  <c r="O14" i="19"/>
  <c r="AO14" i="19"/>
  <c r="A15" i="19"/>
  <c r="AX14" i="19"/>
  <c r="AC14" i="19"/>
  <c r="AZ14" i="19"/>
  <c r="Y14" i="19"/>
  <c r="Z14" i="19"/>
  <c r="AY14" i="19"/>
  <c r="K14" i="19"/>
  <c r="AH14" i="19"/>
  <c r="BF14" i="19"/>
  <c r="BI13" i="19"/>
  <c r="BA13" i="19"/>
  <c r="AS13" i="19"/>
  <c r="AK13" i="19"/>
  <c r="AC13" i="19"/>
  <c r="U13" i="19"/>
  <c r="M13" i="19"/>
  <c r="E13" i="19"/>
  <c r="AZ13" i="19"/>
  <c r="AQ13" i="19"/>
  <c r="AH13" i="19"/>
  <c r="Y13" i="19"/>
  <c r="P13" i="19"/>
  <c r="G13" i="19"/>
  <c r="BE13" i="19"/>
  <c r="AU13" i="19"/>
  <c r="AJ13" i="19"/>
  <c r="Z13" i="19"/>
  <c r="O13" i="19"/>
  <c r="BF13" i="19"/>
  <c r="AT13" i="19"/>
  <c r="AG13" i="19"/>
  <c r="V13" i="19"/>
  <c r="J13" i="19"/>
  <c r="AR13" i="19"/>
  <c r="AF13" i="19"/>
  <c r="I13" i="19"/>
  <c r="BD13" i="19"/>
  <c r="T13" i="19"/>
  <c r="BC13" i="19"/>
  <c r="AP13" i="19"/>
  <c r="AE13" i="19"/>
  <c r="S13" i="19"/>
  <c r="H13" i="19"/>
  <c r="BH13" i="19"/>
  <c r="AW13" i="19"/>
  <c r="AL13" i="19"/>
  <c r="X13" i="19"/>
  <c r="L13" i="19"/>
  <c r="AA13" i="19"/>
  <c r="AX13" i="19"/>
  <c r="M14" i="19"/>
  <c r="AJ14" i="19"/>
  <c r="BI14" i="19"/>
  <c r="E15" i="7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Z15" i="7" s="1"/>
  <c r="AA15" i="7" s="1"/>
  <c r="AB15" i="7" s="1"/>
  <c r="AC15" i="7" s="1"/>
  <c r="AD15" i="7" s="1"/>
  <c r="AE15" i="7" s="1"/>
  <c r="AF15" i="7" s="1"/>
  <c r="AG15" i="7" s="1"/>
  <c r="AH15" i="7" s="1"/>
  <c r="AI15" i="7" s="1"/>
  <c r="AJ15" i="7" s="1"/>
  <c r="AK15" i="7" s="1"/>
  <c r="AL15" i="7" s="1"/>
  <c r="AM15" i="7" s="1"/>
  <c r="AN15" i="7" s="1"/>
  <c r="AO15" i="7" s="1"/>
  <c r="AP15" i="7" s="1"/>
  <c r="AQ15" i="7" s="1"/>
  <c r="AR15" i="7" s="1"/>
  <c r="AS15" i="7" s="1"/>
  <c r="AT15" i="7" s="1"/>
  <c r="AU15" i="7" s="1"/>
  <c r="AV15" i="7" s="1"/>
  <c r="AW15" i="7" s="1"/>
  <c r="AX15" i="7" s="1"/>
  <c r="AY15" i="7" s="1"/>
  <c r="AZ15" i="7" s="1"/>
  <c r="BA15" i="7" s="1"/>
  <c r="BB15" i="7" s="1"/>
  <c r="BC15" i="7" s="1"/>
  <c r="BD15" i="7" s="1"/>
  <c r="BE15" i="7" s="1"/>
  <c r="BF15" i="7" s="1"/>
  <c r="BG15" i="7" s="1"/>
  <c r="BH15" i="7" s="1"/>
  <c r="BI15" i="7" s="1"/>
  <c r="D15" i="7"/>
  <c r="B14" i="14"/>
  <c r="B13" i="14"/>
  <c r="B12" i="14"/>
  <c r="B11" i="14"/>
  <c r="B10" i="14"/>
  <c r="B9" i="14"/>
  <c r="B8" i="14"/>
  <c r="B5" i="2" s="1"/>
  <c r="B7" i="14"/>
  <c r="B4" i="2" s="1"/>
  <c r="B6" i="14"/>
  <c r="B3" i="2" s="1"/>
  <c r="A10" i="17"/>
  <c r="A8" i="15"/>
  <c r="A54" i="11"/>
  <c r="A53" i="11"/>
  <c r="A52" i="11"/>
  <c r="T39" i="17"/>
  <c r="S39" i="17"/>
  <c r="T38" i="17"/>
  <c r="S38" i="17"/>
  <c r="T37" i="17"/>
  <c r="S37" i="17"/>
  <c r="T36" i="17"/>
  <c r="S36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67" i="2" s="1"/>
  <c r="A24" i="17"/>
  <c r="A23" i="17"/>
  <c r="A22" i="17"/>
  <c r="A21" i="17"/>
  <c r="A64" i="2" s="1"/>
  <c r="A20" i="17"/>
  <c r="A63" i="2" s="1"/>
  <c r="A19" i="17"/>
  <c r="A18" i="17"/>
  <c r="A17" i="17"/>
  <c r="A16" i="17"/>
  <c r="A15" i="17"/>
  <c r="A59" i="2" s="1"/>
  <c r="A14" i="17"/>
  <c r="A13" i="17"/>
  <c r="A12" i="17"/>
  <c r="A11" i="17"/>
  <c r="A9" i="17"/>
  <c r="A6" i="17"/>
  <c r="A53" i="2" s="1"/>
  <c r="A5" i="17"/>
  <c r="DQ3" i="17"/>
  <c r="DP3" i="17"/>
  <c r="DO3" i="17"/>
  <c r="DN3" i="17"/>
  <c r="DM3" i="17"/>
  <c r="DL3" i="17"/>
  <c r="DK3" i="17"/>
  <c r="DJ3" i="17"/>
  <c r="DI3" i="17"/>
  <c r="DH3" i="17"/>
  <c r="DG3" i="17"/>
  <c r="DF3" i="17"/>
  <c r="DE3" i="17"/>
  <c r="DD3" i="17"/>
  <c r="DC3" i="17"/>
  <c r="DB3" i="17"/>
  <c r="DA3" i="17"/>
  <c r="CZ3" i="17"/>
  <c r="CY3" i="17"/>
  <c r="CX3" i="17"/>
  <c r="CW3" i="17"/>
  <c r="CV3" i="17"/>
  <c r="CU3" i="17"/>
  <c r="CT3" i="17"/>
  <c r="CS3" i="17"/>
  <c r="CR3" i="17"/>
  <c r="C23" i="3"/>
  <c r="C16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C3" i="3"/>
  <c r="A18" i="16"/>
  <c r="A17" i="16"/>
  <c r="A16" i="16"/>
  <c r="A15" i="16"/>
  <c r="A14" i="16"/>
  <c r="A13" i="16"/>
  <c r="A12" i="16"/>
  <c r="A11" i="16"/>
  <c r="A48" i="2" s="1"/>
  <c r="A10" i="16"/>
  <c r="A47" i="2" s="1"/>
  <c r="A9" i="16"/>
  <c r="A46" i="2" s="1"/>
  <c r="A8" i="16"/>
  <c r="A5" i="16"/>
  <c r="A41" i="2" s="1"/>
  <c r="BT5" i="4"/>
  <c r="BS5" i="4"/>
  <c r="BR5" i="4"/>
  <c r="BQ5" i="4"/>
  <c r="BP5" i="4"/>
  <c r="BO5" i="4"/>
  <c r="BN5" i="4"/>
  <c r="BM5" i="4"/>
  <c r="BL5" i="4"/>
  <c r="BK5" i="4"/>
  <c r="BJ5" i="4"/>
  <c r="BT4" i="4"/>
  <c r="BS4" i="4"/>
  <c r="BR4" i="4"/>
  <c r="BQ4" i="4"/>
  <c r="BP4" i="4"/>
  <c r="BO4" i="4"/>
  <c r="BN4" i="4"/>
  <c r="BM4" i="4"/>
  <c r="BL4" i="4"/>
  <c r="BK4" i="4"/>
  <c r="BJ4" i="4"/>
  <c r="BT3" i="4"/>
  <c r="BS3" i="4"/>
  <c r="BR3" i="4"/>
  <c r="BQ3" i="4"/>
  <c r="BP3" i="4"/>
  <c r="BO3" i="4"/>
  <c r="BN3" i="4"/>
  <c r="BM3" i="4"/>
  <c r="BL3" i="4"/>
  <c r="BK3" i="4"/>
  <c r="BJ3" i="4"/>
  <c r="C3" i="4"/>
  <c r="A14" i="15"/>
  <c r="A13" i="15"/>
  <c r="A12" i="15"/>
  <c r="A11" i="15"/>
  <c r="A10" i="15"/>
  <c r="A9" i="15"/>
  <c r="A7" i="15"/>
  <c r="A6" i="15"/>
  <c r="A5" i="1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C3" i="5"/>
  <c r="E65" i="12"/>
  <c r="C31" i="12"/>
  <c r="D12" i="7"/>
  <c r="D20" i="21" s="1"/>
  <c r="C16" i="6"/>
  <c r="C25" i="9"/>
  <c r="C11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CN12" i="8"/>
  <c r="CM12" i="8"/>
  <c r="CL12" i="8"/>
  <c r="CK12" i="8"/>
  <c r="CJ12" i="8"/>
  <c r="CI12" i="8"/>
  <c r="CH12" i="8"/>
  <c r="CG12" i="8"/>
  <c r="CF12" i="8"/>
  <c r="CE12" i="8"/>
  <c r="CD12" i="8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C24" i="11"/>
  <c r="AY88" i="12" l="1"/>
  <c r="AY127" i="12"/>
  <c r="AY45" i="12" s="1"/>
  <c r="AY46" i="12" s="1"/>
  <c r="AL7" i="12"/>
  <c r="AK56" i="12"/>
  <c r="AK8" i="6"/>
  <c r="AD323" i="12"/>
  <c r="AD324" i="12" s="1"/>
  <c r="AL334" i="12" s="1"/>
  <c r="D24" i="11"/>
  <c r="E24" i="11" s="1"/>
  <c r="F24" i="11" s="1"/>
  <c r="G24" i="11" s="1"/>
  <c r="H24" i="11" s="1"/>
  <c r="I24" i="11" s="1"/>
  <c r="J24" i="11" s="1"/>
  <c r="K24" i="11" s="1"/>
  <c r="L24" i="11" s="1"/>
  <c r="M24" i="11" s="1"/>
  <c r="N24" i="11" s="1"/>
  <c r="O24" i="11" s="1"/>
  <c r="P24" i="11" s="1"/>
  <c r="Q24" i="11" s="1"/>
  <c r="R24" i="11" s="1"/>
  <c r="S24" i="11" s="1"/>
  <c r="T24" i="11" s="1"/>
  <c r="U24" i="11" s="1"/>
  <c r="V24" i="11" s="1"/>
  <c r="W24" i="11" s="1"/>
  <c r="X24" i="11" s="1"/>
  <c r="Y24" i="11" s="1"/>
  <c r="Z24" i="11" s="1"/>
  <c r="AA24" i="11" s="1"/>
  <c r="AB24" i="11" s="1"/>
  <c r="AC24" i="11" s="1"/>
  <c r="AD24" i="11" s="1"/>
  <c r="AE24" i="11" s="1"/>
  <c r="AF24" i="11" s="1"/>
  <c r="AG24" i="11" s="1"/>
  <c r="AH24" i="11" s="1"/>
  <c r="AI24" i="11" s="1"/>
  <c r="AJ24" i="11" s="1"/>
  <c r="AK24" i="11" s="1"/>
  <c r="AL24" i="11" s="1"/>
  <c r="AM24" i="11" s="1"/>
  <c r="AN24" i="11" s="1"/>
  <c r="AO24" i="11" s="1"/>
  <c r="AP24" i="11" s="1"/>
  <c r="AQ24" i="11" s="1"/>
  <c r="AR24" i="11" s="1"/>
  <c r="AS24" i="11" s="1"/>
  <c r="AT24" i="11" s="1"/>
  <c r="AU24" i="11" s="1"/>
  <c r="AV24" i="11" s="1"/>
  <c r="AW24" i="11" s="1"/>
  <c r="AX24" i="11" s="1"/>
  <c r="AY24" i="11" s="1"/>
  <c r="AZ24" i="11" s="1"/>
  <c r="BA24" i="11" s="1"/>
  <c r="BB24" i="11" s="1"/>
  <c r="BC24" i="11" s="1"/>
  <c r="BD24" i="11" s="1"/>
  <c r="BE24" i="11" s="1"/>
  <c r="BF24" i="11" s="1"/>
  <c r="BG24" i="11" s="1"/>
  <c r="BH24" i="11" s="1"/>
  <c r="BI24" i="11" s="1"/>
  <c r="C37" i="11"/>
  <c r="C39" i="11" s="1"/>
  <c r="C8" i="5" s="1"/>
  <c r="AX49" i="6"/>
  <c r="AG129" i="12"/>
  <c r="AG48" i="12"/>
  <c r="AG49" i="12" s="1"/>
  <c r="AG51" i="6" s="1"/>
  <c r="B135" i="12"/>
  <c r="A135" i="12"/>
  <c r="AM36" i="12"/>
  <c r="AM15" i="12"/>
  <c r="B364" i="12"/>
  <c r="AM364" i="12" s="1"/>
  <c r="C363" i="12"/>
  <c r="D363" i="12"/>
  <c r="E363" i="12"/>
  <c r="F363" i="12"/>
  <c r="G363" i="12"/>
  <c r="H363" i="12"/>
  <c r="I363" i="12"/>
  <c r="J363" i="12"/>
  <c r="K363" i="12"/>
  <c r="L363" i="12"/>
  <c r="M363" i="12"/>
  <c r="N363" i="12"/>
  <c r="O363" i="12"/>
  <c r="P363" i="12"/>
  <c r="Q363" i="12"/>
  <c r="R363" i="12"/>
  <c r="S363" i="12"/>
  <c r="T363" i="12"/>
  <c r="U363" i="12"/>
  <c r="V363" i="12"/>
  <c r="W363" i="12"/>
  <c r="X363" i="12"/>
  <c r="Y363" i="12"/>
  <c r="Z363" i="12"/>
  <c r="AA363" i="12"/>
  <c r="AB363" i="12"/>
  <c r="AC363" i="12"/>
  <c r="AD363" i="12"/>
  <c r="AE363" i="12"/>
  <c r="AF363" i="12"/>
  <c r="AG363" i="12"/>
  <c r="AH363" i="12"/>
  <c r="AI363" i="12"/>
  <c r="AJ363" i="12"/>
  <c r="AK363" i="12"/>
  <c r="AA37" i="12"/>
  <c r="AA60" i="12" s="1"/>
  <c r="Z40" i="12"/>
  <c r="Z42" i="12" s="1"/>
  <c r="AN326" i="12"/>
  <c r="AM360" i="12"/>
  <c r="AM357" i="12"/>
  <c r="AM352" i="12"/>
  <c r="AM344" i="12"/>
  <c r="AM336" i="12"/>
  <c r="AM361" i="12"/>
  <c r="AM359" i="12"/>
  <c r="AM362" i="12"/>
  <c r="AM346" i="12"/>
  <c r="AM358" i="12"/>
  <c r="AM348" i="12"/>
  <c r="AM342" i="12"/>
  <c r="AM354" i="12"/>
  <c r="AM347" i="12"/>
  <c r="AM337" i="12"/>
  <c r="AM353" i="12"/>
  <c r="AM355" i="12"/>
  <c r="AM349" i="12"/>
  <c r="AM341" i="12"/>
  <c r="AM351" i="12"/>
  <c r="AM340" i="12"/>
  <c r="AM350" i="12"/>
  <c r="AM345" i="12"/>
  <c r="AM343" i="12"/>
  <c r="AM339" i="12"/>
  <c r="AM338" i="12"/>
  <c r="AM363" i="12"/>
  <c r="AM356" i="12"/>
  <c r="AG329" i="12"/>
  <c r="AL16" i="12"/>
  <c r="AL120" i="12"/>
  <c r="AD327" i="12"/>
  <c r="AE328" i="12"/>
  <c r="AF329" i="12"/>
  <c r="AG330" i="12"/>
  <c r="AH331" i="12"/>
  <c r="AI332" i="12"/>
  <c r="AJ333" i="12"/>
  <c r="AK334" i="12"/>
  <c r="AF39" i="12"/>
  <c r="AY92" i="12"/>
  <c r="AH109" i="12"/>
  <c r="AH128" i="12" s="1"/>
  <c r="BA110" i="12"/>
  <c r="AG115" i="12"/>
  <c r="AG116" i="12" s="1"/>
  <c r="AG122" i="12" s="1"/>
  <c r="AG123" i="12" s="1"/>
  <c r="AG124" i="12" s="1"/>
  <c r="AZ103" i="12"/>
  <c r="AZ86" i="12"/>
  <c r="AY111" i="12"/>
  <c r="AH121" i="12"/>
  <c r="AI93" i="12"/>
  <c r="AJ97" i="12"/>
  <c r="AI99" i="12"/>
  <c r="AI100" i="12" s="1"/>
  <c r="AI102" i="12" s="1"/>
  <c r="AL11" i="12"/>
  <c r="AK53" i="12"/>
  <c r="AN14" i="12"/>
  <c r="AM17" i="12"/>
  <c r="C44" i="11"/>
  <c r="G52" i="8"/>
  <c r="H20" i="8"/>
  <c r="R49" i="8"/>
  <c r="S21" i="8"/>
  <c r="O27" i="8"/>
  <c r="Z86" i="10"/>
  <c r="Z87" i="10"/>
  <c r="D24" i="20"/>
  <c r="D3" i="22"/>
  <c r="D3" i="23"/>
  <c r="BD40" i="23"/>
  <c r="AV40" i="23"/>
  <c r="AN40" i="23"/>
  <c r="AF40" i="23"/>
  <c r="BG40" i="23"/>
  <c r="AX40" i="23"/>
  <c r="AO40" i="23"/>
  <c r="BF40" i="23"/>
  <c r="AW40" i="23"/>
  <c r="AM40" i="23"/>
  <c r="BE40" i="23"/>
  <c r="AU40" i="23"/>
  <c r="AL40" i="23"/>
  <c r="A41" i="23"/>
  <c r="AY40" i="23"/>
  <c r="AI40" i="23"/>
  <c r="BI40" i="23"/>
  <c r="AS40" i="23"/>
  <c r="AG40" i="23"/>
  <c r="BH40" i="23"/>
  <c r="AR40" i="23"/>
  <c r="BB40" i="23"/>
  <c r="AP40" i="23"/>
  <c r="AH40" i="23"/>
  <c r="BC40" i="23"/>
  <c r="BA40" i="23"/>
  <c r="AK40" i="23"/>
  <c r="AZ40" i="23"/>
  <c r="AT40" i="23"/>
  <c r="AJ40" i="23"/>
  <c r="AQ40" i="23"/>
  <c r="C58" i="20"/>
  <c r="O39" i="20"/>
  <c r="C73" i="20"/>
  <c r="C76" i="20" s="1"/>
  <c r="C68" i="20"/>
  <c r="C9" i="3" s="1"/>
  <c r="U86" i="6"/>
  <c r="U85" i="6"/>
  <c r="U87" i="6" s="1"/>
  <c r="W79" i="6"/>
  <c r="V83" i="6"/>
  <c r="D37" i="11"/>
  <c r="D39" i="11" s="1"/>
  <c r="D8" i="5" s="1"/>
  <c r="C62" i="9"/>
  <c r="G58" i="20"/>
  <c r="G33" i="11"/>
  <c r="G44" i="11" s="1"/>
  <c r="F74" i="20"/>
  <c r="G72" i="20"/>
  <c r="E65" i="20"/>
  <c r="D66" i="20"/>
  <c r="I64" i="20"/>
  <c r="H58" i="20"/>
  <c r="I20" i="20"/>
  <c r="I50" i="20" s="1"/>
  <c r="BF195" i="10"/>
  <c r="AX195" i="10"/>
  <c r="AP195" i="10"/>
  <c r="AH195" i="10"/>
  <c r="Z195" i="10"/>
  <c r="R195" i="10"/>
  <c r="J195" i="10"/>
  <c r="BB195" i="10"/>
  <c r="AS195" i="10"/>
  <c r="AJ195" i="10"/>
  <c r="AA195" i="10"/>
  <c r="Q195" i="10"/>
  <c r="H195" i="10"/>
  <c r="BA195" i="10"/>
  <c r="AR195" i="10"/>
  <c r="AI195" i="10"/>
  <c r="Y195" i="10"/>
  <c r="P195" i="10"/>
  <c r="G195" i="10"/>
  <c r="BI195" i="10"/>
  <c r="AW195" i="10"/>
  <c r="AL195" i="10"/>
  <c r="X195" i="10"/>
  <c r="M195" i="10"/>
  <c r="BH195" i="10"/>
  <c r="AV195" i="10"/>
  <c r="AK195" i="10"/>
  <c r="W195" i="10"/>
  <c r="L195" i="10"/>
  <c r="BG195" i="10"/>
  <c r="AU195" i="10"/>
  <c r="AG195" i="10"/>
  <c r="V195" i="10"/>
  <c r="K195" i="10"/>
  <c r="BE195" i="10"/>
  <c r="AT195" i="10"/>
  <c r="AF195" i="10"/>
  <c r="U195" i="10"/>
  <c r="I195" i="10"/>
  <c r="BD195" i="10"/>
  <c r="AE195" i="10"/>
  <c r="F195" i="10"/>
  <c r="BC195" i="10"/>
  <c r="AD195" i="10"/>
  <c r="AZ195" i="10"/>
  <c r="AC195" i="10"/>
  <c r="AM195" i="10"/>
  <c r="N195" i="10"/>
  <c r="AY195" i="10"/>
  <c r="AB195" i="10"/>
  <c r="T195" i="10"/>
  <c r="AN195" i="10"/>
  <c r="S195" i="10"/>
  <c r="O195" i="10"/>
  <c r="AQ195" i="10"/>
  <c r="AO195" i="10"/>
  <c r="A196" i="10"/>
  <c r="A197" i="10" s="1"/>
  <c r="D183" i="10"/>
  <c r="D28" i="10"/>
  <c r="D23" i="10" s="1"/>
  <c r="D3" i="19"/>
  <c r="D3" i="18"/>
  <c r="D16" i="6"/>
  <c r="BG15" i="19"/>
  <c r="AY15" i="19"/>
  <c r="AQ15" i="19"/>
  <c r="AI15" i="19"/>
  <c r="AA15" i="19"/>
  <c r="S15" i="19"/>
  <c r="K15" i="19"/>
  <c r="BF15" i="19"/>
  <c r="AW15" i="19"/>
  <c r="AN15" i="19"/>
  <c r="AE15" i="19"/>
  <c r="V15" i="19"/>
  <c r="M15" i="19"/>
  <c r="BI15" i="19"/>
  <c r="AX15" i="19"/>
  <c r="AM15" i="19"/>
  <c r="AC15" i="19"/>
  <c r="R15" i="19"/>
  <c r="H15" i="19"/>
  <c r="BC15" i="19"/>
  <c r="AR15" i="19"/>
  <c r="AF15" i="19"/>
  <c r="T15" i="19"/>
  <c r="G15" i="19"/>
  <c r="BB15" i="19"/>
  <c r="AD15" i="19"/>
  <c r="AP15" i="19"/>
  <c r="Q15" i="19"/>
  <c r="BA15" i="19"/>
  <c r="AO15" i="19"/>
  <c r="AB15" i="19"/>
  <c r="P15" i="19"/>
  <c r="BE15" i="19"/>
  <c r="AT15" i="19"/>
  <c r="AH15" i="19"/>
  <c r="W15" i="19"/>
  <c r="J15" i="19"/>
  <c r="AU15" i="19"/>
  <c r="X15" i="19"/>
  <c r="AS15" i="19"/>
  <c r="U15" i="19"/>
  <c r="AK15" i="19"/>
  <c r="N15" i="19"/>
  <c r="AJ15" i="19"/>
  <c r="I15" i="19"/>
  <c r="A16" i="19"/>
  <c r="AL15" i="19"/>
  <c r="O15" i="19"/>
  <c r="BH15" i="19"/>
  <c r="AG15" i="19"/>
  <c r="AZ15" i="19"/>
  <c r="Z15" i="19"/>
  <c r="AV15" i="19"/>
  <c r="Y15" i="19"/>
  <c r="L15" i="19"/>
  <c r="BD15" i="19"/>
  <c r="D11" i="8"/>
  <c r="D3" i="3"/>
  <c r="D25" i="9"/>
  <c r="D3" i="4"/>
  <c r="D31" i="12"/>
  <c r="D3" i="5"/>
  <c r="E12" i="7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C69" i="6"/>
  <c r="BT18" i="6"/>
  <c r="BS18" i="6"/>
  <c r="BR18" i="6"/>
  <c r="BQ18" i="6"/>
  <c r="BP18" i="6"/>
  <c r="BO18" i="6"/>
  <c r="BN18" i="6"/>
  <c r="BM18" i="6"/>
  <c r="BL18" i="6"/>
  <c r="BK18" i="6"/>
  <c r="BJ18" i="6"/>
  <c r="BT17" i="6"/>
  <c r="BS17" i="6"/>
  <c r="BR17" i="6"/>
  <c r="BQ17" i="6"/>
  <c r="BP17" i="6"/>
  <c r="BO17" i="6"/>
  <c r="BN17" i="6"/>
  <c r="BM17" i="6"/>
  <c r="BL17" i="6"/>
  <c r="BK17" i="6"/>
  <c r="BJ17" i="6"/>
  <c r="BI61" i="12"/>
  <c r="BH61" i="12"/>
  <c r="BG61" i="12"/>
  <c r="BF61" i="12"/>
  <c r="BE61" i="12"/>
  <c r="BD61" i="12"/>
  <c r="BC61" i="12"/>
  <c r="BB61" i="12"/>
  <c r="BA61" i="12"/>
  <c r="AZ61" i="12"/>
  <c r="AY61" i="12"/>
  <c r="AX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E59" i="12"/>
  <c r="BR33" i="12"/>
  <c r="BQ33" i="12"/>
  <c r="BP33" i="12"/>
  <c r="BO33" i="12"/>
  <c r="BN33" i="12"/>
  <c r="BM33" i="12"/>
  <c r="BL33" i="12"/>
  <c r="BK33" i="12"/>
  <c r="BJ33" i="12"/>
  <c r="BR32" i="12"/>
  <c r="BQ32" i="12"/>
  <c r="BP32" i="12"/>
  <c r="BO32" i="12"/>
  <c r="BN32" i="12"/>
  <c r="BM32" i="12"/>
  <c r="BL32" i="12"/>
  <c r="BK32" i="12"/>
  <c r="BJ32" i="12"/>
  <c r="BM27" i="11"/>
  <c r="BL27" i="11"/>
  <c r="BK27" i="11"/>
  <c r="BJ27" i="11"/>
  <c r="BM26" i="11"/>
  <c r="BL26" i="11"/>
  <c r="BK26" i="11"/>
  <c r="BJ26" i="11"/>
  <c r="D13" i="7"/>
  <c r="D21" i="21" s="1"/>
  <c r="C25" i="20"/>
  <c r="E13" i="7" l="1"/>
  <c r="E21" i="21" s="1"/>
  <c r="E20" i="21"/>
  <c r="AH330" i="12"/>
  <c r="AF328" i="12"/>
  <c r="AE327" i="12"/>
  <c r="AK333" i="12"/>
  <c r="AE323" i="12"/>
  <c r="AJ332" i="12"/>
  <c r="AI331" i="12"/>
  <c r="AM335" i="12"/>
  <c r="AZ88" i="12"/>
  <c r="AZ127" i="12"/>
  <c r="AM7" i="12"/>
  <c r="AL56" i="12"/>
  <c r="AL8" i="6"/>
  <c r="AY49" i="6"/>
  <c r="AH129" i="12"/>
  <c r="AH48" i="12"/>
  <c r="AH49" i="12" s="1"/>
  <c r="AH51" i="6" s="1"/>
  <c r="C135" i="12"/>
  <c r="B136" i="12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365" i="12"/>
  <c r="C364" i="12"/>
  <c r="D364" i="12"/>
  <c r="E364" i="12"/>
  <c r="F364" i="12"/>
  <c r="G364" i="12"/>
  <c r="H364" i="12"/>
  <c r="I364" i="12"/>
  <c r="J364" i="12"/>
  <c r="K364" i="12"/>
  <c r="L364" i="12"/>
  <c r="M364" i="12"/>
  <c r="N364" i="12"/>
  <c r="O364" i="12"/>
  <c r="P364" i="12"/>
  <c r="Q364" i="12"/>
  <c r="R364" i="12"/>
  <c r="S364" i="12"/>
  <c r="T364" i="12"/>
  <c r="U364" i="12"/>
  <c r="V364" i="12"/>
  <c r="W364" i="12"/>
  <c r="X364" i="12"/>
  <c r="Y364" i="12"/>
  <c r="Z364" i="12"/>
  <c r="AA364" i="12"/>
  <c r="AB364" i="12"/>
  <c r="AC364" i="12"/>
  <c r="AD364" i="12"/>
  <c r="AE364" i="12"/>
  <c r="AF364" i="12"/>
  <c r="AG364" i="12"/>
  <c r="AH364" i="12"/>
  <c r="AI364" i="12"/>
  <c r="AJ364" i="12"/>
  <c r="AK364" i="12"/>
  <c r="AL364" i="12"/>
  <c r="AN36" i="12"/>
  <c r="AN15" i="12"/>
  <c r="AM120" i="12"/>
  <c r="AM16" i="12"/>
  <c r="AE324" i="12"/>
  <c r="AF323" i="12" s="1"/>
  <c r="AB37" i="12"/>
  <c r="AA40" i="12"/>
  <c r="AA42" i="12" s="1"/>
  <c r="A197" i="12"/>
  <c r="A136" i="12"/>
  <c r="AO326" i="12"/>
  <c r="AN364" i="12"/>
  <c r="AN362" i="12"/>
  <c r="AN361" i="12"/>
  <c r="AN359" i="12"/>
  <c r="AN357" i="12"/>
  <c r="AN349" i="12"/>
  <c r="AN341" i="12"/>
  <c r="AN358" i="12"/>
  <c r="AN348" i="12"/>
  <c r="AN337" i="12"/>
  <c r="AN335" i="12"/>
  <c r="AN350" i="12"/>
  <c r="AN356" i="12"/>
  <c r="AN354" i="12"/>
  <c r="AN347" i="12"/>
  <c r="AN360" i="12"/>
  <c r="AN353" i="12"/>
  <c r="AN352" i="12"/>
  <c r="AN340" i="12"/>
  <c r="AN355" i="12"/>
  <c r="AN351" i="12"/>
  <c r="AN345" i="12"/>
  <c r="AN344" i="12"/>
  <c r="AN342" i="12"/>
  <c r="AN363" i="12"/>
  <c r="AN336" i="12"/>
  <c r="AN346" i="12"/>
  <c r="AN338" i="12"/>
  <c r="AN343" i="12"/>
  <c r="AN339" i="12"/>
  <c r="AG39" i="12"/>
  <c r="AZ92" i="12"/>
  <c r="AZ45" i="12"/>
  <c r="AZ46" i="12" s="1"/>
  <c r="BA103" i="12"/>
  <c r="BA86" i="12"/>
  <c r="AI109" i="12"/>
  <c r="AI128" i="12" s="1"/>
  <c r="BB110" i="12"/>
  <c r="AH115" i="12"/>
  <c r="AH116" i="12" s="1"/>
  <c r="AH122" i="12" s="1"/>
  <c r="AH123" i="12" s="1"/>
  <c r="AH124" i="12" s="1"/>
  <c r="AZ111" i="12"/>
  <c r="AI121" i="12"/>
  <c r="AJ93" i="12"/>
  <c r="AK97" i="12"/>
  <c r="AJ99" i="12"/>
  <c r="AJ100" i="12" s="1"/>
  <c r="AJ102" i="12" s="1"/>
  <c r="AM11" i="12"/>
  <c r="AL53" i="12"/>
  <c r="AO14" i="12"/>
  <c r="AN17" i="12"/>
  <c r="S49" i="8"/>
  <c r="O55" i="8"/>
  <c r="P26" i="8"/>
  <c r="P54" i="8" s="1"/>
  <c r="P27" i="8"/>
  <c r="P55" i="8" s="1"/>
  <c r="H48" i="8"/>
  <c r="H22" i="8"/>
  <c r="H21" i="8" s="1"/>
  <c r="H49" i="8" s="1"/>
  <c r="AA86" i="10"/>
  <c r="AA87" i="10"/>
  <c r="D24" i="10"/>
  <c r="E11" i="8"/>
  <c r="E24" i="20"/>
  <c r="E3" i="23"/>
  <c r="E3" i="22"/>
  <c r="D25" i="20"/>
  <c r="D4" i="22"/>
  <c r="D4" i="23"/>
  <c r="E25" i="20"/>
  <c r="E4" i="22"/>
  <c r="E4" i="23"/>
  <c r="BD41" i="23"/>
  <c r="AV41" i="23"/>
  <c r="BI41" i="23"/>
  <c r="AZ41" i="23"/>
  <c r="AQ41" i="23"/>
  <c r="AI41" i="23"/>
  <c r="BH41" i="23"/>
  <c r="AY41" i="23"/>
  <c r="AP41" i="23"/>
  <c r="AH41" i="23"/>
  <c r="BG41" i="23"/>
  <c r="AU41" i="23"/>
  <c r="AK41" i="23"/>
  <c r="BF41" i="23"/>
  <c r="AT41" i="23"/>
  <c r="AJ41" i="23"/>
  <c r="BE41" i="23"/>
  <c r="AS41" i="23"/>
  <c r="AG41" i="23"/>
  <c r="BA41" i="23"/>
  <c r="AW41" i="23"/>
  <c r="AR41" i="23"/>
  <c r="AN41" i="23"/>
  <c r="A42" i="23"/>
  <c r="BC41" i="23"/>
  <c r="AM41" i="23"/>
  <c r="BB41" i="23"/>
  <c r="AX41" i="23"/>
  <c r="AL41" i="23"/>
  <c r="AO41" i="23"/>
  <c r="I52" i="20"/>
  <c r="I53" i="20" s="1"/>
  <c r="I33" i="11" s="1"/>
  <c r="I44" i="11" s="1"/>
  <c r="D73" i="20"/>
  <c r="D76" i="20" s="1"/>
  <c r="D68" i="20"/>
  <c r="D9" i="3" s="1"/>
  <c r="C8" i="4"/>
  <c r="C71" i="9"/>
  <c r="E16" i="6"/>
  <c r="V86" i="6"/>
  <c r="V85" i="6"/>
  <c r="V87" i="6" s="1"/>
  <c r="X79" i="6"/>
  <c r="W83" i="6"/>
  <c r="E37" i="11"/>
  <c r="E39" i="11" s="1"/>
  <c r="E8" i="5" s="1"/>
  <c r="C63" i="6"/>
  <c r="D61" i="8"/>
  <c r="D23" i="3"/>
  <c r="F65" i="20"/>
  <c r="E66" i="20"/>
  <c r="G74" i="20"/>
  <c r="H72" i="20"/>
  <c r="J64" i="20"/>
  <c r="I58" i="20"/>
  <c r="J20" i="20"/>
  <c r="J50" i="20" s="1"/>
  <c r="BE197" i="10"/>
  <c r="BA197" i="10"/>
  <c r="AS197" i="10"/>
  <c r="AK197" i="10"/>
  <c r="AC197" i="10"/>
  <c r="U197" i="10"/>
  <c r="M197" i="10"/>
  <c r="BC197" i="10"/>
  <c r="AT197" i="10"/>
  <c r="AJ197" i="10"/>
  <c r="AA197" i="10"/>
  <c r="R197" i="10"/>
  <c r="I197" i="10"/>
  <c r="BB197" i="10"/>
  <c r="AR197" i="10"/>
  <c r="AI197" i="10"/>
  <c r="Z197" i="10"/>
  <c r="Q197" i="10"/>
  <c r="H197" i="10"/>
  <c r="AX197" i="10"/>
  <c r="AM197" i="10"/>
  <c r="Y197" i="10"/>
  <c r="N197" i="10"/>
  <c r="BI197" i="10"/>
  <c r="AW197" i="10"/>
  <c r="AL197" i="10"/>
  <c r="X197" i="10"/>
  <c r="L197" i="10"/>
  <c r="BH197" i="10"/>
  <c r="AV197" i="10"/>
  <c r="AH197" i="10"/>
  <c r="W197" i="10"/>
  <c r="K197" i="10"/>
  <c r="BG197" i="10"/>
  <c r="AU197" i="10"/>
  <c r="AG197" i="10"/>
  <c r="V197" i="10"/>
  <c r="J197" i="10"/>
  <c r="AQ197" i="10"/>
  <c r="T197" i="10"/>
  <c r="AP197" i="10"/>
  <c r="S197" i="10"/>
  <c r="AO197" i="10"/>
  <c r="P197" i="10"/>
  <c r="AY197" i="10"/>
  <c r="AB197" i="10"/>
  <c r="AN197" i="10"/>
  <c r="O197" i="10"/>
  <c r="AZ197" i="10"/>
  <c r="BD197" i="10"/>
  <c r="AF197" i="10"/>
  <c r="AE197" i="10"/>
  <c r="AD197" i="10"/>
  <c r="BF197" i="10"/>
  <c r="BG196" i="10"/>
  <c r="AY196" i="10"/>
  <c r="AQ196" i="10"/>
  <c r="AI196" i="10"/>
  <c r="AA196" i="10"/>
  <c r="S196" i="10"/>
  <c r="K196" i="10"/>
  <c r="BB196" i="10"/>
  <c r="AS196" i="10"/>
  <c r="AJ196" i="10"/>
  <c r="Z196" i="10"/>
  <c r="Q196" i="10"/>
  <c r="H196" i="10"/>
  <c r="BA196" i="10"/>
  <c r="AR196" i="10"/>
  <c r="AH196" i="10"/>
  <c r="Y196" i="10"/>
  <c r="P196" i="10"/>
  <c r="G196" i="10"/>
  <c r="BD196" i="10"/>
  <c r="AP196" i="10"/>
  <c r="AE196" i="10"/>
  <c r="T196" i="10"/>
  <c r="BC196" i="10"/>
  <c r="AO196" i="10"/>
  <c r="AD196" i="10"/>
  <c r="R196" i="10"/>
  <c r="AZ196" i="10"/>
  <c r="AN196" i="10"/>
  <c r="AC196" i="10"/>
  <c r="O196" i="10"/>
  <c r="AX196" i="10"/>
  <c r="AM196" i="10"/>
  <c r="AB196" i="10"/>
  <c r="N196" i="10"/>
  <c r="AW196" i="10"/>
  <c r="X196" i="10"/>
  <c r="AV196" i="10"/>
  <c r="W196" i="10"/>
  <c r="AU196" i="10"/>
  <c r="V196" i="10"/>
  <c r="BE196" i="10"/>
  <c r="AF196" i="10"/>
  <c r="I196" i="10"/>
  <c r="AT196" i="10"/>
  <c r="U196" i="10"/>
  <c r="AK196" i="10"/>
  <c r="AL196" i="10"/>
  <c r="AG196" i="10"/>
  <c r="M196" i="10"/>
  <c r="L196" i="10"/>
  <c r="BI196" i="10"/>
  <c r="J196" i="10"/>
  <c r="BH196" i="10"/>
  <c r="BF196" i="10"/>
  <c r="C184" i="10"/>
  <c r="C4" i="19"/>
  <c r="C29" i="10"/>
  <c r="C4" i="18"/>
  <c r="C3" i="15"/>
  <c r="D4" i="18"/>
  <c r="D184" i="10"/>
  <c r="D29" i="10"/>
  <c r="D4" i="19"/>
  <c r="E4" i="18"/>
  <c r="E29" i="10"/>
  <c r="E184" i="10"/>
  <c r="E4" i="19"/>
  <c r="E183" i="10"/>
  <c r="E28" i="10"/>
  <c r="E23" i="10" s="1"/>
  <c r="E3" i="19"/>
  <c r="E3" i="18"/>
  <c r="A198" i="10"/>
  <c r="BB16" i="19"/>
  <c r="AT16" i="19"/>
  <c r="AL16" i="19"/>
  <c r="AD16" i="19"/>
  <c r="V16" i="19"/>
  <c r="N16" i="19"/>
  <c r="BI16" i="19"/>
  <c r="AZ16" i="19"/>
  <c r="AQ16" i="19"/>
  <c r="AH16" i="19"/>
  <c r="Y16" i="19"/>
  <c r="P16" i="19"/>
  <c r="A17" i="19"/>
  <c r="AY16" i="19"/>
  <c r="AO16" i="19"/>
  <c r="AE16" i="19"/>
  <c r="T16" i="19"/>
  <c r="J16" i="19"/>
  <c r="BC16" i="19"/>
  <c r="AP16" i="19"/>
  <c r="AC16" i="19"/>
  <c r="R16" i="19"/>
  <c r="AN16" i="19"/>
  <c r="AB16" i="19"/>
  <c r="BA16" i="19"/>
  <c r="Q16" i="19"/>
  <c r="AX16" i="19"/>
  <c r="AM16" i="19"/>
  <c r="AA16" i="19"/>
  <c r="O16" i="19"/>
  <c r="BE16" i="19"/>
  <c r="AS16" i="19"/>
  <c r="AG16" i="19"/>
  <c r="U16" i="19"/>
  <c r="I16" i="19"/>
  <c r="BF16" i="19"/>
  <c r="AI16" i="19"/>
  <c r="K16" i="19"/>
  <c r="BD16" i="19"/>
  <c r="AF16" i="19"/>
  <c r="H16" i="19"/>
  <c r="AV16" i="19"/>
  <c r="X16" i="19"/>
  <c r="AU16" i="19"/>
  <c r="AR16" i="19"/>
  <c r="AW16" i="19"/>
  <c r="Z16" i="19"/>
  <c r="BH16" i="19"/>
  <c r="AK16" i="19"/>
  <c r="M16" i="19"/>
  <c r="BG16" i="19"/>
  <c r="AJ16" i="19"/>
  <c r="L16" i="19"/>
  <c r="W16" i="19"/>
  <c r="S16" i="19"/>
  <c r="C17" i="6"/>
  <c r="C23" i="7"/>
  <c r="C17" i="2" s="1"/>
  <c r="D2" i="1" s="1"/>
  <c r="C4" i="3"/>
  <c r="C3" i="14"/>
  <c r="C3" i="16"/>
  <c r="C3" i="17"/>
  <c r="C4" i="4"/>
  <c r="C4" i="5"/>
  <c r="D14" i="7"/>
  <c r="D4" i="4"/>
  <c r="D4" i="5"/>
  <c r="D4" i="3"/>
  <c r="E32" i="12"/>
  <c r="E4" i="4"/>
  <c r="E4" i="3"/>
  <c r="E4" i="5"/>
  <c r="E3" i="4"/>
  <c r="E3" i="3"/>
  <c r="E31" i="12"/>
  <c r="E3" i="5"/>
  <c r="F65" i="12"/>
  <c r="C26" i="11"/>
  <c r="F12" i="7"/>
  <c r="F20" i="21" s="1"/>
  <c r="E25" i="9"/>
  <c r="E14" i="7"/>
  <c r="E22" i="21" s="1"/>
  <c r="C14" i="7"/>
  <c r="C22" i="21" s="1"/>
  <c r="C26" i="9"/>
  <c r="C12" i="8"/>
  <c r="C32" i="12"/>
  <c r="E12" i="8"/>
  <c r="E26" i="9"/>
  <c r="E17" i="6"/>
  <c r="E26" i="11"/>
  <c r="D12" i="8"/>
  <c r="D26" i="9"/>
  <c r="D17" i="6"/>
  <c r="D32" i="12"/>
  <c r="D26" i="11"/>
  <c r="C70" i="6"/>
  <c r="G71" i="6" s="1"/>
  <c r="G72" i="6" s="1"/>
  <c r="G73" i="6" s="1"/>
  <c r="D33" i="12" l="1"/>
  <c r="D22" i="21"/>
  <c r="D23" i="6"/>
  <c r="BA88" i="12"/>
  <c r="BA127" i="12"/>
  <c r="BA45" i="12" s="1"/>
  <c r="BA46" i="12" s="1"/>
  <c r="AN7" i="12"/>
  <c r="AM8" i="6"/>
  <c r="AM56" i="12"/>
  <c r="D135" i="12"/>
  <c r="E135" i="12" s="1"/>
  <c r="AZ49" i="6"/>
  <c r="AI129" i="12"/>
  <c r="AI48" i="12"/>
  <c r="AI49" i="12" s="1"/>
  <c r="AI51" i="6" s="1"/>
  <c r="C136" i="12"/>
  <c r="D136" i="12"/>
  <c r="E136" i="12" s="1"/>
  <c r="AF324" i="12"/>
  <c r="AG323" i="12" s="1"/>
  <c r="AG324" i="12" s="1"/>
  <c r="AP326" i="12"/>
  <c r="AO361" i="12"/>
  <c r="AO366" i="12"/>
  <c r="AO364" i="12"/>
  <c r="AO359" i="12"/>
  <c r="AO354" i="12"/>
  <c r="AO346" i="12"/>
  <c r="AO338" i="12"/>
  <c r="AO350" i="12"/>
  <c r="AO339" i="12"/>
  <c r="AO365" i="12"/>
  <c r="AO355" i="12"/>
  <c r="AO352" i="12"/>
  <c r="AO343" i="12"/>
  <c r="AO363" i="12"/>
  <c r="AO353" i="12"/>
  <c r="AO360" i="12"/>
  <c r="AO340" i="12"/>
  <c r="AO337" i="12"/>
  <c r="AO348" i="12"/>
  <c r="AO349" i="12"/>
  <c r="AO357" i="12"/>
  <c r="AO342" i="12"/>
  <c r="AO351" i="12"/>
  <c r="AO336" i="12"/>
  <c r="AO356" i="12"/>
  <c r="AO344" i="12"/>
  <c r="AO362" i="12"/>
  <c r="AO345" i="12"/>
  <c r="AO347" i="12"/>
  <c r="AO358" i="12"/>
  <c r="AO341" i="12"/>
  <c r="B366" i="12"/>
  <c r="C365" i="12"/>
  <c r="D365" i="12"/>
  <c r="E365" i="12"/>
  <c r="F365" i="12"/>
  <c r="G365" i="12"/>
  <c r="H365" i="12"/>
  <c r="I365" i="12"/>
  <c r="J365" i="12"/>
  <c r="K365" i="12"/>
  <c r="L365" i="12"/>
  <c r="M365" i="12"/>
  <c r="N365" i="12"/>
  <c r="O365" i="12"/>
  <c r="P365" i="12"/>
  <c r="Q365" i="12"/>
  <c r="R365" i="12"/>
  <c r="S365" i="12"/>
  <c r="T365" i="12"/>
  <c r="U365" i="12"/>
  <c r="V365" i="12"/>
  <c r="W365" i="12"/>
  <c r="X365" i="12"/>
  <c r="Y365" i="12"/>
  <c r="Z365" i="12"/>
  <c r="AA365" i="12"/>
  <c r="AB365" i="12"/>
  <c r="AC365" i="12"/>
  <c r="AD365" i="12"/>
  <c r="AE365" i="12"/>
  <c r="AF365" i="12"/>
  <c r="AG365" i="12"/>
  <c r="AH365" i="12"/>
  <c r="AI365" i="12"/>
  <c r="AJ365" i="12"/>
  <c r="AK365" i="12"/>
  <c r="AL365" i="12"/>
  <c r="AM365" i="12"/>
  <c r="AN16" i="12"/>
  <c r="AN120" i="12"/>
  <c r="AO36" i="12"/>
  <c r="AO15" i="12"/>
  <c r="AN365" i="12"/>
  <c r="C197" i="12"/>
  <c r="C259" i="12" s="1"/>
  <c r="A259" i="12"/>
  <c r="A327" i="12" s="1"/>
  <c r="A390" i="12" s="1"/>
  <c r="A137" i="12"/>
  <c r="A198" i="12"/>
  <c r="AC37" i="12"/>
  <c r="AB40" i="12"/>
  <c r="AB42" i="12" s="1"/>
  <c r="AB60" i="12"/>
  <c r="AF327" i="12"/>
  <c r="AG328" i="12"/>
  <c r="AH329" i="12"/>
  <c r="AI330" i="12"/>
  <c r="AJ331" i="12"/>
  <c r="AK332" i="12"/>
  <c r="AL333" i="12"/>
  <c r="AM334" i="12"/>
  <c r="AH39" i="12"/>
  <c r="BA92" i="12"/>
  <c r="AJ109" i="12"/>
  <c r="AJ128" i="12" s="1"/>
  <c r="BB103" i="12"/>
  <c r="BB86" i="12"/>
  <c r="AI115" i="12"/>
  <c r="AI116" i="12" s="1"/>
  <c r="AI122" i="12" s="1"/>
  <c r="AI123" i="12" s="1"/>
  <c r="AI124" i="12" s="1"/>
  <c r="BC110" i="12"/>
  <c r="BA111" i="12"/>
  <c r="AJ121" i="12"/>
  <c r="AK93" i="12"/>
  <c r="AL97" i="12"/>
  <c r="AK99" i="12"/>
  <c r="AK100" i="12" s="1"/>
  <c r="AK102" i="12" s="1"/>
  <c r="AN11" i="12"/>
  <c r="AM53" i="12"/>
  <c r="AO17" i="12"/>
  <c r="AP14" i="12"/>
  <c r="Q26" i="8"/>
  <c r="Q27" i="8" s="1"/>
  <c r="H50" i="8"/>
  <c r="H23" i="8"/>
  <c r="T49" i="8"/>
  <c r="V21" i="8"/>
  <c r="W21" i="8" s="1"/>
  <c r="X21" i="8" s="1"/>
  <c r="Y21" i="8" s="1"/>
  <c r="Z21" i="8" s="1"/>
  <c r="AA21" i="8" s="1"/>
  <c r="AB21" i="8" s="1"/>
  <c r="AC21" i="8" s="1"/>
  <c r="AB86" i="10"/>
  <c r="AB87" i="10"/>
  <c r="E24" i="10"/>
  <c r="E26" i="20"/>
  <c r="E5" i="23"/>
  <c r="E5" i="22"/>
  <c r="F24" i="20"/>
  <c r="F3" i="23"/>
  <c r="F3" i="22"/>
  <c r="D26" i="20"/>
  <c r="D5" i="23"/>
  <c r="D5" i="22"/>
  <c r="D13" i="8"/>
  <c r="D27" i="9"/>
  <c r="D18" i="6"/>
  <c r="C26" i="20"/>
  <c r="C5" i="22"/>
  <c r="C5" i="23"/>
  <c r="BG42" i="23"/>
  <c r="AY42" i="23"/>
  <c r="AQ42" i="23"/>
  <c r="AI42" i="23"/>
  <c r="BC42" i="23"/>
  <c r="AT42" i="23"/>
  <c r="AK42" i="23"/>
  <c r="A43" i="23"/>
  <c r="BB42" i="23"/>
  <c r="AS42" i="23"/>
  <c r="AJ42" i="23"/>
  <c r="BH42" i="23"/>
  <c r="AV42" i="23"/>
  <c r="AH42" i="23"/>
  <c r="BF42" i="23"/>
  <c r="AU42" i="23"/>
  <c r="BE42" i="23"/>
  <c r="AR42" i="23"/>
  <c r="AX42" i="23"/>
  <c r="AP42" i="23"/>
  <c r="AO42" i="23"/>
  <c r="BD42" i="23"/>
  <c r="AM42" i="23"/>
  <c r="AW42" i="23"/>
  <c r="AN42" i="23"/>
  <c r="AL42" i="23"/>
  <c r="BA42" i="23"/>
  <c r="AZ42" i="23"/>
  <c r="BI42" i="23"/>
  <c r="J52" i="20"/>
  <c r="J53" i="20" s="1"/>
  <c r="J33" i="11" s="1"/>
  <c r="J44" i="11" s="1"/>
  <c r="P39" i="20"/>
  <c r="E73" i="20"/>
  <c r="E76" i="20" s="1"/>
  <c r="E68" i="20"/>
  <c r="E9" i="3" s="1"/>
  <c r="D8" i="4"/>
  <c r="D71" i="9"/>
  <c r="Y79" i="6"/>
  <c r="X83" i="6"/>
  <c r="W85" i="6"/>
  <c r="W87" i="6" s="1"/>
  <c r="W86" i="6"/>
  <c r="F37" i="11"/>
  <c r="F39" i="11" s="1"/>
  <c r="F8" i="5" s="1"/>
  <c r="D62" i="9"/>
  <c r="D63" i="6"/>
  <c r="H74" i="20"/>
  <c r="I72" i="20"/>
  <c r="G65" i="20"/>
  <c r="F66" i="20"/>
  <c r="K64" i="20"/>
  <c r="J58" i="20"/>
  <c r="K20" i="20"/>
  <c r="K50" i="20" s="1"/>
  <c r="BH198" i="10"/>
  <c r="AZ198" i="10"/>
  <c r="AR198" i="10"/>
  <c r="AJ198" i="10"/>
  <c r="AB198" i="10"/>
  <c r="T198" i="10"/>
  <c r="L198" i="10"/>
  <c r="BC198" i="10"/>
  <c r="AT198" i="10"/>
  <c r="AK198" i="10"/>
  <c r="AA198" i="10"/>
  <c r="R198" i="10"/>
  <c r="I198" i="10"/>
  <c r="BB198" i="10"/>
  <c r="AQ198" i="10"/>
  <c r="AG198" i="10"/>
  <c r="W198" i="10"/>
  <c r="M198" i="10"/>
  <c r="BA198" i="10"/>
  <c r="AP198" i="10"/>
  <c r="AF198" i="10"/>
  <c r="V198" i="10"/>
  <c r="K198" i="10"/>
  <c r="AY198" i="10"/>
  <c r="AM198" i="10"/>
  <c r="Y198" i="10"/>
  <c r="J198" i="10"/>
  <c r="AX198" i="10"/>
  <c r="AL198" i="10"/>
  <c r="X198" i="10"/>
  <c r="AW198" i="10"/>
  <c r="AI198" i="10"/>
  <c r="U198" i="10"/>
  <c r="BI198" i="10"/>
  <c r="AV198" i="10"/>
  <c r="AH198" i="10"/>
  <c r="S198" i="10"/>
  <c r="AU198" i="10"/>
  <c r="Q198" i="10"/>
  <c r="AS198" i="10"/>
  <c r="P198" i="10"/>
  <c r="AO198" i="10"/>
  <c r="O198" i="10"/>
  <c r="BD198" i="10"/>
  <c r="Z198" i="10"/>
  <c r="AN198" i="10"/>
  <c r="N198" i="10"/>
  <c r="BG198" i="10"/>
  <c r="BF198" i="10"/>
  <c r="BE198" i="10"/>
  <c r="AE198" i="10"/>
  <c r="AD198" i="10"/>
  <c r="AC198" i="10"/>
  <c r="F28" i="10"/>
  <c r="F23" i="10" s="1"/>
  <c r="F3" i="19"/>
  <c r="F183" i="10"/>
  <c r="F3" i="18"/>
  <c r="C5" i="18"/>
  <c r="C5" i="19"/>
  <c r="C30" i="10"/>
  <c r="C185" i="10"/>
  <c r="E5" i="19"/>
  <c r="E5" i="18"/>
  <c r="E185" i="10"/>
  <c r="E30" i="10"/>
  <c r="D5" i="19"/>
  <c r="D30" i="10"/>
  <c r="D5" i="18"/>
  <c r="D185" i="10"/>
  <c r="A199" i="10"/>
  <c r="BB17" i="19"/>
  <c r="AT17" i="19"/>
  <c r="AL17" i="19"/>
  <c r="BH17" i="19"/>
  <c r="AY17" i="19"/>
  <c r="AP17" i="19"/>
  <c r="AG17" i="19"/>
  <c r="Y17" i="19"/>
  <c r="Q17" i="19"/>
  <c r="I17" i="19"/>
  <c r="BF17" i="19"/>
  <c r="AV17" i="19"/>
  <c r="AK17" i="19"/>
  <c r="AB17" i="19"/>
  <c r="S17" i="19"/>
  <c r="J17" i="19"/>
  <c r="BD17" i="19"/>
  <c r="AR17" i="19"/>
  <c r="AF17" i="19"/>
  <c r="V17" i="19"/>
  <c r="L17" i="19"/>
  <c r="BC17" i="19"/>
  <c r="AO17" i="19"/>
  <c r="AC17" i="19"/>
  <c r="P17" i="19"/>
  <c r="BA17" i="19"/>
  <c r="AN17" i="19"/>
  <c r="O17" i="19"/>
  <c r="AA17" i="19"/>
  <c r="AZ17" i="19"/>
  <c r="AM17" i="19"/>
  <c r="Z17" i="19"/>
  <c r="N17" i="19"/>
  <c r="BG17" i="19"/>
  <c r="AS17" i="19"/>
  <c r="AE17" i="19"/>
  <c r="T17" i="19"/>
  <c r="AU17" i="19"/>
  <c r="U17" i="19"/>
  <c r="AQ17" i="19"/>
  <c r="R17" i="19"/>
  <c r="A18" i="19"/>
  <c r="AI17" i="19"/>
  <c r="K17" i="19"/>
  <c r="BI17" i="19"/>
  <c r="BE17" i="19"/>
  <c r="AJ17" i="19"/>
  <c r="M17" i="19"/>
  <c r="AX17" i="19"/>
  <c r="X17" i="19"/>
  <c r="AW17" i="19"/>
  <c r="W17" i="19"/>
  <c r="AH17" i="19"/>
  <c r="AD17" i="19"/>
  <c r="D3" i="14"/>
  <c r="C39" i="17"/>
  <c r="C36" i="17"/>
  <c r="D3" i="17"/>
  <c r="C38" i="17"/>
  <c r="F3" i="5"/>
  <c r="F3" i="3"/>
  <c r="F31" i="12"/>
  <c r="F3" i="4"/>
  <c r="D3" i="15"/>
  <c r="D3" i="16"/>
  <c r="D27" i="11"/>
  <c r="D5" i="5"/>
  <c r="D5" i="3"/>
  <c r="D5" i="4"/>
  <c r="C5" i="5"/>
  <c r="C5" i="4"/>
  <c r="C5" i="3"/>
  <c r="D23" i="7"/>
  <c r="D17" i="2" s="1"/>
  <c r="E2" i="1" s="1"/>
  <c r="E5" i="3"/>
  <c r="E5" i="4"/>
  <c r="E5" i="5"/>
  <c r="G65" i="12"/>
  <c r="F16" i="6"/>
  <c r="F25" i="9"/>
  <c r="F13" i="7"/>
  <c r="F21" i="21" s="1"/>
  <c r="G12" i="7"/>
  <c r="G20" i="21" s="1"/>
  <c r="F11" i="8"/>
  <c r="C13" i="8"/>
  <c r="C27" i="9"/>
  <c r="C18" i="6"/>
  <c r="C33" i="12"/>
  <c r="C27" i="11"/>
  <c r="E13" i="8"/>
  <c r="E27" i="9"/>
  <c r="E18" i="6"/>
  <c r="E33" i="12"/>
  <c r="E27" i="11"/>
  <c r="BG71" i="6"/>
  <c r="BG72" i="6" s="1"/>
  <c r="BG73" i="6" s="1"/>
  <c r="AS71" i="6"/>
  <c r="AS72" i="6" s="1"/>
  <c r="AS73" i="6" s="1"/>
  <c r="J71" i="6"/>
  <c r="J72" i="6" s="1"/>
  <c r="J73" i="6" s="1"/>
  <c r="AB71" i="6"/>
  <c r="AB72" i="6" s="1"/>
  <c r="AB73" i="6" s="1"/>
  <c r="R71" i="6"/>
  <c r="R72" i="6" s="1"/>
  <c r="R73" i="6" s="1"/>
  <c r="AJ71" i="6"/>
  <c r="AJ72" i="6" s="1"/>
  <c r="AJ73" i="6" s="1"/>
  <c r="Z71" i="6"/>
  <c r="Z72" i="6" s="1"/>
  <c r="Z73" i="6" s="1"/>
  <c r="E71" i="6"/>
  <c r="E72" i="6" s="1"/>
  <c r="E73" i="6" s="1"/>
  <c r="AC71" i="6"/>
  <c r="AC72" i="6" s="1"/>
  <c r="AC73" i="6" s="1"/>
  <c r="BE71" i="6"/>
  <c r="BE72" i="6" s="1"/>
  <c r="BE73" i="6" s="1"/>
  <c r="AW71" i="6"/>
  <c r="AW72" i="6" s="1"/>
  <c r="AW73" i="6" s="1"/>
  <c r="AO71" i="6"/>
  <c r="AO72" i="6" s="1"/>
  <c r="AO73" i="6" s="1"/>
  <c r="AG71" i="6"/>
  <c r="AG72" i="6" s="1"/>
  <c r="AG73" i="6" s="1"/>
  <c r="Q71" i="6"/>
  <c r="Q72" i="6" s="1"/>
  <c r="Q73" i="6" s="1"/>
  <c r="P71" i="6"/>
  <c r="P72" i="6" s="1"/>
  <c r="P73" i="6" s="1"/>
  <c r="BD71" i="6"/>
  <c r="BD72" i="6" s="1"/>
  <c r="BD73" i="6" s="1"/>
  <c r="AN71" i="6"/>
  <c r="AN72" i="6" s="1"/>
  <c r="AN73" i="6" s="1"/>
  <c r="Y71" i="6"/>
  <c r="Y72" i="6" s="1"/>
  <c r="Y73" i="6" s="1"/>
  <c r="X71" i="6"/>
  <c r="X72" i="6" s="1"/>
  <c r="X73" i="6" s="1"/>
  <c r="M71" i="6"/>
  <c r="M72" i="6" s="1"/>
  <c r="M73" i="6" s="1"/>
  <c r="AL71" i="6"/>
  <c r="AL72" i="6" s="1"/>
  <c r="AL73" i="6" s="1"/>
  <c r="I71" i="6"/>
  <c r="I72" i="6" s="1"/>
  <c r="I73" i="6" s="1"/>
  <c r="AV71" i="6"/>
  <c r="AV72" i="6" s="1"/>
  <c r="AV73" i="6" s="1"/>
  <c r="AF71" i="6"/>
  <c r="AF72" i="6" s="1"/>
  <c r="AF73" i="6" s="1"/>
  <c r="U71" i="6"/>
  <c r="U72" i="6" s="1"/>
  <c r="U73" i="6" s="1"/>
  <c r="BB71" i="6"/>
  <c r="BB72" i="6" s="1"/>
  <c r="BB73" i="6" s="1"/>
  <c r="BA71" i="6"/>
  <c r="BA72" i="6" s="1"/>
  <c r="BA73" i="6" s="1"/>
  <c r="AK71" i="6"/>
  <c r="AK72" i="6" s="1"/>
  <c r="AK73" i="6" s="1"/>
  <c r="V71" i="6"/>
  <c r="V72" i="6" s="1"/>
  <c r="V73" i="6" s="1"/>
  <c r="H71" i="6"/>
  <c r="H72" i="6" s="1"/>
  <c r="H73" i="6" s="1"/>
  <c r="C71" i="6"/>
  <c r="C72" i="6" s="1"/>
  <c r="C73" i="6" s="1"/>
  <c r="O71" i="6"/>
  <c r="O72" i="6" s="1"/>
  <c r="O73" i="6" s="1"/>
  <c r="AH71" i="6"/>
  <c r="AH72" i="6" s="1"/>
  <c r="AH73" i="6" s="1"/>
  <c r="S71" i="6"/>
  <c r="S72" i="6" s="1"/>
  <c r="S73" i="6" s="1"/>
  <c r="AR71" i="6"/>
  <c r="AR72" i="6" s="1"/>
  <c r="AR73" i="6" s="1"/>
  <c r="AD71" i="6"/>
  <c r="AD72" i="6" s="1"/>
  <c r="AD73" i="6" s="1"/>
  <c r="BI71" i="6"/>
  <c r="BI72" i="6" s="1"/>
  <c r="BI73" i="6" s="1"/>
  <c r="W71" i="6"/>
  <c r="W72" i="6" s="1"/>
  <c r="W73" i="6" s="1"/>
  <c r="AP71" i="6"/>
  <c r="AP72" i="6" s="1"/>
  <c r="AP73" i="6" s="1"/>
  <c r="AA71" i="6"/>
  <c r="AA72" i="6" s="1"/>
  <c r="AA73" i="6" s="1"/>
  <c r="D71" i="6"/>
  <c r="D72" i="6" s="1"/>
  <c r="D73" i="6" s="1"/>
  <c r="AZ71" i="6"/>
  <c r="AZ72" i="6" s="1"/>
  <c r="AZ73" i="6" s="1"/>
  <c r="K71" i="6"/>
  <c r="K72" i="6" s="1"/>
  <c r="K73" i="6" s="1"/>
  <c r="F71" i="6"/>
  <c r="F72" i="6" s="1"/>
  <c r="F73" i="6" s="1"/>
  <c r="AE71" i="6"/>
  <c r="AE72" i="6" s="1"/>
  <c r="AE73" i="6" s="1"/>
  <c r="AX71" i="6"/>
  <c r="AX72" i="6" s="1"/>
  <c r="AX73" i="6" s="1"/>
  <c r="AI71" i="6"/>
  <c r="AI72" i="6" s="1"/>
  <c r="AI73" i="6" s="1"/>
  <c r="L71" i="6"/>
  <c r="L72" i="6" s="1"/>
  <c r="L73" i="6" s="1"/>
  <c r="N71" i="6"/>
  <c r="N72" i="6" s="1"/>
  <c r="N73" i="6" s="1"/>
  <c r="AM71" i="6"/>
  <c r="AM72" i="6" s="1"/>
  <c r="AM73" i="6" s="1"/>
  <c r="BF71" i="6"/>
  <c r="BF72" i="6" s="1"/>
  <c r="BF73" i="6" s="1"/>
  <c r="AQ71" i="6"/>
  <c r="AQ72" i="6" s="1"/>
  <c r="AQ73" i="6" s="1"/>
  <c r="T71" i="6"/>
  <c r="T72" i="6" s="1"/>
  <c r="T73" i="6" s="1"/>
  <c r="BH71" i="6"/>
  <c r="BH72" i="6" s="1"/>
  <c r="BH73" i="6" s="1"/>
  <c r="AU71" i="6"/>
  <c r="AU72" i="6" s="1"/>
  <c r="AU73" i="6" s="1"/>
  <c r="AT71" i="6"/>
  <c r="AT72" i="6" s="1"/>
  <c r="AT73" i="6" s="1"/>
  <c r="AY71" i="6"/>
  <c r="AY72" i="6" s="1"/>
  <c r="AY73" i="6" s="1"/>
  <c r="BC71" i="6"/>
  <c r="BC72" i="6" s="1"/>
  <c r="BC73" i="6" s="1"/>
  <c r="E23" i="6" l="1"/>
  <c r="BB88" i="12"/>
  <c r="BB127" i="12"/>
  <c r="BB45" i="12" s="1"/>
  <c r="BB46" i="12" s="1"/>
  <c r="AO335" i="12"/>
  <c r="AO7" i="12"/>
  <c r="AN8" i="6"/>
  <c r="AN56" i="12"/>
  <c r="BA49" i="6"/>
  <c r="AJ129" i="12"/>
  <c r="AJ48" i="12"/>
  <c r="AJ49" i="12" s="1"/>
  <c r="AJ51" i="6" s="1"/>
  <c r="D197" i="12"/>
  <c r="E197" i="12" s="1"/>
  <c r="AH323" i="12"/>
  <c r="AH327" i="12"/>
  <c r="AI328" i="12"/>
  <c r="AJ329" i="12"/>
  <c r="AK330" i="12"/>
  <c r="AL331" i="12"/>
  <c r="AM332" i="12"/>
  <c r="AN333" i="12"/>
  <c r="AO334" i="12"/>
  <c r="F136" i="12"/>
  <c r="F135" i="12"/>
  <c r="A260" i="12"/>
  <c r="A328" i="12" s="1"/>
  <c r="A391" i="12" s="1"/>
  <c r="D198" i="12"/>
  <c r="C198" i="12"/>
  <c r="C260" i="12" s="1"/>
  <c r="C391" i="12" s="1"/>
  <c r="AP36" i="12"/>
  <c r="AP15" i="12"/>
  <c r="AO16" i="12"/>
  <c r="AO120" i="12"/>
  <c r="A138" i="12"/>
  <c r="A199" i="12"/>
  <c r="D137" i="12"/>
  <c r="C137" i="12"/>
  <c r="AQ326" i="12"/>
  <c r="AP366" i="12"/>
  <c r="AP356" i="12"/>
  <c r="AP364" i="12"/>
  <c r="AP351" i="12"/>
  <c r="AP343" i="12"/>
  <c r="AP365" i="12"/>
  <c r="AP355" i="12"/>
  <c r="AP352" i="12"/>
  <c r="AP341" i="12"/>
  <c r="AP361" i="12"/>
  <c r="AP359" i="12"/>
  <c r="AP354" i="12"/>
  <c r="AP345" i="12"/>
  <c r="AP360" i="12"/>
  <c r="AP353" i="12"/>
  <c r="AP348" i="12"/>
  <c r="AP349" i="12"/>
  <c r="AP357" i="12"/>
  <c r="AP363" i="12"/>
  <c r="AP342" i="12"/>
  <c r="AP336" i="12"/>
  <c r="AP340" i="12"/>
  <c r="AP362" i="12"/>
  <c r="AP335" i="12"/>
  <c r="AP339" i="12"/>
  <c r="AP338" i="12"/>
  <c r="AP358" i="12"/>
  <c r="AP347" i="12"/>
  <c r="AP350" i="12"/>
  <c r="AP346" i="12"/>
  <c r="AP344" i="12"/>
  <c r="AP337" i="12"/>
  <c r="C390" i="12"/>
  <c r="AD37" i="12"/>
  <c r="AC40" i="12"/>
  <c r="AC42" i="12" s="1"/>
  <c r="AC60" i="12"/>
  <c r="B367" i="12"/>
  <c r="AP367" i="12" s="1"/>
  <c r="D366" i="12"/>
  <c r="C366" i="12"/>
  <c r="E366" i="12"/>
  <c r="F366" i="12"/>
  <c r="G366" i="12"/>
  <c r="H366" i="12"/>
  <c r="I366" i="12"/>
  <c r="J366" i="12"/>
  <c r="K366" i="12"/>
  <c r="L366" i="12"/>
  <c r="M366" i="12"/>
  <c r="N366" i="12"/>
  <c r="O366" i="12"/>
  <c r="P366" i="12"/>
  <c r="Q366" i="12"/>
  <c r="R366" i="12"/>
  <c r="S366" i="12"/>
  <c r="T366" i="12"/>
  <c r="U366" i="12"/>
  <c r="V366" i="12"/>
  <c r="W366" i="12"/>
  <c r="X366" i="12"/>
  <c r="Y366" i="12"/>
  <c r="Z366" i="12"/>
  <c r="AA366" i="12"/>
  <c r="AB366" i="12"/>
  <c r="AC366" i="12"/>
  <c r="AD366" i="12"/>
  <c r="AE366" i="12"/>
  <c r="AF366" i="12"/>
  <c r="AG366" i="12"/>
  <c r="AH366" i="12"/>
  <c r="AI366" i="12"/>
  <c r="AJ366" i="12"/>
  <c r="AK366" i="12"/>
  <c r="AL366" i="12"/>
  <c r="AM366" i="12"/>
  <c r="AN366" i="12"/>
  <c r="E137" i="12"/>
  <c r="F137" i="12" s="1"/>
  <c r="AG327" i="12"/>
  <c r="AH328" i="12"/>
  <c r="AI329" i="12"/>
  <c r="AJ330" i="12"/>
  <c r="AK331" i="12"/>
  <c r="AL332" i="12"/>
  <c r="AM333" i="12"/>
  <c r="AN334" i="12"/>
  <c r="AI39" i="12"/>
  <c r="BB92" i="12"/>
  <c r="BC103" i="12"/>
  <c r="BC86" i="12"/>
  <c r="BB111" i="12"/>
  <c r="AJ115" i="12"/>
  <c r="AJ116" i="12" s="1"/>
  <c r="AJ122" i="12" s="1"/>
  <c r="AJ123" i="12" s="1"/>
  <c r="AJ124" i="12" s="1"/>
  <c r="BD110" i="12"/>
  <c r="AK109" i="12"/>
  <c r="AK128" i="12" s="1"/>
  <c r="AK121" i="12"/>
  <c r="AL93" i="12"/>
  <c r="AM97" i="12"/>
  <c r="AL99" i="12"/>
  <c r="AL100" i="12" s="1"/>
  <c r="AL102" i="12" s="1"/>
  <c r="AO11" i="12"/>
  <c r="AN53" i="12"/>
  <c r="AP17" i="12"/>
  <c r="AQ14" i="12"/>
  <c r="Q54" i="8"/>
  <c r="H51" i="8"/>
  <c r="H24" i="8"/>
  <c r="E24" i="6"/>
  <c r="E16" i="3" s="1"/>
  <c r="AC86" i="10"/>
  <c r="AC87" i="10"/>
  <c r="F24" i="10"/>
  <c r="F25" i="20"/>
  <c r="F4" i="22"/>
  <c r="F4" i="23"/>
  <c r="G24" i="20"/>
  <c r="G3" i="23"/>
  <c r="G3" i="22"/>
  <c r="BB43" i="23"/>
  <c r="AT43" i="23"/>
  <c r="AL43" i="23"/>
  <c r="BF43" i="23"/>
  <c r="AW43" i="23"/>
  <c r="AN43" i="23"/>
  <c r="BE43" i="23"/>
  <c r="AV43" i="23"/>
  <c r="AM43" i="23"/>
  <c r="BH43" i="23"/>
  <c r="AU43" i="23"/>
  <c r="AI43" i="23"/>
  <c r="BG43" i="23"/>
  <c r="AS43" i="23"/>
  <c r="BD43" i="23"/>
  <c r="AR43" i="23"/>
  <c r="AX43" i="23"/>
  <c r="A44" i="23"/>
  <c r="AP43" i="23"/>
  <c r="BI43" i="23"/>
  <c r="AO43" i="23"/>
  <c r="BA43" i="23"/>
  <c r="AJ43" i="23"/>
  <c r="BC43" i="23"/>
  <c r="AZ43" i="23"/>
  <c r="AQ43" i="23"/>
  <c r="AY43" i="23"/>
  <c r="AK43" i="23"/>
  <c r="AD21" i="8"/>
  <c r="K52" i="20"/>
  <c r="K53" i="20" s="1"/>
  <c r="K33" i="11" s="1"/>
  <c r="K44" i="11" s="1"/>
  <c r="Q55" i="8"/>
  <c r="R26" i="8"/>
  <c r="F73" i="20"/>
  <c r="F76" i="20" s="1"/>
  <c r="F68" i="20"/>
  <c r="F9" i="3" s="1"/>
  <c r="E8" i="4"/>
  <c r="E71" i="9"/>
  <c r="X85" i="6"/>
  <c r="X87" i="6" s="1"/>
  <c r="X86" i="6"/>
  <c r="Z79" i="6"/>
  <c r="Y83" i="6"/>
  <c r="G37" i="11"/>
  <c r="G39" i="11" s="1"/>
  <c r="G8" i="5" s="1"/>
  <c r="E63" i="6"/>
  <c r="H65" i="20"/>
  <c r="G66" i="20"/>
  <c r="J72" i="20"/>
  <c r="I74" i="20"/>
  <c r="L64" i="20"/>
  <c r="L20" i="20"/>
  <c r="L50" i="20" s="1"/>
  <c r="BD199" i="10"/>
  <c r="AV199" i="10"/>
  <c r="AN199" i="10"/>
  <c r="AF199" i="10"/>
  <c r="X199" i="10"/>
  <c r="P199" i="10"/>
  <c r="BF199" i="10"/>
  <c r="AW199" i="10"/>
  <c r="AM199" i="10"/>
  <c r="AD199" i="10"/>
  <c r="U199" i="10"/>
  <c r="L199" i="10"/>
  <c r="BB199" i="10"/>
  <c r="AR199" i="10"/>
  <c r="AH199" i="10"/>
  <c r="W199" i="10"/>
  <c r="M199" i="10"/>
  <c r="BA199" i="10"/>
  <c r="AQ199" i="10"/>
  <c r="AG199" i="10"/>
  <c r="V199" i="10"/>
  <c r="K199" i="10"/>
  <c r="BE199" i="10"/>
  <c r="AP199" i="10"/>
  <c r="AB199" i="10"/>
  <c r="O199" i="10"/>
  <c r="BC199" i="10"/>
  <c r="AO199" i="10"/>
  <c r="AA199" i="10"/>
  <c r="N199" i="10"/>
  <c r="AZ199" i="10"/>
  <c r="AL199" i="10"/>
  <c r="Z199" i="10"/>
  <c r="J199" i="10"/>
  <c r="AY199" i="10"/>
  <c r="AK199" i="10"/>
  <c r="Y199" i="10"/>
  <c r="AX199" i="10"/>
  <c r="T199" i="10"/>
  <c r="AU199" i="10"/>
  <c r="S199" i="10"/>
  <c r="AT199" i="10"/>
  <c r="R199" i="10"/>
  <c r="BG199" i="10"/>
  <c r="AC199" i="10"/>
  <c r="AS199" i="10"/>
  <c r="Q199" i="10"/>
  <c r="AE199" i="10"/>
  <c r="BI199" i="10"/>
  <c r="BH199" i="10"/>
  <c r="AJ199" i="10"/>
  <c r="AI199" i="10"/>
  <c r="G3" i="19"/>
  <c r="G28" i="10"/>
  <c r="G23" i="10" s="1"/>
  <c r="G183" i="10"/>
  <c r="G3" i="18"/>
  <c r="F29" i="10"/>
  <c r="F4" i="19"/>
  <c r="F4" i="18"/>
  <c r="F184" i="10"/>
  <c r="A200" i="10"/>
  <c r="BE18" i="19"/>
  <c r="AW18" i="19"/>
  <c r="AO18" i="19"/>
  <c r="AG18" i="19"/>
  <c r="Y18" i="19"/>
  <c r="Q18" i="19"/>
  <c r="A19" i="19"/>
  <c r="BB18" i="19"/>
  <c r="AS18" i="19"/>
  <c r="AJ18" i="19"/>
  <c r="AA18" i="19"/>
  <c r="R18" i="19"/>
  <c r="BH18" i="19"/>
  <c r="AX18" i="19"/>
  <c r="AM18" i="19"/>
  <c r="AC18" i="19"/>
  <c r="S18" i="19"/>
  <c r="BC18" i="19"/>
  <c r="AQ18" i="19"/>
  <c r="AE18" i="19"/>
  <c r="T18" i="19"/>
  <c r="AV18" i="19"/>
  <c r="AI18" i="19"/>
  <c r="V18" i="19"/>
  <c r="J18" i="19"/>
  <c r="AU18" i="19"/>
  <c r="AH18" i="19"/>
  <c r="U18" i="19"/>
  <c r="BI18" i="19"/>
  <c r="BG18" i="19"/>
  <c r="AT18" i="19"/>
  <c r="AF18" i="19"/>
  <c r="P18" i="19"/>
  <c r="AZ18" i="19"/>
  <c r="AL18" i="19"/>
  <c r="X18" i="19"/>
  <c r="L18" i="19"/>
  <c r="AN18" i="19"/>
  <c r="M18" i="19"/>
  <c r="K18" i="19"/>
  <c r="BD18" i="19"/>
  <c r="AB18" i="19"/>
  <c r="W18" i="19"/>
  <c r="AK18" i="19"/>
  <c r="BF18" i="19"/>
  <c r="AD18" i="19"/>
  <c r="Z18" i="19"/>
  <c r="AR18" i="19"/>
  <c r="O18" i="19"/>
  <c r="AP18" i="19"/>
  <c r="N18" i="19"/>
  <c r="BA18" i="19"/>
  <c r="AY18" i="19"/>
  <c r="E3" i="14"/>
  <c r="G3" i="3"/>
  <c r="G31" i="12"/>
  <c r="G3" i="5"/>
  <c r="G3" i="4"/>
  <c r="E23" i="7"/>
  <c r="E17" i="2" s="1"/>
  <c r="F2" i="1" s="1"/>
  <c r="E3" i="15"/>
  <c r="F4" i="5"/>
  <c r="F4" i="4"/>
  <c r="F4" i="3"/>
  <c r="D36" i="17"/>
  <c r="D39" i="17"/>
  <c r="D38" i="17"/>
  <c r="E3" i="17"/>
  <c r="E3" i="16"/>
  <c r="H65" i="12"/>
  <c r="G13" i="7"/>
  <c r="G21" i="21" s="1"/>
  <c r="G11" i="8"/>
  <c r="G25" i="9"/>
  <c r="G16" i="6"/>
  <c r="H12" i="7"/>
  <c r="H20" i="21" s="1"/>
  <c r="F14" i="7"/>
  <c r="F22" i="21" s="1"/>
  <c r="F32" i="12"/>
  <c r="F12" i="8"/>
  <c r="F26" i="9"/>
  <c r="F17" i="6"/>
  <c r="F26" i="11"/>
  <c r="F23" i="6" l="1"/>
  <c r="F24" i="6" s="1"/>
  <c r="F16" i="3" s="1"/>
  <c r="BC88" i="12"/>
  <c r="BC127" i="12"/>
  <c r="BC45" i="12" s="1"/>
  <c r="BC46" i="12" s="1"/>
  <c r="AP7" i="12"/>
  <c r="AO8" i="6"/>
  <c r="AO56" i="12"/>
  <c r="E259" i="12"/>
  <c r="E390" i="12" s="1"/>
  <c r="F197" i="12"/>
  <c r="F259" i="12" s="1"/>
  <c r="D259" i="12"/>
  <c r="D390" i="12" s="1"/>
  <c r="BB49" i="6"/>
  <c r="AK129" i="12"/>
  <c r="AK48" i="12"/>
  <c r="AK49" i="12" s="1"/>
  <c r="AK51" i="6" s="1"/>
  <c r="G136" i="12"/>
  <c r="G137" i="12"/>
  <c r="G135" i="12"/>
  <c r="A139" i="12"/>
  <c r="G139" i="12" s="1"/>
  <c r="A200" i="12"/>
  <c r="C138" i="12"/>
  <c r="D138" i="12"/>
  <c r="E138" i="12"/>
  <c r="AP16" i="12"/>
  <c r="AP120" i="12"/>
  <c r="F138" i="12"/>
  <c r="G138" i="12" s="1"/>
  <c r="AR326" i="12"/>
  <c r="AQ363" i="12"/>
  <c r="AQ348" i="12"/>
  <c r="AQ340" i="12"/>
  <c r="AQ365" i="12"/>
  <c r="AQ362" i="12"/>
  <c r="AQ358" i="12"/>
  <c r="AQ356" i="12"/>
  <c r="AQ366" i="12"/>
  <c r="AQ367" i="12"/>
  <c r="AQ361" i="12"/>
  <c r="AQ359" i="12"/>
  <c r="AQ354" i="12"/>
  <c r="AQ345" i="12"/>
  <c r="AQ343" i="12"/>
  <c r="AQ360" i="12"/>
  <c r="AQ347" i="12"/>
  <c r="AQ357" i="12"/>
  <c r="AQ352" i="12"/>
  <c r="AQ349" i="12"/>
  <c r="AQ355" i="12"/>
  <c r="AQ338" i="12"/>
  <c r="AQ350" i="12"/>
  <c r="AQ346" i="12"/>
  <c r="AQ351" i="12"/>
  <c r="AQ364" i="12"/>
  <c r="AQ339" i="12"/>
  <c r="AQ337" i="12"/>
  <c r="AQ336" i="12"/>
  <c r="AQ344" i="12"/>
  <c r="AQ353" i="12"/>
  <c r="AQ341" i="12"/>
  <c r="AQ342" i="12"/>
  <c r="AQ36" i="12"/>
  <c r="AQ15" i="12"/>
  <c r="E199" i="12"/>
  <c r="E261" i="12" s="1"/>
  <c r="E392" i="12" s="1"/>
  <c r="A261" i="12"/>
  <c r="A329" i="12" s="1"/>
  <c r="A392" i="12" s="1"/>
  <c r="C199" i="12"/>
  <c r="C261" i="12" s="1"/>
  <c r="E198" i="12"/>
  <c r="D260" i="12"/>
  <c r="D391" i="12" s="1"/>
  <c r="B368" i="12"/>
  <c r="AQ368" i="12" s="1"/>
  <c r="C367" i="12"/>
  <c r="E367" i="12"/>
  <c r="D367" i="12"/>
  <c r="F367" i="12"/>
  <c r="G367" i="12"/>
  <c r="H367" i="12"/>
  <c r="I367" i="12"/>
  <c r="J367" i="12"/>
  <c r="K367" i="12"/>
  <c r="L367" i="12"/>
  <c r="M367" i="12"/>
  <c r="N367" i="12"/>
  <c r="O367" i="12"/>
  <c r="P367" i="12"/>
  <c r="Q367" i="12"/>
  <c r="R367" i="12"/>
  <c r="S367" i="12"/>
  <c r="T367" i="12"/>
  <c r="U367" i="12"/>
  <c r="V367" i="12"/>
  <c r="W367" i="12"/>
  <c r="X367" i="12"/>
  <c r="Y367" i="12"/>
  <c r="Z367" i="12"/>
  <c r="AA367" i="12"/>
  <c r="AB367" i="12"/>
  <c r="AC367" i="12"/>
  <c r="AD367" i="12"/>
  <c r="AE367" i="12"/>
  <c r="AF367" i="12"/>
  <c r="AG367" i="12"/>
  <c r="AH367" i="12"/>
  <c r="AI367" i="12"/>
  <c r="AJ367" i="12"/>
  <c r="AK367" i="12"/>
  <c r="AL367" i="12"/>
  <c r="AM367" i="12"/>
  <c r="AN367" i="12"/>
  <c r="AO367" i="12"/>
  <c r="AE37" i="12"/>
  <c r="AD40" i="12"/>
  <c r="AD42" i="12" s="1"/>
  <c r="AD60" i="12"/>
  <c r="AH324" i="12"/>
  <c r="AQ335" i="12" s="1"/>
  <c r="AJ39" i="12"/>
  <c r="BC92" i="12"/>
  <c r="AL109" i="12"/>
  <c r="AL128" i="12" s="1"/>
  <c r="BD103" i="12"/>
  <c r="BD86" i="12"/>
  <c r="AK115" i="12"/>
  <c r="AK116" i="12" s="1"/>
  <c r="AK122" i="12" s="1"/>
  <c r="AK123" i="12" s="1"/>
  <c r="AK124" i="12" s="1"/>
  <c r="BE110" i="12"/>
  <c r="BC111" i="12"/>
  <c r="AL121" i="12"/>
  <c r="AM93" i="12"/>
  <c r="AN97" i="12"/>
  <c r="AM99" i="12"/>
  <c r="AM100" i="12" s="1"/>
  <c r="AM102" i="12" s="1"/>
  <c r="AP11" i="12"/>
  <c r="AO53" i="12"/>
  <c r="AQ17" i="12"/>
  <c r="AR14" i="12"/>
  <c r="H52" i="8"/>
  <c r="I20" i="8"/>
  <c r="K58" i="20"/>
  <c r="AD86" i="10"/>
  <c r="AD87" i="10"/>
  <c r="G24" i="10"/>
  <c r="G25" i="20"/>
  <c r="G4" i="22"/>
  <c r="G4" i="23"/>
  <c r="F26" i="20"/>
  <c r="F5" i="22"/>
  <c r="F5" i="23"/>
  <c r="H24" i="20"/>
  <c r="H3" i="23"/>
  <c r="H3" i="22"/>
  <c r="BE44" i="23"/>
  <c r="AW44" i="23"/>
  <c r="AO44" i="23"/>
  <c r="BI44" i="23"/>
  <c r="AZ44" i="23"/>
  <c r="AQ44" i="23"/>
  <c r="BH44" i="23"/>
  <c r="AY44" i="23"/>
  <c r="AP44" i="23"/>
  <c r="BG44" i="23"/>
  <c r="AU44" i="23"/>
  <c r="AJ44" i="23"/>
  <c r="BF44" i="23"/>
  <c r="AT44" i="23"/>
  <c r="BD44" i="23"/>
  <c r="AS44" i="23"/>
  <c r="AR44" i="23"/>
  <c r="AM44" i="23"/>
  <c r="BC44" i="23"/>
  <c r="AL44" i="23"/>
  <c r="BA44" i="23"/>
  <c r="AN44" i="23"/>
  <c r="AK44" i="23"/>
  <c r="AX44" i="23"/>
  <c r="A45" i="23"/>
  <c r="BB44" i="23"/>
  <c r="AV44" i="23"/>
  <c r="AE21" i="8"/>
  <c r="L52" i="20"/>
  <c r="L53" i="20" s="1"/>
  <c r="L33" i="11" s="1"/>
  <c r="L44" i="11" s="1"/>
  <c r="R27" i="8"/>
  <c r="R54" i="8"/>
  <c r="Q39" i="20"/>
  <c r="G73" i="20"/>
  <c r="G76" i="20" s="1"/>
  <c r="G68" i="20"/>
  <c r="G9" i="3" s="1"/>
  <c r="F71" i="9"/>
  <c r="F8" i="4"/>
  <c r="Y85" i="6"/>
  <c r="Y87" i="6" s="1"/>
  <c r="Y86" i="6"/>
  <c r="AA79" i="6"/>
  <c r="Z83" i="6"/>
  <c r="H37" i="11"/>
  <c r="H39" i="11" s="1"/>
  <c r="H8" i="5" s="1"/>
  <c r="F63" i="6"/>
  <c r="J74" i="20"/>
  <c r="J76" i="20" s="1"/>
  <c r="K72" i="20"/>
  <c r="I65" i="20"/>
  <c r="H66" i="20"/>
  <c r="M64" i="20"/>
  <c r="M20" i="20"/>
  <c r="M50" i="20" s="1"/>
  <c r="L48" i="20" s="1"/>
  <c r="BI200" i="10"/>
  <c r="BA200" i="10"/>
  <c r="AS200" i="10"/>
  <c r="AK200" i="10"/>
  <c r="AC200" i="10"/>
  <c r="U200" i="10"/>
  <c r="M200" i="10"/>
  <c r="AZ200" i="10"/>
  <c r="AQ200" i="10"/>
  <c r="AH200" i="10"/>
  <c r="Y200" i="10"/>
  <c r="P200" i="10"/>
  <c r="BD200" i="10"/>
  <c r="AT200" i="10"/>
  <c r="AI200" i="10"/>
  <c r="X200" i="10"/>
  <c r="N200" i="10"/>
  <c r="BC200" i="10"/>
  <c r="AR200" i="10"/>
  <c r="AG200" i="10"/>
  <c r="W200" i="10"/>
  <c r="L200" i="10"/>
  <c r="BH200" i="10"/>
  <c r="AV200" i="10"/>
  <c r="AF200" i="10"/>
  <c r="S200" i="10"/>
  <c r="BG200" i="10"/>
  <c r="AU200" i="10"/>
  <c r="AE200" i="10"/>
  <c r="R200" i="10"/>
  <c r="BF200" i="10"/>
  <c r="AP200" i="10"/>
  <c r="AD200" i="10"/>
  <c r="Q200" i="10"/>
  <c r="BE200" i="10"/>
  <c r="AO200" i="10"/>
  <c r="AB200" i="10"/>
  <c r="O200" i="10"/>
  <c r="BB200" i="10"/>
  <c r="AA200" i="10"/>
  <c r="AY200" i="10"/>
  <c r="Z200" i="10"/>
  <c r="AX200" i="10"/>
  <c r="V200" i="10"/>
  <c r="AJ200" i="10"/>
  <c r="AW200" i="10"/>
  <c r="T200" i="10"/>
  <c r="AM200" i="10"/>
  <c r="AN200" i="10"/>
  <c r="AL200" i="10"/>
  <c r="K200" i="10"/>
  <c r="G29" i="10"/>
  <c r="G4" i="19"/>
  <c r="G4" i="18"/>
  <c r="G184" i="10"/>
  <c r="H3" i="19"/>
  <c r="H3" i="18"/>
  <c r="H183" i="10"/>
  <c r="H28" i="10"/>
  <c r="H23" i="10" s="1"/>
  <c r="F185" i="10"/>
  <c r="F30" i="10"/>
  <c r="F5" i="19"/>
  <c r="F5" i="18"/>
  <c r="G14" i="7"/>
  <c r="G22" i="21" s="1"/>
  <c r="A201" i="10"/>
  <c r="BH19" i="19"/>
  <c r="AZ19" i="19"/>
  <c r="AR19" i="19"/>
  <c r="AJ19" i="19"/>
  <c r="AB19" i="19"/>
  <c r="T19" i="19"/>
  <c r="L19" i="19"/>
  <c r="BE19" i="19"/>
  <c r="AV19" i="19"/>
  <c r="AM19" i="19"/>
  <c r="AD19" i="19"/>
  <c r="U19" i="19"/>
  <c r="K19" i="19"/>
  <c r="AY19" i="19"/>
  <c r="AO19" i="19"/>
  <c r="AE19" i="19"/>
  <c r="S19" i="19"/>
  <c r="BB19" i="19"/>
  <c r="AP19" i="19"/>
  <c r="AC19" i="19"/>
  <c r="Q19" i="19"/>
  <c r="BD19" i="19"/>
  <c r="AQ19" i="19"/>
  <c r="AA19" i="19"/>
  <c r="O19" i="19"/>
  <c r="BC19" i="19"/>
  <c r="Z19" i="19"/>
  <c r="N19" i="19"/>
  <c r="AN19" i="19"/>
  <c r="BA19" i="19"/>
  <c r="AL19" i="19"/>
  <c r="Y19" i="19"/>
  <c r="M19" i="19"/>
  <c r="BG19" i="19"/>
  <c r="AT19" i="19"/>
  <c r="AG19" i="19"/>
  <c r="R19" i="19"/>
  <c r="BI19" i="19"/>
  <c r="AH19" i="19"/>
  <c r="BF19" i="19"/>
  <c r="AF19" i="19"/>
  <c r="AW19" i="19"/>
  <c r="W19" i="19"/>
  <c r="V19" i="19"/>
  <c r="AS19" i="19"/>
  <c r="AX19" i="19"/>
  <c r="X19" i="19"/>
  <c r="AU19" i="19"/>
  <c r="P19" i="19"/>
  <c r="AK19" i="19"/>
  <c r="A20" i="19"/>
  <c r="AI19" i="19"/>
  <c r="F3" i="14"/>
  <c r="E36" i="17"/>
  <c r="E38" i="17"/>
  <c r="E39" i="17"/>
  <c r="F3" i="17"/>
  <c r="F23" i="7"/>
  <c r="F17" i="2" s="1"/>
  <c r="G2" i="1" s="1"/>
  <c r="F5" i="3"/>
  <c r="F5" i="4"/>
  <c r="F5" i="5"/>
  <c r="H3" i="5"/>
  <c r="H31" i="12"/>
  <c r="H3" i="3"/>
  <c r="H3" i="4"/>
  <c r="F3" i="16"/>
  <c r="F3" i="15"/>
  <c r="G4" i="4"/>
  <c r="G4" i="3"/>
  <c r="G4" i="5"/>
  <c r="I65" i="12"/>
  <c r="F18" i="6"/>
  <c r="F13" i="8"/>
  <c r="F27" i="9"/>
  <c r="F33" i="12"/>
  <c r="F27" i="11"/>
  <c r="H13" i="7"/>
  <c r="H21" i="21" s="1"/>
  <c r="H16" i="6"/>
  <c r="H11" i="8"/>
  <c r="I12" i="7"/>
  <c r="I20" i="21" s="1"/>
  <c r="H25" i="9"/>
  <c r="G32" i="12"/>
  <c r="G12" i="8"/>
  <c r="G26" i="9"/>
  <c r="G17" i="6"/>
  <c r="G26" i="11"/>
  <c r="G5" i="4" l="1"/>
  <c r="G23" i="6"/>
  <c r="G24" i="6" s="1"/>
  <c r="G16" i="3" s="1"/>
  <c r="G197" i="12"/>
  <c r="H197" i="12" s="1"/>
  <c r="BD88" i="12"/>
  <c r="BD127" i="12"/>
  <c r="BD45" i="12" s="1"/>
  <c r="BD46" i="12" s="1"/>
  <c r="AQ7" i="12"/>
  <c r="AP8" i="6"/>
  <c r="AP56" i="12"/>
  <c r="AI323" i="12"/>
  <c r="AI324" i="12" s="1"/>
  <c r="AP333" i="12" s="1"/>
  <c r="BC49" i="6"/>
  <c r="AL129" i="12"/>
  <c r="AL48" i="12"/>
  <c r="AL49" i="12" s="1"/>
  <c r="AL51" i="6" s="1"/>
  <c r="AQ120" i="12"/>
  <c r="AQ16" i="12"/>
  <c r="AS326" i="12"/>
  <c r="AR368" i="12"/>
  <c r="AR360" i="12"/>
  <c r="AR361" i="12"/>
  <c r="AR358" i="12"/>
  <c r="AR365" i="12"/>
  <c r="AR362" i="12"/>
  <c r="AR356" i="12"/>
  <c r="AR353" i="12"/>
  <c r="AR345" i="12"/>
  <c r="AR337" i="12"/>
  <c r="AR347" i="12"/>
  <c r="AR336" i="12"/>
  <c r="AR349" i="12"/>
  <c r="AR364" i="12"/>
  <c r="AR355" i="12"/>
  <c r="AR338" i="12"/>
  <c r="AR357" i="12"/>
  <c r="AR350" i="12"/>
  <c r="AR344" i="12"/>
  <c r="AR343" i="12"/>
  <c r="AR341" i="12"/>
  <c r="AR351" i="12"/>
  <c r="AR366" i="12"/>
  <c r="AR340" i="12"/>
  <c r="AR363" i="12"/>
  <c r="AR339" i="12"/>
  <c r="AR348" i="12"/>
  <c r="AR359" i="12"/>
  <c r="AR354" i="12"/>
  <c r="AR352" i="12"/>
  <c r="AR367" i="12"/>
  <c r="AR346" i="12"/>
  <c r="AR342" i="12"/>
  <c r="AR36" i="12"/>
  <c r="AR15" i="12"/>
  <c r="AF37" i="12"/>
  <c r="AE60" i="12"/>
  <c r="AE40" i="12"/>
  <c r="AE42" i="12" s="1"/>
  <c r="B369" i="12"/>
  <c r="AR369" i="12" s="1"/>
  <c r="C368" i="12"/>
  <c r="E368" i="12"/>
  <c r="D368" i="12"/>
  <c r="F368" i="12"/>
  <c r="G368" i="12"/>
  <c r="H368" i="12"/>
  <c r="I368" i="12"/>
  <c r="J368" i="12"/>
  <c r="K368" i="12"/>
  <c r="L368" i="12"/>
  <c r="M368" i="12"/>
  <c r="N368" i="12"/>
  <c r="O368" i="12"/>
  <c r="P368" i="12"/>
  <c r="Q368" i="12"/>
  <c r="R368" i="12"/>
  <c r="S368" i="12"/>
  <c r="T368" i="12"/>
  <c r="U368" i="12"/>
  <c r="V368" i="12"/>
  <c r="W368" i="12"/>
  <c r="X368" i="12"/>
  <c r="Y368" i="12"/>
  <c r="Z368" i="12"/>
  <c r="AA368" i="12"/>
  <c r="AB368" i="12"/>
  <c r="AC368" i="12"/>
  <c r="AD368" i="12"/>
  <c r="AE368" i="12"/>
  <c r="AF368" i="12"/>
  <c r="AG368" i="12"/>
  <c r="AH368" i="12"/>
  <c r="AI368" i="12"/>
  <c r="AJ368" i="12"/>
  <c r="AK368" i="12"/>
  <c r="AL368" i="12"/>
  <c r="AM368" i="12"/>
  <c r="AN368" i="12"/>
  <c r="AO368" i="12"/>
  <c r="AP368" i="12"/>
  <c r="F390" i="12"/>
  <c r="C392" i="12"/>
  <c r="D199" i="12"/>
  <c r="D261" i="12" s="1"/>
  <c r="D392" i="12" s="1"/>
  <c r="A140" i="12"/>
  <c r="A201" i="12"/>
  <c r="C139" i="12"/>
  <c r="D139" i="12"/>
  <c r="E139" i="12"/>
  <c r="F139" i="12"/>
  <c r="AI327" i="12"/>
  <c r="AJ328" i="12"/>
  <c r="AK329" i="12"/>
  <c r="AL330" i="12"/>
  <c r="AM331" i="12"/>
  <c r="AN332" i="12"/>
  <c r="AO333" i="12"/>
  <c r="AP334" i="12"/>
  <c r="F199" i="12"/>
  <c r="F198" i="12"/>
  <c r="E260" i="12"/>
  <c r="H136" i="12"/>
  <c r="H137" i="12"/>
  <c r="H139" i="12"/>
  <c r="H135" i="12"/>
  <c r="H138" i="12"/>
  <c r="F200" i="12"/>
  <c r="F262" i="12" s="1"/>
  <c r="F393" i="12" s="1"/>
  <c r="C200" i="12"/>
  <c r="A262" i="12"/>
  <c r="A330" i="12" s="1"/>
  <c r="A393" i="12" s="1"/>
  <c r="AK39" i="12"/>
  <c r="BD92" i="12"/>
  <c r="AM109" i="12"/>
  <c r="AM128" i="12" s="1"/>
  <c r="BD111" i="12"/>
  <c r="BE103" i="12"/>
  <c r="BE86" i="12"/>
  <c r="BF110" i="12"/>
  <c r="AL115" i="12"/>
  <c r="AL116" i="12" s="1"/>
  <c r="AL122" i="12" s="1"/>
  <c r="AL123" i="12" s="1"/>
  <c r="AL124" i="12" s="1"/>
  <c r="AM121" i="12"/>
  <c r="AN93" i="12"/>
  <c r="AO97" i="12"/>
  <c r="AN99" i="12"/>
  <c r="AN100" i="12" s="1"/>
  <c r="AN102" i="12" s="1"/>
  <c r="AQ11" i="12"/>
  <c r="AP53" i="12"/>
  <c r="AR17" i="12"/>
  <c r="AS14" i="12"/>
  <c r="I48" i="20"/>
  <c r="I48" i="8"/>
  <c r="I22" i="8"/>
  <c r="I21" i="8" s="1"/>
  <c r="I49" i="8" s="1"/>
  <c r="K48" i="20"/>
  <c r="C48" i="20"/>
  <c r="L58" i="20"/>
  <c r="AE86" i="10"/>
  <c r="AE87" i="10"/>
  <c r="H24" i="10"/>
  <c r="H25" i="20"/>
  <c r="H4" i="23"/>
  <c r="H4" i="22"/>
  <c r="I24" i="20"/>
  <c r="I3" i="23"/>
  <c r="I3" i="22"/>
  <c r="G5" i="22"/>
  <c r="G5" i="23"/>
  <c r="BH45" i="23"/>
  <c r="AZ45" i="23"/>
  <c r="AR45" i="23"/>
  <c r="BC45" i="23"/>
  <c r="AT45" i="23"/>
  <c r="AK45" i="23"/>
  <c r="A46" i="23"/>
  <c r="BB45" i="23"/>
  <c r="AS45" i="23"/>
  <c r="BG45" i="23"/>
  <c r="AV45" i="23"/>
  <c r="BF45" i="23"/>
  <c r="AU45" i="23"/>
  <c r="BE45" i="23"/>
  <c r="AQ45" i="23"/>
  <c r="AO45" i="23"/>
  <c r="BD45" i="23"/>
  <c r="AM45" i="23"/>
  <c r="BA45" i="23"/>
  <c r="AL45" i="23"/>
  <c r="AX45" i="23"/>
  <c r="BI45" i="23"/>
  <c r="AY45" i="23"/>
  <c r="AW45" i="23"/>
  <c r="AP45" i="23"/>
  <c r="AN45" i="23"/>
  <c r="AF21" i="8"/>
  <c r="H48" i="20"/>
  <c r="M52" i="20"/>
  <c r="M53" i="20" s="1"/>
  <c r="M33" i="11" s="1"/>
  <c r="M44" i="11" s="1"/>
  <c r="M48" i="20"/>
  <c r="E48" i="20"/>
  <c r="G48" i="20"/>
  <c r="F48" i="20"/>
  <c r="J48" i="20"/>
  <c r="D48" i="20"/>
  <c r="C40" i="20" s="1"/>
  <c r="C42" i="20" s="1"/>
  <c r="C43" i="20" s="1"/>
  <c r="C66" i="9" s="1"/>
  <c r="R55" i="8"/>
  <c r="S26" i="8"/>
  <c r="H73" i="20"/>
  <c r="H76" i="20" s="1"/>
  <c r="H68" i="20"/>
  <c r="H9" i="3" s="1"/>
  <c r="J8" i="4"/>
  <c r="G71" i="9"/>
  <c r="G8" i="4"/>
  <c r="G33" i="12"/>
  <c r="G26" i="20"/>
  <c r="G27" i="9"/>
  <c r="Z85" i="6"/>
  <c r="Z87" i="6" s="1"/>
  <c r="Z86" i="6"/>
  <c r="AB79" i="6"/>
  <c r="AA83" i="6"/>
  <c r="I37" i="11"/>
  <c r="I39" i="11" s="1"/>
  <c r="I8" i="5" s="1"/>
  <c r="G63" i="6"/>
  <c r="E23" i="3"/>
  <c r="E61" i="8"/>
  <c r="J65" i="20"/>
  <c r="I66" i="20"/>
  <c r="K74" i="20"/>
  <c r="K76" i="20" s="1"/>
  <c r="L72" i="20"/>
  <c r="N64" i="20"/>
  <c r="M58" i="20"/>
  <c r="N20" i="20"/>
  <c r="N50" i="20" s="1"/>
  <c r="BG201" i="10"/>
  <c r="AY201" i="10"/>
  <c r="AQ201" i="10"/>
  <c r="AI201" i="10"/>
  <c r="AA201" i="10"/>
  <c r="S201" i="10"/>
  <c r="BE201" i="10"/>
  <c r="AV201" i="10"/>
  <c r="AM201" i="10"/>
  <c r="AD201" i="10"/>
  <c r="U201" i="10"/>
  <c r="L201" i="10"/>
  <c r="BF201" i="10"/>
  <c r="AU201" i="10"/>
  <c r="AK201" i="10"/>
  <c r="Z201" i="10"/>
  <c r="P201" i="10"/>
  <c r="BD201" i="10"/>
  <c r="AT201" i="10"/>
  <c r="AJ201" i="10"/>
  <c r="Y201" i="10"/>
  <c r="O201" i="10"/>
  <c r="BA201" i="10"/>
  <c r="AN201" i="10"/>
  <c r="X201" i="10"/>
  <c r="AZ201" i="10"/>
  <c r="AL201" i="10"/>
  <c r="W201" i="10"/>
  <c r="AX201" i="10"/>
  <c r="AH201" i="10"/>
  <c r="V201" i="10"/>
  <c r="AW201" i="10"/>
  <c r="AG201" i="10"/>
  <c r="T201" i="10"/>
  <c r="BI201" i="10"/>
  <c r="AF201" i="10"/>
  <c r="BH201" i="10"/>
  <c r="AE201" i="10"/>
  <c r="BC201" i="10"/>
  <c r="AC201" i="10"/>
  <c r="AO201" i="10"/>
  <c r="M201" i="10"/>
  <c r="BB201" i="10"/>
  <c r="AB201" i="10"/>
  <c r="AS201" i="10"/>
  <c r="AR201" i="10"/>
  <c r="AP201" i="10"/>
  <c r="R201" i="10"/>
  <c r="Q201" i="10"/>
  <c r="N201" i="10"/>
  <c r="G18" i="6"/>
  <c r="I183" i="10"/>
  <c r="I3" i="18"/>
  <c r="I28" i="10"/>
  <c r="I23" i="10" s="1"/>
  <c r="I3" i="19"/>
  <c r="G185" i="10"/>
  <c r="G30" i="10"/>
  <c r="G5" i="19"/>
  <c r="G5" i="18"/>
  <c r="H4" i="19"/>
  <c r="H29" i="10"/>
  <c r="H4" i="18"/>
  <c r="H184" i="10"/>
  <c r="G27" i="11"/>
  <c r="G5" i="5"/>
  <c r="G13" i="8"/>
  <c r="G5" i="3"/>
  <c r="A202" i="10"/>
  <c r="A21" i="19"/>
  <c r="BC20" i="19"/>
  <c r="AU20" i="19"/>
  <c r="AM20" i="19"/>
  <c r="AE20" i="19"/>
  <c r="W20" i="19"/>
  <c r="O20" i="19"/>
  <c r="BH20" i="19"/>
  <c r="AY20" i="19"/>
  <c r="AP20" i="19"/>
  <c r="AG20" i="19"/>
  <c r="X20" i="19"/>
  <c r="N20" i="19"/>
  <c r="BA20" i="19"/>
  <c r="AQ20" i="19"/>
  <c r="AF20" i="19"/>
  <c r="U20" i="19"/>
  <c r="AZ20" i="19"/>
  <c r="AN20" i="19"/>
  <c r="AB20" i="19"/>
  <c r="Q20" i="19"/>
  <c r="AW20" i="19"/>
  <c r="AJ20" i="19"/>
  <c r="V20" i="19"/>
  <c r="AV20" i="19"/>
  <c r="AI20" i="19"/>
  <c r="BI20" i="19"/>
  <c r="T20" i="19"/>
  <c r="BG20" i="19"/>
  <c r="AT20" i="19"/>
  <c r="AH20" i="19"/>
  <c r="S20" i="19"/>
  <c r="BB20" i="19"/>
  <c r="AL20" i="19"/>
  <c r="Z20" i="19"/>
  <c r="L20" i="19"/>
  <c r="BD20" i="19"/>
  <c r="AA20" i="19"/>
  <c r="AX20" i="19"/>
  <c r="AR20" i="19"/>
  <c r="P20" i="19"/>
  <c r="AO20" i="19"/>
  <c r="Y20" i="19"/>
  <c r="AS20" i="19"/>
  <c r="R20" i="19"/>
  <c r="AK20" i="19"/>
  <c r="BF20" i="19"/>
  <c r="AD20" i="19"/>
  <c r="BE20" i="19"/>
  <c r="AC20" i="19"/>
  <c r="M20" i="19"/>
  <c r="G3" i="14"/>
  <c r="G3" i="15"/>
  <c r="G3" i="17"/>
  <c r="F38" i="17"/>
  <c r="F36" i="17"/>
  <c r="F39" i="17"/>
  <c r="G3" i="16"/>
  <c r="I31" i="12"/>
  <c r="I3" i="3"/>
  <c r="I3" i="4"/>
  <c r="I3" i="5"/>
  <c r="H4" i="4"/>
  <c r="H4" i="3"/>
  <c r="H4" i="5"/>
  <c r="G23" i="7"/>
  <c r="G17" i="2" s="1"/>
  <c r="H2" i="1" s="1"/>
  <c r="J65" i="12"/>
  <c r="H14" i="7"/>
  <c r="H22" i="21" s="1"/>
  <c r="H26" i="11"/>
  <c r="H12" i="8"/>
  <c r="H26" i="9"/>
  <c r="H17" i="6"/>
  <c r="H32" i="12"/>
  <c r="I11" i="8"/>
  <c r="J12" i="7"/>
  <c r="J20" i="21" s="1"/>
  <c r="I13" i="7"/>
  <c r="I21" i="21" s="1"/>
  <c r="I25" i="9"/>
  <c r="I16" i="6"/>
  <c r="G259" i="12" l="1"/>
  <c r="G390" i="12" s="1"/>
  <c r="H23" i="6"/>
  <c r="AO332" i="12"/>
  <c r="AN331" i="12"/>
  <c r="AL329" i="12"/>
  <c r="AM330" i="12"/>
  <c r="AR335" i="12"/>
  <c r="AK328" i="12"/>
  <c r="AQ334" i="12"/>
  <c r="AJ327" i="12"/>
  <c r="AJ323" i="12"/>
  <c r="BE88" i="12"/>
  <c r="BE127" i="12"/>
  <c r="BE45" i="12" s="1"/>
  <c r="BE46" i="12" s="1"/>
  <c r="AR7" i="12"/>
  <c r="AQ56" i="12"/>
  <c r="AQ8" i="6"/>
  <c r="BD49" i="6"/>
  <c r="AM129" i="12"/>
  <c r="AM48" i="12"/>
  <c r="AM49" i="12" s="1"/>
  <c r="AM51" i="6" s="1"/>
  <c r="D200" i="12"/>
  <c r="C262" i="12"/>
  <c r="G200" i="12"/>
  <c r="E391" i="12"/>
  <c r="G201" i="12"/>
  <c r="A263" i="12"/>
  <c r="A331" i="12" s="1"/>
  <c r="A394" i="12" s="1"/>
  <c r="C201" i="12"/>
  <c r="AG37" i="12"/>
  <c r="AF60" i="12"/>
  <c r="AF40" i="12"/>
  <c r="AF42" i="12" s="1"/>
  <c r="I197" i="12"/>
  <c r="H259" i="12"/>
  <c r="A141" i="12"/>
  <c r="A202" i="12"/>
  <c r="C140" i="12"/>
  <c r="D140" i="12"/>
  <c r="E140" i="12"/>
  <c r="F140" i="12"/>
  <c r="G140" i="12"/>
  <c r="B370" i="12"/>
  <c r="AS370" i="12" s="1"/>
  <c r="C369" i="12"/>
  <c r="E369" i="12"/>
  <c r="D369" i="12"/>
  <c r="F369" i="12"/>
  <c r="G369" i="12"/>
  <c r="H369" i="12"/>
  <c r="I369" i="12"/>
  <c r="J369" i="12"/>
  <c r="K369" i="12"/>
  <c r="L369" i="12"/>
  <c r="M369" i="12"/>
  <c r="N369" i="12"/>
  <c r="O369" i="12"/>
  <c r="P369" i="12"/>
  <c r="Q369" i="12"/>
  <c r="R369" i="12"/>
  <c r="S369" i="12"/>
  <c r="T369" i="12"/>
  <c r="U369" i="12"/>
  <c r="V369" i="12"/>
  <c r="W369" i="12"/>
  <c r="X369" i="12"/>
  <c r="Y369" i="12"/>
  <c r="Z369" i="12"/>
  <c r="AA369" i="12"/>
  <c r="AB369" i="12"/>
  <c r="AC369" i="12"/>
  <c r="AD369" i="12"/>
  <c r="AE369" i="12"/>
  <c r="AF369" i="12"/>
  <c r="AG369" i="12"/>
  <c r="AH369" i="12"/>
  <c r="AI369" i="12"/>
  <c r="AJ369" i="12"/>
  <c r="AK369" i="12"/>
  <c r="AL369" i="12"/>
  <c r="AM369" i="12"/>
  <c r="AN369" i="12"/>
  <c r="AO369" i="12"/>
  <c r="AP369" i="12"/>
  <c r="AQ369" i="12"/>
  <c r="AR120" i="12"/>
  <c r="AR16" i="12"/>
  <c r="G198" i="12"/>
  <c r="F260" i="12"/>
  <c r="AJ324" i="12"/>
  <c r="AS335" i="12" s="1"/>
  <c r="I136" i="12"/>
  <c r="I135" i="12"/>
  <c r="I137" i="12"/>
  <c r="I138" i="12"/>
  <c r="I139" i="12"/>
  <c r="AS36" i="12"/>
  <c r="AS15" i="12"/>
  <c r="H140" i="12"/>
  <c r="I140" i="12" s="1"/>
  <c r="F261" i="12"/>
  <c r="F392" i="12" s="1"/>
  <c r="G199" i="12"/>
  <c r="AT326" i="12"/>
  <c r="AS365" i="12"/>
  <c r="AS363" i="12"/>
  <c r="AS358" i="12"/>
  <c r="AS350" i="12"/>
  <c r="AS342" i="12"/>
  <c r="AS368" i="12"/>
  <c r="AS355" i="12"/>
  <c r="AS367" i="12"/>
  <c r="AS369" i="12"/>
  <c r="AS360" i="12"/>
  <c r="AS349" i="12"/>
  <c r="AS338" i="12"/>
  <c r="AS364" i="12"/>
  <c r="AS351" i="12"/>
  <c r="AS362" i="12"/>
  <c r="AS352" i="12"/>
  <c r="AS357" i="12"/>
  <c r="AS344" i="12"/>
  <c r="AS343" i="12"/>
  <c r="AS341" i="12"/>
  <c r="AS359" i="12"/>
  <c r="AS356" i="12"/>
  <c r="AS347" i="12"/>
  <c r="AS339" i="12"/>
  <c r="AS366" i="12"/>
  <c r="AS348" i="12"/>
  <c r="AS346" i="12"/>
  <c r="AS337" i="12"/>
  <c r="AS345" i="12"/>
  <c r="AS354" i="12"/>
  <c r="AS353" i="12"/>
  <c r="AS336" i="12"/>
  <c r="AS361" i="12"/>
  <c r="AS340" i="12"/>
  <c r="AL39" i="12"/>
  <c r="BE92" i="12"/>
  <c r="BE111" i="12"/>
  <c r="BF103" i="12"/>
  <c r="BF86" i="12"/>
  <c r="AN109" i="12"/>
  <c r="AN128" i="12" s="1"/>
  <c r="BG110" i="12"/>
  <c r="AM115" i="12"/>
  <c r="AM116" i="12" s="1"/>
  <c r="AM122" i="12" s="1"/>
  <c r="AM123" i="12" s="1"/>
  <c r="AM124" i="12" s="1"/>
  <c r="AN121" i="12"/>
  <c r="AO93" i="12"/>
  <c r="AO99" i="12"/>
  <c r="AO100" i="12" s="1"/>
  <c r="AO102" i="12" s="1"/>
  <c r="AP97" i="12"/>
  <c r="AR11" i="12"/>
  <c r="AQ53" i="12"/>
  <c r="AS17" i="12"/>
  <c r="AT14" i="12"/>
  <c r="I23" i="8"/>
  <c r="I50" i="8"/>
  <c r="H24" i="6"/>
  <c r="H16" i="3" s="1"/>
  <c r="AF86" i="10"/>
  <c r="AF87" i="10"/>
  <c r="I24" i="10"/>
  <c r="J24" i="20"/>
  <c r="J3" i="23"/>
  <c r="J3" i="22"/>
  <c r="I25" i="20"/>
  <c r="I4" i="23"/>
  <c r="I4" i="22"/>
  <c r="H26" i="20"/>
  <c r="H5" i="23"/>
  <c r="H5" i="22"/>
  <c r="BB46" i="23"/>
  <c r="AT46" i="23"/>
  <c r="BE46" i="23"/>
  <c r="AV46" i="23"/>
  <c r="AM46" i="23"/>
  <c r="BH46" i="23"/>
  <c r="AX46" i="23"/>
  <c r="AN46" i="23"/>
  <c r="BG46" i="23"/>
  <c r="AW46" i="23"/>
  <c r="AL46" i="23"/>
  <c r="A47" i="23"/>
  <c r="AU46" i="23"/>
  <c r="BI46" i="23"/>
  <c r="AS46" i="23"/>
  <c r="BF46" i="23"/>
  <c r="AR46" i="23"/>
  <c r="AO46" i="23"/>
  <c r="BC46" i="23"/>
  <c r="BA46" i="23"/>
  <c r="AY46" i="23"/>
  <c r="AQ46" i="23"/>
  <c r="BD46" i="23"/>
  <c r="AP46" i="23"/>
  <c r="AZ46" i="23"/>
  <c r="AG21" i="8"/>
  <c r="D37" i="20"/>
  <c r="D40" i="20" s="1"/>
  <c r="D42" i="20" s="1"/>
  <c r="D43" i="20" s="1"/>
  <c r="D66" i="9" s="1"/>
  <c r="C44" i="20"/>
  <c r="C10" i="3" s="1"/>
  <c r="C9" i="4"/>
  <c r="S27" i="8"/>
  <c r="T26" i="8" s="1"/>
  <c r="T27" i="8" s="1"/>
  <c r="U26" i="8" s="1"/>
  <c r="U27" i="8" s="1"/>
  <c r="S54" i="8"/>
  <c r="R39" i="20"/>
  <c r="K8" i="4"/>
  <c r="I73" i="20"/>
  <c r="I76" i="20" s="1"/>
  <c r="I68" i="20"/>
  <c r="I9" i="3" s="1"/>
  <c r="H71" i="9"/>
  <c r="H8" i="4"/>
  <c r="AA86" i="6"/>
  <c r="AA85" i="6"/>
  <c r="AA87" i="6" s="1"/>
  <c r="AC79" i="6"/>
  <c r="AB83" i="6"/>
  <c r="J37" i="11"/>
  <c r="J39" i="11" s="1"/>
  <c r="J8" i="5" s="1"/>
  <c r="E62" i="9"/>
  <c r="H63" i="6"/>
  <c r="M72" i="20"/>
  <c r="L74" i="20"/>
  <c r="L76" i="20" s="1"/>
  <c r="N52" i="20"/>
  <c r="N53" i="20" s="1"/>
  <c r="K65" i="20"/>
  <c r="J66" i="20"/>
  <c r="O64" i="20"/>
  <c r="O20" i="20"/>
  <c r="O50" i="20" s="1"/>
  <c r="BF202" i="10"/>
  <c r="AX202" i="10"/>
  <c r="AP202" i="10"/>
  <c r="AH202" i="10"/>
  <c r="Z202" i="10"/>
  <c r="R202" i="10"/>
  <c r="BB202" i="10"/>
  <c r="AS202" i="10"/>
  <c r="AJ202" i="10"/>
  <c r="AA202" i="10"/>
  <c r="Q202" i="10"/>
  <c r="BI202" i="10"/>
  <c r="AY202" i="10"/>
  <c r="AN202" i="10"/>
  <c r="AD202" i="10"/>
  <c r="T202" i="10"/>
  <c r="BH202" i="10"/>
  <c r="AW202" i="10"/>
  <c r="AM202" i="10"/>
  <c r="AC202" i="10"/>
  <c r="S202" i="10"/>
  <c r="BG202" i="10"/>
  <c r="AT202" i="10"/>
  <c r="AF202" i="10"/>
  <c r="P202" i="10"/>
  <c r="BE202" i="10"/>
  <c r="AR202" i="10"/>
  <c r="AE202" i="10"/>
  <c r="O202" i="10"/>
  <c r="BD202" i="10"/>
  <c r="AQ202" i="10"/>
  <c r="AB202" i="10"/>
  <c r="N202" i="10"/>
  <c r="BC202" i="10"/>
  <c r="AO202" i="10"/>
  <c r="Y202" i="10"/>
  <c r="M202" i="10"/>
  <c r="AL202" i="10"/>
  <c r="AK202" i="10"/>
  <c r="AI202" i="10"/>
  <c r="AU202" i="10"/>
  <c r="U202" i="10"/>
  <c r="AG202" i="10"/>
  <c r="V202" i="10"/>
  <c r="W202" i="10"/>
  <c r="BA202" i="10"/>
  <c r="AZ202" i="10"/>
  <c r="AV202" i="10"/>
  <c r="X202" i="10"/>
  <c r="I4" i="19"/>
  <c r="I184" i="10"/>
  <c r="I29" i="10"/>
  <c r="I4" i="18"/>
  <c r="H185" i="10"/>
  <c r="H30" i="10"/>
  <c r="H5" i="19"/>
  <c r="H5" i="18"/>
  <c r="J183" i="10"/>
  <c r="J3" i="18"/>
  <c r="J28" i="10"/>
  <c r="J23" i="10" s="1"/>
  <c r="J3" i="19"/>
  <c r="A203" i="10"/>
  <c r="BF21" i="19"/>
  <c r="AX21" i="19"/>
  <c r="AP21" i="19"/>
  <c r="AH21" i="19"/>
  <c r="Z21" i="19"/>
  <c r="R21" i="19"/>
  <c r="A22" i="19"/>
  <c r="BB21" i="19"/>
  <c r="AS21" i="19"/>
  <c r="AJ21" i="19"/>
  <c r="AA21" i="19"/>
  <c r="Q21" i="19"/>
  <c r="BC21" i="19"/>
  <c r="AR21" i="19"/>
  <c r="AG21" i="19"/>
  <c r="W21" i="19"/>
  <c r="M21" i="19"/>
  <c r="AY21" i="19"/>
  <c r="AM21" i="19"/>
  <c r="AB21" i="19"/>
  <c r="O21" i="19"/>
  <c r="BE21" i="19"/>
  <c r="AQ21" i="19"/>
  <c r="AD21" i="19"/>
  <c r="P21" i="19"/>
  <c r="BD21" i="19"/>
  <c r="AC21" i="19"/>
  <c r="N21" i="19"/>
  <c r="AO21" i="19"/>
  <c r="BA21" i="19"/>
  <c r="AN21" i="19"/>
  <c r="Y21" i="19"/>
  <c r="BH21" i="19"/>
  <c r="AU21" i="19"/>
  <c r="AF21" i="19"/>
  <c r="T21" i="19"/>
  <c r="AV21" i="19"/>
  <c r="U21" i="19"/>
  <c r="AT21" i="19"/>
  <c r="S21" i="19"/>
  <c r="AK21" i="19"/>
  <c r="BI21" i="19"/>
  <c r="BG21" i="19"/>
  <c r="AL21" i="19"/>
  <c r="AZ21" i="19"/>
  <c r="X21" i="19"/>
  <c r="AW21" i="19"/>
  <c r="V21" i="19"/>
  <c r="AI21" i="19"/>
  <c r="AE21" i="19"/>
  <c r="H3" i="14"/>
  <c r="H3" i="15"/>
  <c r="H23" i="7"/>
  <c r="H17" i="2" s="1"/>
  <c r="I2" i="1" s="1"/>
  <c r="H5" i="3"/>
  <c r="H5" i="4"/>
  <c r="H5" i="5"/>
  <c r="G38" i="17"/>
  <c r="G39" i="17"/>
  <c r="H3" i="17"/>
  <c r="G36" i="17"/>
  <c r="H3" i="16"/>
  <c r="I4" i="3"/>
  <c r="I4" i="5"/>
  <c r="I4" i="4"/>
  <c r="J3" i="3"/>
  <c r="J3" i="4"/>
  <c r="J31" i="12"/>
  <c r="J3" i="5"/>
  <c r="K65" i="12"/>
  <c r="J11" i="8"/>
  <c r="K12" i="7"/>
  <c r="K20" i="21" s="1"/>
  <c r="J25" i="9"/>
  <c r="J16" i="6"/>
  <c r="J13" i="7"/>
  <c r="J21" i="21" s="1"/>
  <c r="I14" i="7"/>
  <c r="I22" i="21" s="1"/>
  <c r="I26" i="9"/>
  <c r="I12" i="8"/>
  <c r="I17" i="6"/>
  <c r="I32" i="12"/>
  <c r="I26" i="11"/>
  <c r="H33" i="12"/>
  <c r="H27" i="9"/>
  <c r="H13" i="8"/>
  <c r="H27" i="11"/>
  <c r="H18" i="6"/>
  <c r="I23" i="6" l="1"/>
  <c r="I24" i="6" s="1"/>
  <c r="I16" i="3" s="1"/>
  <c r="BF88" i="12"/>
  <c r="BF127" i="12"/>
  <c r="BF45" i="12" s="1"/>
  <c r="BF46" i="12" s="1"/>
  <c r="AK323" i="12"/>
  <c r="AK324" i="12" s="1"/>
  <c r="AS334" i="12" s="1"/>
  <c r="AS7" i="12"/>
  <c r="AR56" i="12"/>
  <c r="AR8" i="6"/>
  <c r="BE49" i="6"/>
  <c r="AN129" i="12"/>
  <c r="AN48" i="12"/>
  <c r="AN49" i="12" s="1"/>
  <c r="AN51" i="6" s="1"/>
  <c r="AS16" i="12"/>
  <c r="AS120" i="12"/>
  <c r="A142" i="12"/>
  <c r="A203" i="12"/>
  <c r="C141" i="12"/>
  <c r="D141" i="12"/>
  <c r="E141" i="12"/>
  <c r="F141" i="12"/>
  <c r="G141" i="12"/>
  <c r="H141" i="12"/>
  <c r="E200" i="12"/>
  <c r="E262" i="12" s="1"/>
  <c r="D262" i="12"/>
  <c r="H200" i="12"/>
  <c r="G262" i="12"/>
  <c r="G393" i="12" s="1"/>
  <c r="AK327" i="12"/>
  <c r="AL328" i="12"/>
  <c r="AM329" i="12"/>
  <c r="AN330" i="12"/>
  <c r="AO331" i="12"/>
  <c r="AP332" i="12"/>
  <c r="AQ333" i="12"/>
  <c r="AR334" i="12"/>
  <c r="F391" i="12"/>
  <c r="AH37" i="12"/>
  <c r="AG60" i="12"/>
  <c r="AG40" i="12"/>
  <c r="AG42" i="12" s="1"/>
  <c r="H201" i="12"/>
  <c r="G263" i="12"/>
  <c r="G394" i="12" s="1"/>
  <c r="J136" i="12"/>
  <c r="J140" i="12"/>
  <c r="J135" i="12"/>
  <c r="J137" i="12"/>
  <c r="J138" i="12"/>
  <c r="J139" i="12"/>
  <c r="J142" i="12"/>
  <c r="AU326" i="12"/>
  <c r="AT370" i="12"/>
  <c r="AT362" i="12"/>
  <c r="AT367" i="12"/>
  <c r="AT365" i="12"/>
  <c r="AT368" i="12"/>
  <c r="AT355" i="12"/>
  <c r="AT347" i="12"/>
  <c r="AT339" i="12"/>
  <c r="AT360" i="12"/>
  <c r="AT369" i="12"/>
  <c r="AT364" i="12"/>
  <c r="AT351" i="12"/>
  <c r="AT340" i="12"/>
  <c r="AT353" i="12"/>
  <c r="AT344" i="12"/>
  <c r="AT366" i="12"/>
  <c r="AT363" i="12"/>
  <c r="AT357" i="12"/>
  <c r="AT359" i="12"/>
  <c r="AT358" i="12"/>
  <c r="AT354" i="12"/>
  <c r="AT350" i="12"/>
  <c r="AT336" i="12"/>
  <c r="AT348" i="12"/>
  <c r="AT335" i="12"/>
  <c r="AT356" i="12"/>
  <c r="AT346" i="12"/>
  <c r="AT361" i="12"/>
  <c r="AT345" i="12"/>
  <c r="AT342" i="12"/>
  <c r="AT341" i="12"/>
  <c r="AT343" i="12"/>
  <c r="AT338" i="12"/>
  <c r="AT337" i="12"/>
  <c r="AT352" i="12"/>
  <c r="AT349" i="12"/>
  <c r="I141" i="12"/>
  <c r="J141" i="12" s="1"/>
  <c r="G260" i="12"/>
  <c r="H198" i="12"/>
  <c r="H199" i="12"/>
  <c r="G261" i="12"/>
  <c r="G392" i="12" s="1"/>
  <c r="AL323" i="12"/>
  <c r="AL327" i="12"/>
  <c r="AM328" i="12"/>
  <c r="AN329" i="12"/>
  <c r="AO330" i="12"/>
  <c r="AP331" i="12"/>
  <c r="AQ332" i="12"/>
  <c r="AR333" i="12"/>
  <c r="AT36" i="12"/>
  <c r="AT15" i="12"/>
  <c r="H390" i="12"/>
  <c r="B371" i="12"/>
  <c r="C370" i="12"/>
  <c r="D370" i="12"/>
  <c r="E370" i="12"/>
  <c r="F370" i="12"/>
  <c r="G370" i="12"/>
  <c r="H370" i="12"/>
  <c r="I370" i="12"/>
  <c r="J370" i="12"/>
  <c r="K370" i="12"/>
  <c r="L370" i="12"/>
  <c r="M370" i="12"/>
  <c r="N370" i="12"/>
  <c r="O370" i="12"/>
  <c r="P370" i="12"/>
  <c r="Q370" i="12"/>
  <c r="R370" i="12"/>
  <c r="S370" i="12"/>
  <c r="T370" i="12"/>
  <c r="U370" i="12"/>
  <c r="V370" i="12"/>
  <c r="W370" i="12"/>
  <c r="X370" i="12"/>
  <c r="Y370" i="12"/>
  <c r="Z370" i="12"/>
  <c r="AA370" i="12"/>
  <c r="AB370" i="12"/>
  <c r="AC370" i="12"/>
  <c r="AD370" i="12"/>
  <c r="AE370" i="12"/>
  <c r="AF370" i="12"/>
  <c r="AG370" i="12"/>
  <c r="AH370" i="12"/>
  <c r="AI370" i="12"/>
  <c r="AJ370" i="12"/>
  <c r="AK370" i="12"/>
  <c r="AL370" i="12"/>
  <c r="AM370" i="12"/>
  <c r="AN370" i="12"/>
  <c r="AO370" i="12"/>
  <c r="AP370" i="12"/>
  <c r="AQ370" i="12"/>
  <c r="AR370" i="12"/>
  <c r="H202" i="12"/>
  <c r="C202" i="12"/>
  <c r="A264" i="12"/>
  <c r="A332" i="12" s="1"/>
  <c r="A395" i="12" s="1"/>
  <c r="J197" i="12"/>
  <c r="I259" i="12"/>
  <c r="D201" i="12"/>
  <c r="C263" i="12"/>
  <c r="C394" i="12" s="1"/>
  <c r="C393" i="12"/>
  <c r="AM39" i="12"/>
  <c r="BF92" i="12"/>
  <c r="BF111" i="12"/>
  <c r="BG103" i="12"/>
  <c r="BG86" i="12"/>
  <c r="AO109" i="12"/>
  <c r="AO128" i="12" s="1"/>
  <c r="BH110" i="12"/>
  <c r="AN115" i="12"/>
  <c r="AN116" i="12" s="1"/>
  <c r="AN122" i="12" s="1"/>
  <c r="AN123" i="12" s="1"/>
  <c r="AN124" i="12" s="1"/>
  <c r="AO121" i="12"/>
  <c r="AP93" i="12"/>
  <c r="AQ97" i="12"/>
  <c r="AP99" i="12"/>
  <c r="AP100" i="12" s="1"/>
  <c r="AP102" i="12" s="1"/>
  <c r="AS11" i="12"/>
  <c r="AR53" i="12"/>
  <c r="AU14" i="12"/>
  <c r="AT17" i="12"/>
  <c r="I51" i="8"/>
  <c r="I24" i="8"/>
  <c r="AG86" i="10"/>
  <c r="AG87" i="10"/>
  <c r="J24" i="10"/>
  <c r="J25" i="20"/>
  <c r="J4" i="22"/>
  <c r="J4" i="23"/>
  <c r="K24" i="20"/>
  <c r="K3" i="22"/>
  <c r="K3" i="23"/>
  <c r="I26" i="20"/>
  <c r="I5" i="22"/>
  <c r="I5" i="23"/>
  <c r="BE47" i="23"/>
  <c r="AW47" i="23"/>
  <c r="AO47" i="23"/>
  <c r="BH47" i="23"/>
  <c r="AY47" i="23"/>
  <c r="AP47" i="23"/>
  <c r="AZ47" i="23"/>
  <c r="AN47" i="23"/>
  <c r="BI47" i="23"/>
  <c r="AX47" i="23"/>
  <c r="AM47" i="23"/>
  <c r="BD47" i="23"/>
  <c r="AR47" i="23"/>
  <c r="BC47" i="23"/>
  <c r="AQ47" i="23"/>
  <c r="BB47" i="23"/>
  <c r="AT47" i="23"/>
  <c r="A48" i="23"/>
  <c r="BG47" i="23"/>
  <c r="BA47" i="23"/>
  <c r="BF47" i="23"/>
  <c r="AV47" i="23"/>
  <c r="AS47" i="23"/>
  <c r="AU47" i="23"/>
  <c r="V26" i="8"/>
  <c r="V27" i="8" s="1"/>
  <c r="AH21" i="8"/>
  <c r="E37" i="20"/>
  <c r="E40" i="20" s="1"/>
  <c r="E42" i="20" s="1"/>
  <c r="E43" i="20" s="1"/>
  <c r="E66" i="9" s="1"/>
  <c r="D44" i="20"/>
  <c r="D10" i="3" s="1"/>
  <c r="D9" i="4"/>
  <c r="S55" i="8"/>
  <c r="T54" i="8"/>
  <c r="J73" i="20"/>
  <c r="J71" i="9" s="1"/>
  <c r="J68" i="20"/>
  <c r="J9" i="3" s="1"/>
  <c r="I8" i="4"/>
  <c r="I71" i="9"/>
  <c r="L8" i="4"/>
  <c r="AB86" i="6"/>
  <c r="AB85" i="6"/>
  <c r="AB87" i="6" s="1"/>
  <c r="AD79" i="6"/>
  <c r="AC83" i="6"/>
  <c r="K37" i="11"/>
  <c r="K39" i="11" s="1"/>
  <c r="K8" i="5" s="1"/>
  <c r="N58" i="20"/>
  <c r="N33" i="11"/>
  <c r="N44" i="11" s="1"/>
  <c r="L65" i="20"/>
  <c r="K66" i="20"/>
  <c r="O52" i="20"/>
  <c r="O53" i="20" s="1"/>
  <c r="M74" i="20"/>
  <c r="M76" i="20" s="1"/>
  <c r="N72" i="20"/>
  <c r="P64" i="20"/>
  <c r="P20" i="20"/>
  <c r="P50" i="20" s="1"/>
  <c r="P52" i="20" s="1"/>
  <c r="P53" i="20" s="1"/>
  <c r="P33" i="11" s="1"/>
  <c r="P44" i="11" s="1"/>
  <c r="BF203" i="10"/>
  <c r="AX203" i="10"/>
  <c r="AP203" i="10"/>
  <c r="AH203" i="10"/>
  <c r="Z203" i="10"/>
  <c r="R203" i="10"/>
  <c r="BI203" i="10"/>
  <c r="AZ203" i="10"/>
  <c r="AQ203" i="10"/>
  <c r="AG203" i="10"/>
  <c r="X203" i="10"/>
  <c r="O203" i="10"/>
  <c r="BC203" i="10"/>
  <c r="AS203" i="10"/>
  <c r="AI203" i="10"/>
  <c r="W203" i="10"/>
  <c r="BB203" i="10"/>
  <c r="AR203" i="10"/>
  <c r="AF203" i="10"/>
  <c r="V203" i="10"/>
  <c r="BA203" i="10"/>
  <c r="AM203" i="10"/>
  <c r="AA203" i="10"/>
  <c r="AY203" i="10"/>
  <c r="AL203" i="10"/>
  <c r="Y203" i="10"/>
  <c r="AW203" i="10"/>
  <c r="AK203" i="10"/>
  <c r="U203" i="10"/>
  <c r="AV203" i="10"/>
  <c r="AJ203" i="10"/>
  <c r="T203" i="10"/>
  <c r="AU203" i="10"/>
  <c r="S203" i="10"/>
  <c r="AT203" i="10"/>
  <c r="Q203" i="10"/>
  <c r="AO203" i="10"/>
  <c r="P203" i="10"/>
  <c r="BD203" i="10"/>
  <c r="AB203" i="10"/>
  <c r="AN203" i="10"/>
  <c r="N203" i="10"/>
  <c r="AE203" i="10"/>
  <c r="BE203" i="10"/>
  <c r="AD203" i="10"/>
  <c r="AC203" i="10"/>
  <c r="BH203" i="10"/>
  <c r="BG203" i="10"/>
  <c r="K183" i="10"/>
  <c r="K28" i="10"/>
  <c r="K23" i="10" s="1"/>
  <c r="K3" i="19"/>
  <c r="K3" i="18"/>
  <c r="I185" i="10"/>
  <c r="I30" i="10"/>
  <c r="I5" i="19"/>
  <c r="I5" i="18"/>
  <c r="J4" i="19"/>
  <c r="J184" i="10"/>
  <c r="J29" i="10"/>
  <c r="J4" i="18"/>
  <c r="A204" i="10"/>
  <c r="BI22" i="19"/>
  <c r="BA22" i="19"/>
  <c r="AS22" i="19"/>
  <c r="AK22" i="19"/>
  <c r="AC22" i="19"/>
  <c r="U22" i="19"/>
  <c r="BE22" i="19"/>
  <c r="AV22" i="19"/>
  <c r="AM22" i="19"/>
  <c r="AD22" i="19"/>
  <c r="T22" i="19"/>
  <c r="BD22" i="19"/>
  <c r="AT22" i="19"/>
  <c r="AI22" i="19"/>
  <c r="Y22" i="19"/>
  <c r="O22" i="19"/>
  <c r="AX22" i="19"/>
  <c r="AL22" i="19"/>
  <c r="Z22" i="19"/>
  <c r="N22" i="19"/>
  <c r="AY22" i="19"/>
  <c r="AJ22" i="19"/>
  <c r="W22" i="19"/>
  <c r="A23" i="19"/>
  <c r="AW22" i="19"/>
  <c r="V22" i="19"/>
  <c r="AH22" i="19"/>
  <c r="BH22" i="19"/>
  <c r="AU22" i="19"/>
  <c r="AG22" i="19"/>
  <c r="S22" i="19"/>
  <c r="BB22" i="19"/>
  <c r="AO22" i="19"/>
  <c r="AA22" i="19"/>
  <c r="AP22" i="19"/>
  <c r="P22" i="19"/>
  <c r="BF22" i="19"/>
  <c r="AE22" i="19"/>
  <c r="AN22" i="19"/>
  <c r="BG22" i="19"/>
  <c r="AF22" i="19"/>
  <c r="AB22" i="19"/>
  <c r="X22" i="19"/>
  <c r="AR22" i="19"/>
  <c r="R22" i="19"/>
  <c r="AQ22" i="19"/>
  <c r="Q22" i="19"/>
  <c r="BC22" i="19"/>
  <c r="AZ22" i="19"/>
  <c r="I3" i="14"/>
  <c r="J4" i="5"/>
  <c r="J4" i="3"/>
  <c r="J4" i="4"/>
  <c r="I3" i="16"/>
  <c r="I3" i="15"/>
  <c r="I23" i="7"/>
  <c r="I17" i="2" s="1"/>
  <c r="J2" i="1" s="1"/>
  <c r="K3" i="4"/>
  <c r="K3" i="5"/>
  <c r="K3" i="3"/>
  <c r="K31" i="12"/>
  <c r="I3" i="17"/>
  <c r="H38" i="17"/>
  <c r="H39" i="17"/>
  <c r="H36" i="17"/>
  <c r="I5" i="5"/>
  <c r="I5" i="4"/>
  <c r="I5" i="3"/>
  <c r="L65" i="12"/>
  <c r="I33" i="12"/>
  <c r="I27" i="9"/>
  <c r="I27" i="11"/>
  <c r="I18" i="6"/>
  <c r="I13" i="8"/>
  <c r="J14" i="7"/>
  <c r="J22" i="21" s="1"/>
  <c r="J26" i="9"/>
  <c r="J17" i="6"/>
  <c r="J32" i="12"/>
  <c r="J12" i="8"/>
  <c r="J26" i="11"/>
  <c r="K16" i="6"/>
  <c r="K13" i="7"/>
  <c r="K21" i="21" s="1"/>
  <c r="K25" i="9"/>
  <c r="L12" i="7"/>
  <c r="L20" i="21" s="1"/>
  <c r="K11" i="8"/>
  <c r="J23" i="6" l="1"/>
  <c r="J24" i="6" s="1"/>
  <c r="J16" i="3" s="1"/>
  <c r="BG88" i="12"/>
  <c r="BG127" i="12"/>
  <c r="BG45" i="12" s="1"/>
  <c r="BG46" i="12" s="1"/>
  <c r="AT7" i="12"/>
  <c r="AS56" i="12"/>
  <c r="AS8" i="6"/>
  <c r="BF49" i="6"/>
  <c r="AO129" i="12"/>
  <c r="AO48" i="12"/>
  <c r="AO49" i="12" s="1"/>
  <c r="AO51" i="6" s="1"/>
  <c r="I202" i="12"/>
  <c r="H264" i="12"/>
  <c r="H395" i="12" s="1"/>
  <c r="AT16" i="12"/>
  <c r="AT120" i="12"/>
  <c r="AI37" i="12"/>
  <c r="AH60" i="12"/>
  <c r="AH40" i="12"/>
  <c r="AH42" i="12" s="1"/>
  <c r="I199" i="12"/>
  <c r="H261" i="12"/>
  <c r="H392" i="12" s="1"/>
  <c r="E393" i="12"/>
  <c r="A143" i="12"/>
  <c r="A204" i="12"/>
  <c r="D142" i="12"/>
  <c r="C142" i="12"/>
  <c r="E142" i="12"/>
  <c r="F142" i="12"/>
  <c r="G142" i="12"/>
  <c r="H142" i="12"/>
  <c r="I142" i="12"/>
  <c r="I390" i="12"/>
  <c r="B372" i="12"/>
  <c r="C371" i="12"/>
  <c r="D371" i="12"/>
  <c r="E371" i="12"/>
  <c r="F371" i="12"/>
  <c r="G371" i="12"/>
  <c r="H371" i="12"/>
  <c r="I371" i="12"/>
  <c r="J371" i="12"/>
  <c r="K371" i="12"/>
  <c r="L371" i="12"/>
  <c r="M371" i="12"/>
  <c r="N371" i="12"/>
  <c r="O371" i="12"/>
  <c r="P371" i="12"/>
  <c r="Q371" i="12"/>
  <c r="R371" i="12"/>
  <c r="S371" i="12"/>
  <c r="T371" i="12"/>
  <c r="U371" i="12"/>
  <c r="V371" i="12"/>
  <c r="W371" i="12"/>
  <c r="X371" i="12"/>
  <c r="Y371" i="12"/>
  <c r="Z371" i="12"/>
  <c r="AA371" i="12"/>
  <c r="AB371" i="12"/>
  <c r="AC371" i="12"/>
  <c r="AD371" i="12"/>
  <c r="AE371" i="12"/>
  <c r="AF371" i="12"/>
  <c r="AG371" i="12"/>
  <c r="AH371" i="12"/>
  <c r="AI371" i="12"/>
  <c r="AJ371" i="12"/>
  <c r="AK371" i="12"/>
  <c r="AL371" i="12"/>
  <c r="AM371" i="12"/>
  <c r="AN371" i="12"/>
  <c r="AO371" i="12"/>
  <c r="AP371" i="12"/>
  <c r="AQ371" i="12"/>
  <c r="AR371" i="12"/>
  <c r="AS371" i="12"/>
  <c r="A265" i="12"/>
  <c r="A333" i="12" s="1"/>
  <c r="A396" i="12" s="1"/>
  <c r="I203" i="12"/>
  <c r="I265" i="12" s="1"/>
  <c r="I396" i="12" s="1"/>
  <c r="C203" i="12"/>
  <c r="E201" i="12"/>
  <c r="D263" i="12"/>
  <c r="D394" i="12" s="1"/>
  <c r="K197" i="12"/>
  <c r="J259" i="12"/>
  <c r="AT371" i="12"/>
  <c r="AV326" i="12"/>
  <c r="AU367" i="12"/>
  <c r="AU369" i="12"/>
  <c r="AU357" i="12"/>
  <c r="AU371" i="12"/>
  <c r="AU370" i="12"/>
  <c r="AU360" i="12"/>
  <c r="AU352" i="12"/>
  <c r="AU344" i="12"/>
  <c r="AU336" i="12"/>
  <c r="AU366" i="12"/>
  <c r="AU363" i="12"/>
  <c r="AU372" i="12"/>
  <c r="AU353" i="12"/>
  <c r="AU342" i="12"/>
  <c r="AU356" i="12"/>
  <c r="AU346" i="12"/>
  <c r="AU368" i="12"/>
  <c r="AU361" i="12"/>
  <c r="AU355" i="12"/>
  <c r="AU359" i="12"/>
  <c r="AU351" i="12"/>
  <c r="AU345" i="12"/>
  <c r="AU339" i="12"/>
  <c r="AU362" i="12"/>
  <c r="AU358" i="12"/>
  <c r="AU354" i="12"/>
  <c r="AU365" i="12"/>
  <c r="AU364" i="12"/>
  <c r="AU348" i="12"/>
  <c r="AU343" i="12"/>
  <c r="AU338" i="12"/>
  <c r="AU347" i="12"/>
  <c r="AU337" i="12"/>
  <c r="AU341" i="12"/>
  <c r="AU350" i="12"/>
  <c r="AU349" i="12"/>
  <c r="AU340" i="12"/>
  <c r="I201" i="12"/>
  <c r="H263" i="12"/>
  <c r="H394" i="12" s="1"/>
  <c r="G391" i="12"/>
  <c r="D393" i="12"/>
  <c r="K136" i="12"/>
  <c r="K140" i="12"/>
  <c r="K135" i="12"/>
  <c r="K138" i="12"/>
  <c r="K137" i="12"/>
  <c r="K142" i="12"/>
  <c r="K139" i="12"/>
  <c r="K141" i="12"/>
  <c r="K143" i="12"/>
  <c r="AU36" i="12"/>
  <c r="AU15" i="12"/>
  <c r="I200" i="12"/>
  <c r="H262" i="12"/>
  <c r="H393" i="12" s="1"/>
  <c r="D202" i="12"/>
  <c r="C264" i="12"/>
  <c r="C395" i="12" s="1"/>
  <c r="AL324" i="12"/>
  <c r="AM323" i="12" s="1"/>
  <c r="AM324" i="12" s="1"/>
  <c r="H260" i="12"/>
  <c r="I198" i="12"/>
  <c r="AN39" i="12"/>
  <c r="BG92" i="12"/>
  <c r="BG111" i="12"/>
  <c r="AP109" i="12"/>
  <c r="BH103" i="12"/>
  <c r="BH111" i="12" s="1"/>
  <c r="BH86" i="12"/>
  <c r="BI110" i="12"/>
  <c r="AO115" i="12"/>
  <c r="AO116" i="12" s="1"/>
  <c r="AO122" i="12" s="1"/>
  <c r="AO123" i="12" s="1"/>
  <c r="AO124" i="12" s="1"/>
  <c r="AP121" i="12"/>
  <c r="AQ93" i="12"/>
  <c r="AR97" i="12"/>
  <c r="AQ99" i="12"/>
  <c r="AQ100" i="12" s="1"/>
  <c r="AQ102" i="12" s="1"/>
  <c r="AT11" i="12"/>
  <c r="AS53" i="12"/>
  <c r="AV14" i="12"/>
  <c r="AU17" i="12"/>
  <c r="I52" i="8"/>
  <c r="J20" i="8"/>
  <c r="AH86" i="10"/>
  <c r="AH87" i="10"/>
  <c r="K24" i="10"/>
  <c r="L24" i="20"/>
  <c r="L3" i="22"/>
  <c r="L3" i="23"/>
  <c r="J26" i="20"/>
  <c r="J5" i="22"/>
  <c r="J5" i="23"/>
  <c r="K25" i="20"/>
  <c r="K4" i="23"/>
  <c r="K4" i="22"/>
  <c r="BH48" i="23"/>
  <c r="AZ48" i="23"/>
  <c r="AR48" i="23"/>
  <c r="A49" i="23"/>
  <c r="BB48" i="23"/>
  <c r="AS48" i="23"/>
  <c r="BA48" i="23"/>
  <c r="AP48" i="23"/>
  <c r="AY48" i="23"/>
  <c r="AO48" i="23"/>
  <c r="BI48" i="23"/>
  <c r="AX48" i="23"/>
  <c r="AN48" i="23"/>
  <c r="BD48" i="23"/>
  <c r="BC48" i="23"/>
  <c r="AW48" i="23"/>
  <c r="BE48" i="23"/>
  <c r="AU48" i="23"/>
  <c r="AT48" i="23"/>
  <c r="AV48" i="23"/>
  <c r="AQ48" i="23"/>
  <c r="BG48" i="23"/>
  <c r="BF48" i="23"/>
  <c r="W26" i="8"/>
  <c r="W27" i="8" s="1"/>
  <c r="AI21" i="8"/>
  <c r="E44" i="20"/>
  <c r="E10" i="3" s="1"/>
  <c r="F37" i="20"/>
  <c r="F40" i="20" s="1"/>
  <c r="F42" i="20" s="1"/>
  <c r="F43" i="20" s="1"/>
  <c r="F66" i="9" s="1"/>
  <c r="E9" i="4"/>
  <c r="S39" i="20"/>
  <c r="M8" i="4"/>
  <c r="K73" i="20"/>
  <c r="K71" i="9" s="1"/>
  <c r="K68" i="20"/>
  <c r="K9" i="3" s="1"/>
  <c r="AC85" i="6"/>
  <c r="AC87" i="6" s="1"/>
  <c r="AC86" i="6"/>
  <c r="AE79" i="6"/>
  <c r="AD83" i="6"/>
  <c r="L37" i="11"/>
  <c r="L39" i="11" s="1"/>
  <c r="L8" i="5" s="1"/>
  <c r="I63" i="6"/>
  <c r="O58" i="20"/>
  <c r="O33" i="11"/>
  <c r="O44" i="11" s="1"/>
  <c r="O72" i="20"/>
  <c r="N74" i="20"/>
  <c r="N76" i="20" s="1"/>
  <c r="M65" i="20"/>
  <c r="L66" i="20"/>
  <c r="Q64" i="20"/>
  <c r="P58" i="20"/>
  <c r="Q20" i="20"/>
  <c r="Q50" i="20" s="1"/>
  <c r="Q52" i="20" s="1"/>
  <c r="Q53" i="20" s="1"/>
  <c r="Q33" i="11" s="1"/>
  <c r="Q44" i="11" s="1"/>
  <c r="BG204" i="10"/>
  <c r="AY204" i="10"/>
  <c r="AQ204" i="10"/>
  <c r="AI204" i="10"/>
  <c r="AA204" i="10"/>
  <c r="S204" i="10"/>
  <c r="BH204" i="10"/>
  <c r="AX204" i="10"/>
  <c r="AO204" i="10"/>
  <c r="AF204" i="10"/>
  <c r="W204" i="10"/>
  <c r="BI204" i="10"/>
  <c r="AW204" i="10"/>
  <c r="AM204" i="10"/>
  <c r="AC204" i="10"/>
  <c r="R204" i="10"/>
  <c r="BF204" i="10"/>
  <c r="AV204" i="10"/>
  <c r="AL204" i="10"/>
  <c r="AB204" i="10"/>
  <c r="Q204" i="10"/>
  <c r="BE204" i="10"/>
  <c r="AU204" i="10"/>
  <c r="AK204" i="10"/>
  <c r="BA204" i="10"/>
  <c r="AH204" i="10"/>
  <c r="U204" i="10"/>
  <c r="AZ204" i="10"/>
  <c r="AG204" i="10"/>
  <c r="T204" i="10"/>
  <c r="AT204" i="10"/>
  <c r="AE204" i="10"/>
  <c r="P204" i="10"/>
  <c r="AS204" i="10"/>
  <c r="AD204" i="10"/>
  <c r="O204" i="10"/>
  <c r="Z204" i="10"/>
  <c r="BD204" i="10"/>
  <c r="Y204" i="10"/>
  <c r="BC204" i="10"/>
  <c r="X204" i="10"/>
  <c r="AJ204" i="10"/>
  <c r="BB204" i="10"/>
  <c r="V204" i="10"/>
  <c r="AR204" i="10"/>
  <c r="AP204" i="10"/>
  <c r="AN204" i="10"/>
  <c r="L183" i="10"/>
  <c r="L28" i="10"/>
  <c r="L23" i="10" s="1"/>
  <c r="L3" i="18"/>
  <c r="L3" i="19"/>
  <c r="J5" i="18"/>
  <c r="J185" i="10"/>
  <c r="J5" i="19"/>
  <c r="J30" i="10"/>
  <c r="K184" i="10"/>
  <c r="K4" i="19"/>
  <c r="K4" i="18"/>
  <c r="K29" i="10"/>
  <c r="A205" i="10"/>
  <c r="BD23" i="19"/>
  <c r="AV23" i="19"/>
  <c r="AN23" i="19"/>
  <c r="AF23" i="19"/>
  <c r="X23" i="19"/>
  <c r="P23" i="19"/>
  <c r="BH23" i="19"/>
  <c r="AY23" i="19"/>
  <c r="AP23" i="19"/>
  <c r="AG23" i="19"/>
  <c r="W23" i="19"/>
  <c r="BF23" i="19"/>
  <c r="AU23" i="19"/>
  <c r="AK23" i="19"/>
  <c r="AA23" i="19"/>
  <c r="Q23" i="19"/>
  <c r="BI23" i="19"/>
  <c r="AW23" i="19"/>
  <c r="AJ23" i="19"/>
  <c r="Y23" i="19"/>
  <c r="BE23" i="19"/>
  <c r="AR23" i="19"/>
  <c r="AD23" i="19"/>
  <c r="R23" i="19"/>
  <c r="AQ23" i="19"/>
  <c r="AC23" i="19"/>
  <c r="BC23" i="19"/>
  <c r="O23" i="19"/>
  <c r="BB23" i="19"/>
  <c r="AO23" i="19"/>
  <c r="AB23" i="19"/>
  <c r="AT23" i="19"/>
  <c r="AH23" i="19"/>
  <c r="T23" i="19"/>
  <c r="A24" i="19"/>
  <c r="AI23" i="19"/>
  <c r="BG23" i="19"/>
  <c r="AE23" i="19"/>
  <c r="AZ23" i="19"/>
  <c r="V23" i="19"/>
  <c r="U23" i="19"/>
  <c r="S23" i="19"/>
  <c r="BA23" i="19"/>
  <c r="Z23" i="19"/>
  <c r="AX23" i="19"/>
  <c r="AS23" i="19"/>
  <c r="AM23" i="19"/>
  <c r="AL23" i="19"/>
  <c r="J3" i="14"/>
  <c r="K4" i="5"/>
  <c r="K4" i="3"/>
  <c r="K4" i="4"/>
  <c r="L3" i="3"/>
  <c r="L3" i="4"/>
  <c r="L3" i="5"/>
  <c r="L31" i="12"/>
  <c r="J3" i="16"/>
  <c r="I36" i="17"/>
  <c r="I38" i="17"/>
  <c r="I39" i="17"/>
  <c r="J3" i="17"/>
  <c r="J5" i="3"/>
  <c r="J5" i="5"/>
  <c r="J5" i="4"/>
  <c r="J23" i="7"/>
  <c r="J17" i="2" s="1"/>
  <c r="K2" i="1" s="1"/>
  <c r="J3" i="15"/>
  <c r="M65" i="12"/>
  <c r="J27" i="9"/>
  <c r="J27" i="11"/>
  <c r="J13" i="8"/>
  <c r="J18" i="6"/>
  <c r="J33" i="12"/>
  <c r="L25" i="9"/>
  <c r="L16" i="6"/>
  <c r="L13" i="7"/>
  <c r="L21" i="21" s="1"/>
  <c r="M12" i="7"/>
  <c r="M20" i="21" s="1"/>
  <c r="L11" i="8"/>
  <c r="K14" i="7"/>
  <c r="K22" i="21" s="1"/>
  <c r="K12" i="8"/>
  <c r="K26" i="9"/>
  <c r="K32" i="12"/>
  <c r="K26" i="11"/>
  <c r="K17" i="6"/>
  <c r="K23" i="6" l="1"/>
  <c r="BH88" i="12"/>
  <c r="BH127" i="12"/>
  <c r="BH45" i="12" s="1"/>
  <c r="BH46" i="12" s="1"/>
  <c r="AU7" i="12"/>
  <c r="AT56" i="12"/>
  <c r="AT8" i="6"/>
  <c r="BG49" i="6"/>
  <c r="AN323" i="12"/>
  <c r="AN324" i="12" s="1"/>
  <c r="AN327" i="12"/>
  <c r="AO328" i="12"/>
  <c r="AP329" i="12"/>
  <c r="AQ330" i="12"/>
  <c r="AR331" i="12"/>
  <c r="AS332" i="12"/>
  <c r="AT333" i="12"/>
  <c r="AU334" i="12"/>
  <c r="J198" i="12"/>
  <c r="I260" i="12"/>
  <c r="J201" i="12"/>
  <c r="I263" i="12"/>
  <c r="I394" i="12" s="1"/>
  <c r="F201" i="12"/>
  <c r="F263" i="12" s="1"/>
  <c r="E263" i="12"/>
  <c r="H391" i="12"/>
  <c r="D203" i="12"/>
  <c r="C265" i="12"/>
  <c r="C396" i="12" s="1"/>
  <c r="J204" i="12"/>
  <c r="J266" i="12" s="1"/>
  <c r="J397" i="12" s="1"/>
  <c r="C204" i="12"/>
  <c r="A266" i="12"/>
  <c r="A334" i="12" s="1"/>
  <c r="A397" i="12" s="1"/>
  <c r="AJ37" i="12"/>
  <c r="AI60" i="12"/>
  <c r="AI40" i="12"/>
  <c r="AI42" i="12" s="1"/>
  <c r="J390" i="12"/>
  <c r="B373" i="12"/>
  <c r="AV373" i="12" s="1"/>
  <c r="C372" i="12"/>
  <c r="E372" i="12"/>
  <c r="D372" i="12"/>
  <c r="F372" i="12"/>
  <c r="G372" i="12"/>
  <c r="H372" i="12"/>
  <c r="I372" i="12"/>
  <c r="J372" i="12"/>
  <c r="K372" i="12"/>
  <c r="L372" i="12"/>
  <c r="M372" i="12"/>
  <c r="N372" i="12"/>
  <c r="O372" i="12"/>
  <c r="P372" i="12"/>
  <c r="Q372" i="12"/>
  <c r="R372" i="12"/>
  <c r="S372" i="12"/>
  <c r="T372" i="12"/>
  <c r="U372" i="12"/>
  <c r="V372" i="12"/>
  <c r="W372" i="12"/>
  <c r="X372" i="12"/>
  <c r="Y372" i="12"/>
  <c r="Z372" i="12"/>
  <c r="AA372" i="12"/>
  <c r="AB372" i="12"/>
  <c r="AC372" i="12"/>
  <c r="AD372" i="12"/>
  <c r="AE372" i="12"/>
  <c r="AF372" i="12"/>
  <c r="AG372" i="12"/>
  <c r="AH372" i="12"/>
  <c r="AI372" i="12"/>
  <c r="AJ372" i="12"/>
  <c r="AK372" i="12"/>
  <c r="AL372" i="12"/>
  <c r="AM372" i="12"/>
  <c r="AN372" i="12"/>
  <c r="AO372" i="12"/>
  <c r="AP372" i="12"/>
  <c r="AQ372" i="12"/>
  <c r="AR372" i="12"/>
  <c r="AS372" i="12"/>
  <c r="AT372" i="12"/>
  <c r="A144" i="12"/>
  <c r="L144" i="12" s="1"/>
  <c r="A205" i="12"/>
  <c r="C143" i="12"/>
  <c r="D143" i="12"/>
  <c r="E143" i="12"/>
  <c r="F143" i="12"/>
  <c r="G143" i="12"/>
  <c r="H143" i="12"/>
  <c r="I143" i="12"/>
  <c r="J143" i="12"/>
  <c r="L197" i="12"/>
  <c r="K259" i="12"/>
  <c r="AW326" i="12"/>
  <c r="AV372" i="12"/>
  <c r="AV364" i="12"/>
  <c r="AV371" i="12"/>
  <c r="AV360" i="12"/>
  <c r="AV366" i="12"/>
  <c r="AV363" i="12"/>
  <c r="AV349" i="12"/>
  <c r="AV341" i="12"/>
  <c r="AV369" i="12"/>
  <c r="AV359" i="12"/>
  <c r="AV357" i="12"/>
  <c r="AV356" i="12"/>
  <c r="AV346" i="12"/>
  <c r="AV344" i="12"/>
  <c r="AV335" i="12"/>
  <c r="AV368" i="12"/>
  <c r="AV348" i="12"/>
  <c r="AV370" i="12"/>
  <c r="AV351" i="12"/>
  <c r="AV345" i="12"/>
  <c r="AV339" i="12"/>
  <c r="AV336" i="12"/>
  <c r="AV334" i="12"/>
  <c r="AV342" i="12"/>
  <c r="AV365" i="12"/>
  <c r="AV361" i="12"/>
  <c r="AV353" i="12"/>
  <c r="AV352" i="12"/>
  <c r="AV343" i="12"/>
  <c r="AV362" i="12"/>
  <c r="AV338" i="12"/>
  <c r="AV367" i="12"/>
  <c r="AV350" i="12"/>
  <c r="AV337" i="12"/>
  <c r="AV358" i="12"/>
  <c r="AV354" i="12"/>
  <c r="AV340" i="12"/>
  <c r="AV347" i="12"/>
  <c r="AV355" i="12"/>
  <c r="J203" i="12"/>
  <c r="I261" i="12"/>
  <c r="I392" i="12" s="1"/>
  <c r="J199" i="12"/>
  <c r="L136" i="12"/>
  <c r="L142" i="12"/>
  <c r="L143" i="12"/>
  <c r="L137" i="12"/>
  <c r="L139" i="12"/>
  <c r="L135" i="12"/>
  <c r="L140" i="12"/>
  <c r="L141" i="12"/>
  <c r="L138" i="12"/>
  <c r="AM327" i="12"/>
  <c r="AN328" i="12"/>
  <c r="AO329" i="12"/>
  <c r="AP330" i="12"/>
  <c r="AQ331" i="12"/>
  <c r="AR332" i="12"/>
  <c r="AS333" i="12"/>
  <c r="AT334" i="12"/>
  <c r="E202" i="12"/>
  <c r="D264" i="12"/>
  <c r="D395" i="12" s="1"/>
  <c r="AU335" i="12"/>
  <c r="AV36" i="12"/>
  <c r="AV15" i="12"/>
  <c r="J200" i="12"/>
  <c r="I262" i="12"/>
  <c r="I393" i="12" s="1"/>
  <c r="AU16" i="12"/>
  <c r="AU120" i="12"/>
  <c r="J202" i="12"/>
  <c r="I264" i="12"/>
  <c r="I395" i="12" s="1"/>
  <c r="AO39" i="12"/>
  <c r="AP115" i="12"/>
  <c r="AP116" i="12" s="1"/>
  <c r="AP122" i="12" s="1"/>
  <c r="AP123" i="12" s="1"/>
  <c r="AP124" i="12" s="1"/>
  <c r="AP128" i="12"/>
  <c r="BH92" i="12"/>
  <c r="AQ109" i="12"/>
  <c r="BI103" i="12"/>
  <c r="BI111" i="12" s="1"/>
  <c r="BI86" i="12"/>
  <c r="AQ121" i="12"/>
  <c r="AR93" i="12"/>
  <c r="AS97" i="12"/>
  <c r="AR99" i="12"/>
  <c r="AR100" i="12" s="1"/>
  <c r="AR102" i="12" s="1"/>
  <c r="AU11" i="12"/>
  <c r="AT53" i="12"/>
  <c r="AW14" i="12"/>
  <c r="AV17" i="12"/>
  <c r="J48" i="8"/>
  <c r="J22" i="8"/>
  <c r="J21" i="8" s="1"/>
  <c r="J49" i="8" s="1"/>
  <c r="K24" i="6"/>
  <c r="K16" i="3" s="1"/>
  <c r="AI86" i="10"/>
  <c r="AI87" i="10"/>
  <c r="L24" i="10"/>
  <c r="M24" i="20"/>
  <c r="M3" i="23"/>
  <c r="M3" i="22"/>
  <c r="L25" i="20"/>
  <c r="L4" i="23"/>
  <c r="L4" i="22"/>
  <c r="K26" i="20"/>
  <c r="K5" i="22"/>
  <c r="K5" i="23"/>
  <c r="A50" i="23"/>
  <c r="BC49" i="23"/>
  <c r="AU49" i="23"/>
  <c r="BE49" i="23"/>
  <c r="AV49" i="23"/>
  <c r="BB49" i="23"/>
  <c r="AR49" i="23"/>
  <c r="BA49" i="23"/>
  <c r="AQ49" i="23"/>
  <c r="AZ49" i="23"/>
  <c r="AP49" i="23"/>
  <c r="BH49" i="23"/>
  <c r="AS49" i="23"/>
  <c r="BG49" i="23"/>
  <c r="AO49" i="23"/>
  <c r="BF49" i="23"/>
  <c r="AW49" i="23"/>
  <c r="BD49" i="23"/>
  <c r="AT49" i="23"/>
  <c r="AY49" i="23"/>
  <c r="AX49" i="23"/>
  <c r="BI49" i="23"/>
  <c r="X26" i="8"/>
  <c r="X27" i="8" s="1"/>
  <c r="Y26" i="8" s="1"/>
  <c r="Y27" i="8" s="1"/>
  <c r="Z26" i="8" s="1"/>
  <c r="Z27" i="8" s="1"/>
  <c r="AA26" i="8" s="1"/>
  <c r="AA27" i="8" s="1"/>
  <c r="AB26" i="8" s="1"/>
  <c r="AB27" i="8" s="1"/>
  <c r="AC26" i="8" s="1"/>
  <c r="AC27" i="8" s="1"/>
  <c r="AJ21" i="8"/>
  <c r="G37" i="20"/>
  <c r="G40" i="20" s="1"/>
  <c r="G42" i="20" s="1"/>
  <c r="G43" i="20" s="1"/>
  <c r="G66" i="9" s="1"/>
  <c r="F44" i="20"/>
  <c r="F10" i="3" s="1"/>
  <c r="F9" i="4"/>
  <c r="L73" i="20"/>
  <c r="L71" i="9" s="1"/>
  <c r="L68" i="20"/>
  <c r="L9" i="3" s="1"/>
  <c r="N8" i="4"/>
  <c r="AF79" i="6"/>
  <c r="AE83" i="6"/>
  <c r="AD86" i="6"/>
  <c r="AD85" i="6"/>
  <c r="AD87" i="6" s="1"/>
  <c r="M37" i="11"/>
  <c r="M39" i="11" s="1"/>
  <c r="M8" i="5" s="1"/>
  <c r="F23" i="3"/>
  <c r="F61" i="8"/>
  <c r="N65" i="20"/>
  <c r="M66" i="20"/>
  <c r="O74" i="20"/>
  <c r="O76" i="20" s="1"/>
  <c r="P72" i="20"/>
  <c r="R64" i="20"/>
  <c r="Q58" i="20"/>
  <c r="R20" i="20"/>
  <c r="R50" i="20" s="1"/>
  <c r="R52" i="20" s="1"/>
  <c r="R53" i="20" s="1"/>
  <c r="R33" i="11" s="1"/>
  <c r="R44" i="11" s="1"/>
  <c r="BI205" i="10"/>
  <c r="BA205" i="10"/>
  <c r="AS205" i="10"/>
  <c r="AK205" i="10"/>
  <c r="AC205" i="10"/>
  <c r="U205" i="10"/>
  <c r="BG205" i="10"/>
  <c r="AX205" i="10"/>
  <c r="AO205" i="10"/>
  <c r="AF205" i="10"/>
  <c r="W205" i="10"/>
  <c r="BD205" i="10"/>
  <c r="AT205" i="10"/>
  <c r="AI205" i="10"/>
  <c r="Y205" i="10"/>
  <c r="BC205" i="10"/>
  <c r="AR205" i="10"/>
  <c r="AH205" i="10"/>
  <c r="X205" i="10"/>
  <c r="BB205" i="10"/>
  <c r="AQ205" i="10"/>
  <c r="AG205" i="10"/>
  <c r="V205" i="10"/>
  <c r="BE205" i="10"/>
  <c r="AM205" i="10"/>
  <c r="T205" i="10"/>
  <c r="AZ205" i="10"/>
  <c r="AL205" i="10"/>
  <c r="S205" i="10"/>
  <c r="AY205" i="10"/>
  <c r="AJ205" i="10"/>
  <c r="R205" i="10"/>
  <c r="AW205" i="10"/>
  <c r="AE205" i="10"/>
  <c r="Q205" i="10"/>
  <c r="AV205" i="10"/>
  <c r="P205" i="10"/>
  <c r="AU205" i="10"/>
  <c r="AP205" i="10"/>
  <c r="BF205" i="10"/>
  <c r="Z205" i="10"/>
  <c r="AN205" i="10"/>
  <c r="AB205" i="10"/>
  <c r="AD205" i="10"/>
  <c r="AA205" i="10"/>
  <c r="BH205" i="10"/>
  <c r="L4" i="18"/>
  <c r="L184" i="10"/>
  <c r="L4" i="19"/>
  <c r="L29" i="10"/>
  <c r="K5" i="18"/>
  <c r="K5" i="19"/>
  <c r="K185" i="10"/>
  <c r="K30" i="10"/>
  <c r="M183" i="10"/>
  <c r="M28" i="10"/>
  <c r="M23" i="10" s="1"/>
  <c r="M3" i="19"/>
  <c r="M3" i="18"/>
  <c r="A206" i="10"/>
  <c r="BG24" i="19"/>
  <c r="AY24" i="19"/>
  <c r="AQ24" i="19"/>
  <c r="AI24" i="19"/>
  <c r="AA24" i="19"/>
  <c r="S24" i="19"/>
  <c r="A25" i="19"/>
  <c r="BB24" i="19"/>
  <c r="AS24" i="19"/>
  <c r="AJ24" i="19"/>
  <c r="Z24" i="19"/>
  <c r="Q24" i="19"/>
  <c r="BH24" i="19"/>
  <c r="AW24" i="19"/>
  <c r="AM24" i="19"/>
  <c r="AC24" i="19"/>
  <c r="R24" i="19"/>
  <c r="BF24" i="19"/>
  <c r="AU24" i="19"/>
  <c r="AH24" i="19"/>
  <c r="W24" i="19"/>
  <c r="AZ24" i="19"/>
  <c r="AL24" i="19"/>
  <c r="X24" i="19"/>
  <c r="AX24" i="19"/>
  <c r="V24" i="19"/>
  <c r="AK24" i="19"/>
  <c r="AV24" i="19"/>
  <c r="AG24" i="19"/>
  <c r="U24" i="19"/>
  <c r="BC24" i="19"/>
  <c r="AO24" i="19"/>
  <c r="AB24" i="19"/>
  <c r="BD24" i="19"/>
  <c r="AD24" i="19"/>
  <c r="Y24" i="19"/>
  <c r="AR24" i="19"/>
  <c r="P24" i="19"/>
  <c r="AP24" i="19"/>
  <c r="AN24" i="19"/>
  <c r="BA24" i="19"/>
  <c r="AT24" i="19"/>
  <c r="T24" i="19"/>
  <c r="BI24" i="19"/>
  <c r="AF24" i="19"/>
  <c r="BE24" i="19"/>
  <c r="AE24" i="19"/>
  <c r="K3" i="14"/>
  <c r="K23" i="7"/>
  <c r="K17" i="2" s="1"/>
  <c r="L2" i="1" s="1"/>
  <c r="M3" i="4"/>
  <c r="M31" i="12"/>
  <c r="M3" i="3"/>
  <c r="M3" i="5"/>
  <c r="K3" i="16"/>
  <c r="K5" i="5"/>
  <c r="K5" i="3"/>
  <c r="K5" i="4"/>
  <c r="K3" i="15"/>
  <c r="K3" i="17"/>
  <c r="J39" i="17"/>
  <c r="J36" i="17"/>
  <c r="J38" i="17"/>
  <c r="L4" i="3"/>
  <c r="L4" i="5"/>
  <c r="L4" i="4"/>
  <c r="N65" i="12"/>
  <c r="L32" i="12"/>
  <c r="L17" i="6"/>
  <c r="L12" i="8"/>
  <c r="L26" i="9"/>
  <c r="L26" i="11"/>
  <c r="K13" i="8"/>
  <c r="K27" i="9"/>
  <c r="K18" i="6"/>
  <c r="K27" i="11"/>
  <c r="K33" i="12"/>
  <c r="M11" i="8"/>
  <c r="N12" i="7"/>
  <c r="N20" i="21" s="1"/>
  <c r="M25" i="9"/>
  <c r="M16" i="6"/>
  <c r="M13" i="7"/>
  <c r="M21" i="21" s="1"/>
  <c r="L14" i="7"/>
  <c r="L22" i="21" s="1"/>
  <c r="L23" i="6" l="1"/>
  <c r="BI88" i="12"/>
  <c r="BI127" i="12"/>
  <c r="BI45" i="12" s="1"/>
  <c r="BI46" i="12" s="1"/>
  <c r="AV7" i="12"/>
  <c r="AU8" i="6"/>
  <c r="AU56" i="12"/>
  <c r="BH49" i="6"/>
  <c r="AP129" i="12"/>
  <c r="AP48" i="12"/>
  <c r="AP49" i="12" s="1"/>
  <c r="AP51" i="6" s="1"/>
  <c r="K202" i="12"/>
  <c r="J264" i="12"/>
  <c r="J395" i="12" s="1"/>
  <c r="K204" i="12"/>
  <c r="AW36" i="12"/>
  <c r="AW15" i="12"/>
  <c r="A145" i="12"/>
  <c r="M145" i="12" s="1"/>
  <c r="A206" i="12"/>
  <c r="D144" i="12"/>
  <c r="C144" i="12"/>
  <c r="E144" i="12"/>
  <c r="F144" i="12"/>
  <c r="G144" i="12"/>
  <c r="H144" i="12"/>
  <c r="I144" i="12"/>
  <c r="J144" i="12"/>
  <c r="K144" i="12"/>
  <c r="J263" i="12"/>
  <c r="J394" i="12" s="1"/>
  <c r="K201" i="12"/>
  <c r="B374" i="12"/>
  <c r="AW374" i="12" s="1"/>
  <c r="C373" i="12"/>
  <c r="D373" i="12"/>
  <c r="E373" i="12"/>
  <c r="F373" i="12"/>
  <c r="G373" i="12"/>
  <c r="H373" i="12"/>
  <c r="I373" i="12"/>
  <c r="J373" i="12"/>
  <c r="K373" i="12"/>
  <c r="L373" i="12"/>
  <c r="M373" i="12"/>
  <c r="N373" i="12"/>
  <c r="O373" i="12"/>
  <c r="P373" i="12"/>
  <c r="Q373" i="12"/>
  <c r="R373" i="12"/>
  <c r="S373" i="12"/>
  <c r="T373" i="12"/>
  <c r="U373" i="12"/>
  <c r="V373" i="12"/>
  <c r="W373" i="12"/>
  <c r="X373" i="12"/>
  <c r="Y373" i="12"/>
  <c r="Z373" i="12"/>
  <c r="AA373" i="12"/>
  <c r="AB373" i="12"/>
  <c r="AC373" i="12"/>
  <c r="AD373" i="12"/>
  <c r="AE373" i="12"/>
  <c r="AF373" i="12"/>
  <c r="AG373" i="12"/>
  <c r="AH373" i="12"/>
  <c r="AI373" i="12"/>
  <c r="AJ373" i="12"/>
  <c r="AK373" i="12"/>
  <c r="AL373" i="12"/>
  <c r="AM373" i="12"/>
  <c r="AN373" i="12"/>
  <c r="AO373" i="12"/>
  <c r="AP373" i="12"/>
  <c r="AQ373" i="12"/>
  <c r="AR373" i="12"/>
  <c r="AS373" i="12"/>
  <c r="AT373" i="12"/>
  <c r="AU373" i="12"/>
  <c r="F394" i="12"/>
  <c r="K390" i="12"/>
  <c r="I391" i="12"/>
  <c r="K200" i="12"/>
  <c r="J262" i="12"/>
  <c r="J393" i="12" s="1"/>
  <c r="K199" i="12"/>
  <c r="J261" i="12"/>
  <c r="J392" i="12" s="1"/>
  <c r="K203" i="12"/>
  <c r="J265" i="12"/>
  <c r="J396" i="12" s="1"/>
  <c r="K198" i="12"/>
  <c r="J260" i="12"/>
  <c r="F202" i="12"/>
  <c r="E264" i="12"/>
  <c r="E395" i="12" s="1"/>
  <c r="AX326" i="12"/>
  <c r="AW369" i="12"/>
  <c r="AW361" i="12"/>
  <c r="AW373" i="12"/>
  <c r="AW362" i="12"/>
  <c r="AW359" i="12"/>
  <c r="AW371" i="12"/>
  <c r="AW357" i="12"/>
  <c r="AW354" i="12"/>
  <c r="AW346" i="12"/>
  <c r="AW338" i="12"/>
  <c r="AW372" i="12"/>
  <c r="AW368" i="12"/>
  <c r="AW365" i="12"/>
  <c r="AW348" i="12"/>
  <c r="AW337" i="12"/>
  <c r="AW366" i="12"/>
  <c r="AW363" i="12"/>
  <c r="AW350" i="12"/>
  <c r="AW370" i="12"/>
  <c r="AW358" i="12"/>
  <c r="AW367" i="12"/>
  <c r="AW342" i="12"/>
  <c r="AW364" i="12"/>
  <c r="AW347" i="12"/>
  <c r="AW349" i="12"/>
  <c r="AW356" i="12"/>
  <c r="AW345" i="12"/>
  <c r="AW343" i="12"/>
  <c r="AW344" i="12"/>
  <c r="AW353" i="12"/>
  <c r="AW352" i="12"/>
  <c r="AW336" i="12"/>
  <c r="AW360" i="12"/>
  <c r="AW355" i="12"/>
  <c r="AW335" i="12"/>
  <c r="AW340" i="12"/>
  <c r="AW341" i="12"/>
  <c r="AW351" i="12"/>
  <c r="AW339" i="12"/>
  <c r="D265" i="12"/>
  <c r="D396" i="12" s="1"/>
  <c r="E203" i="12"/>
  <c r="K205" i="12"/>
  <c r="C205" i="12"/>
  <c r="C267" i="12" s="1"/>
  <c r="C398" i="12" s="1"/>
  <c r="A267" i="12"/>
  <c r="A335" i="12" s="1"/>
  <c r="A398" i="12" s="1"/>
  <c r="M136" i="12"/>
  <c r="M139" i="12"/>
  <c r="M144" i="12"/>
  <c r="M140" i="12"/>
  <c r="M137" i="12"/>
  <c r="M142" i="12"/>
  <c r="M135" i="12"/>
  <c r="M138" i="12"/>
  <c r="M141" i="12"/>
  <c r="M143" i="12"/>
  <c r="AV16" i="12"/>
  <c r="AV120" i="12"/>
  <c r="AK37" i="12"/>
  <c r="AJ60" i="12"/>
  <c r="AJ40" i="12"/>
  <c r="AJ42" i="12" s="1"/>
  <c r="D204" i="12"/>
  <c r="C266" i="12"/>
  <c r="C397" i="12" s="1"/>
  <c r="M197" i="12"/>
  <c r="L259" i="12"/>
  <c r="E394" i="12"/>
  <c r="AO323" i="12"/>
  <c r="AO324" i="12" s="1"/>
  <c r="AW334" i="12" s="1"/>
  <c r="AO327" i="12"/>
  <c r="AP328" i="12"/>
  <c r="AQ329" i="12"/>
  <c r="AR330" i="12"/>
  <c r="AS331" i="12"/>
  <c r="AT332" i="12"/>
  <c r="AU333" i="12"/>
  <c r="AP39" i="12"/>
  <c r="AQ115" i="12"/>
  <c r="AQ116" i="12" s="1"/>
  <c r="AQ122" i="12" s="1"/>
  <c r="AQ123" i="12" s="1"/>
  <c r="AQ124" i="12" s="1"/>
  <c r="AQ128" i="12"/>
  <c r="BI92" i="12"/>
  <c r="AR109" i="12"/>
  <c r="AR121" i="12"/>
  <c r="AS93" i="12"/>
  <c r="AT97" i="12"/>
  <c r="AS99" i="12"/>
  <c r="AS100" i="12" s="1"/>
  <c r="AS102" i="12" s="1"/>
  <c r="AV11" i="12"/>
  <c r="AU53" i="12"/>
  <c r="AW17" i="12"/>
  <c r="AX14" i="12"/>
  <c r="J50" i="8"/>
  <c r="J23" i="8"/>
  <c r="L24" i="6"/>
  <c r="L16" i="3" s="1"/>
  <c r="AJ86" i="10"/>
  <c r="AJ87" i="10"/>
  <c r="M24" i="10"/>
  <c r="N24" i="20"/>
  <c r="N3" i="23"/>
  <c r="N3" i="22"/>
  <c r="L26" i="20"/>
  <c r="L5" i="23"/>
  <c r="L5" i="22"/>
  <c r="M25" i="20"/>
  <c r="M4" i="23"/>
  <c r="M4" i="22"/>
  <c r="BF50" i="23"/>
  <c r="AX50" i="23"/>
  <c r="AP50" i="23"/>
  <c r="BH50" i="23"/>
  <c r="AY50" i="23"/>
  <c r="BD50" i="23"/>
  <c r="AT50" i="23"/>
  <c r="BC50" i="23"/>
  <c r="AS50" i="23"/>
  <c r="BB50" i="23"/>
  <c r="AR50" i="23"/>
  <c r="AW50" i="23"/>
  <c r="A51" i="23"/>
  <c r="AV50" i="23"/>
  <c r="AU50" i="23"/>
  <c r="BI50" i="23"/>
  <c r="AQ50" i="23"/>
  <c r="BE50" i="23"/>
  <c r="BA50" i="23"/>
  <c r="BG50" i="23"/>
  <c r="AZ50" i="23"/>
  <c r="AD26" i="8"/>
  <c r="AD27" i="8" s="1"/>
  <c r="AK21" i="8"/>
  <c r="G9" i="4"/>
  <c r="H37" i="20"/>
  <c r="H40" i="20" s="1"/>
  <c r="H42" i="20" s="1"/>
  <c r="H43" i="20" s="1"/>
  <c r="H66" i="9" s="1"/>
  <c r="G44" i="20"/>
  <c r="G10" i="3" s="1"/>
  <c r="T39" i="20"/>
  <c r="M73" i="20"/>
  <c r="M71" i="9" s="1"/>
  <c r="M68" i="20"/>
  <c r="M9" i="3" s="1"/>
  <c r="O8" i="4"/>
  <c r="AE85" i="6"/>
  <c r="AE87" i="6" s="1"/>
  <c r="AE86" i="6"/>
  <c r="AG79" i="6"/>
  <c r="AF83" i="6"/>
  <c r="N37" i="11"/>
  <c r="N39" i="11" s="1"/>
  <c r="N8" i="5" s="1"/>
  <c r="F62" i="9"/>
  <c r="J63" i="6"/>
  <c r="P74" i="20"/>
  <c r="P76" i="20" s="1"/>
  <c r="Q72" i="20"/>
  <c r="O65" i="20"/>
  <c r="N66" i="20"/>
  <c r="S64" i="20"/>
  <c r="R58" i="20"/>
  <c r="S20" i="20"/>
  <c r="S50" i="20" s="1"/>
  <c r="S52" i="20" s="1"/>
  <c r="S53" i="20" s="1"/>
  <c r="S33" i="11" s="1"/>
  <c r="S44" i="11" s="1"/>
  <c r="BD206" i="10"/>
  <c r="AV206" i="10"/>
  <c r="AN206" i="10"/>
  <c r="AF206" i="10"/>
  <c r="X206" i="10"/>
  <c r="BH206" i="10"/>
  <c r="AY206" i="10"/>
  <c r="AP206" i="10"/>
  <c r="AG206" i="10"/>
  <c r="W206" i="10"/>
  <c r="BA206" i="10"/>
  <c r="AQ206" i="10"/>
  <c r="AE206" i="10"/>
  <c r="U206" i="10"/>
  <c r="AZ206" i="10"/>
  <c r="AO206" i="10"/>
  <c r="AD206" i="10"/>
  <c r="T206" i="10"/>
  <c r="BI206" i="10"/>
  <c r="AX206" i="10"/>
  <c r="AM206" i="10"/>
  <c r="AC206" i="10"/>
  <c r="S206" i="10"/>
  <c r="BG206" i="10"/>
  <c r="AS206" i="10"/>
  <c r="AA206" i="10"/>
  <c r="BF206" i="10"/>
  <c r="AR206" i="10"/>
  <c r="Z206" i="10"/>
  <c r="BE206" i="10"/>
  <c r="AL206" i="10"/>
  <c r="Y206" i="10"/>
  <c r="BC206" i="10"/>
  <c r="AK206" i="10"/>
  <c r="V206" i="10"/>
  <c r="AJ206" i="10"/>
  <c r="AI206" i="10"/>
  <c r="AH206" i="10"/>
  <c r="AT206" i="10"/>
  <c r="AB206" i="10"/>
  <c r="BB206" i="10"/>
  <c r="AW206" i="10"/>
  <c r="AU206" i="10"/>
  <c r="R206" i="10"/>
  <c r="Q206" i="10"/>
  <c r="N28" i="10"/>
  <c r="N23" i="10" s="1"/>
  <c r="N3" i="19"/>
  <c r="N183" i="10"/>
  <c r="N3" i="18"/>
  <c r="L5" i="19"/>
  <c r="L5" i="18"/>
  <c r="L30" i="10"/>
  <c r="L185" i="10"/>
  <c r="M4" i="18"/>
  <c r="M29" i="10"/>
  <c r="M184" i="10"/>
  <c r="M4" i="19"/>
  <c r="A207" i="10"/>
  <c r="BB25" i="19"/>
  <c r="AT25" i="19"/>
  <c r="AL25" i="19"/>
  <c r="AD25" i="19"/>
  <c r="V25" i="19"/>
  <c r="BE25" i="19"/>
  <c r="AV25" i="19"/>
  <c r="AM25" i="19"/>
  <c r="AC25" i="19"/>
  <c r="T25" i="19"/>
  <c r="BI25" i="19"/>
  <c r="AY25" i="19"/>
  <c r="AO25" i="19"/>
  <c r="AE25" i="19"/>
  <c r="S25" i="19"/>
  <c r="BF25" i="19"/>
  <c r="AS25" i="19"/>
  <c r="AH25" i="19"/>
  <c r="W25" i="19"/>
  <c r="BG25" i="19"/>
  <c r="AR25" i="19"/>
  <c r="AF25" i="19"/>
  <c r="Q25" i="19"/>
  <c r="BD25" i="19"/>
  <c r="AQ25" i="19"/>
  <c r="AB25" i="19"/>
  <c r="BC25" i="19"/>
  <c r="AP25" i="19"/>
  <c r="AA25" i="19"/>
  <c r="A26" i="19"/>
  <c r="AW25" i="19"/>
  <c r="AI25" i="19"/>
  <c r="U25" i="19"/>
  <c r="AX25" i="19"/>
  <c r="X25" i="19"/>
  <c r="AU25" i="19"/>
  <c r="R25" i="19"/>
  <c r="AK25" i="19"/>
  <c r="BH25" i="19"/>
  <c r="AN25" i="19"/>
  <c r="AG25" i="19"/>
  <c r="BA25" i="19"/>
  <c r="Z25" i="19"/>
  <c r="AZ25" i="19"/>
  <c r="Y25" i="19"/>
  <c r="AJ25" i="19"/>
  <c r="L3" i="14"/>
  <c r="K38" i="17"/>
  <c r="L3" i="17"/>
  <c r="K39" i="17"/>
  <c r="K36" i="17"/>
  <c r="L3" i="15"/>
  <c r="L23" i="7"/>
  <c r="L17" i="2" s="1"/>
  <c r="M2" i="1" s="1"/>
  <c r="N3" i="4"/>
  <c r="N31" i="12"/>
  <c r="N3" i="3"/>
  <c r="N3" i="5"/>
  <c r="L5" i="5"/>
  <c r="L5" i="3"/>
  <c r="L5" i="4"/>
  <c r="M4" i="4"/>
  <c r="M4" i="3"/>
  <c r="M4" i="5"/>
  <c r="L3" i="16"/>
  <c r="O65" i="12"/>
  <c r="M14" i="7"/>
  <c r="M22" i="21" s="1"/>
  <c r="M32" i="12"/>
  <c r="M26" i="9"/>
  <c r="M12" i="8"/>
  <c r="M26" i="11"/>
  <c r="M17" i="6"/>
  <c r="N25" i="9"/>
  <c r="N11" i="8"/>
  <c r="O12" i="7"/>
  <c r="O20" i="21" s="1"/>
  <c r="N13" i="7"/>
  <c r="N21" i="21" s="1"/>
  <c r="N16" i="6"/>
  <c r="L27" i="9"/>
  <c r="L13" i="8"/>
  <c r="L18" i="6"/>
  <c r="L33" i="12"/>
  <c r="L27" i="11"/>
  <c r="M23" i="6" l="1"/>
  <c r="M24" i="6" s="1"/>
  <c r="M16" i="3" s="1"/>
  <c r="AW7" i="12"/>
  <c r="AV8" i="6"/>
  <c r="AV56" i="12"/>
  <c r="BI49" i="6"/>
  <c r="AQ129" i="12"/>
  <c r="AQ48" i="12"/>
  <c r="AQ49" i="12" s="1"/>
  <c r="AQ51" i="6" s="1"/>
  <c r="D205" i="12"/>
  <c r="L199" i="12"/>
  <c r="K261" i="12"/>
  <c r="K392" i="12" s="1"/>
  <c r="L206" i="12"/>
  <c r="A268" i="12"/>
  <c r="A336" i="12" s="1"/>
  <c r="A399" i="12" s="1"/>
  <c r="C206" i="12"/>
  <c r="C268" i="12" s="1"/>
  <c r="C399" i="12" s="1"/>
  <c r="L205" i="12"/>
  <c r="K267" i="12"/>
  <c r="K398" i="12" s="1"/>
  <c r="A146" i="12"/>
  <c r="N146" i="12" s="1"/>
  <c r="A207" i="12"/>
  <c r="D145" i="12"/>
  <c r="C145" i="12"/>
  <c r="E145" i="12"/>
  <c r="F145" i="12"/>
  <c r="G145" i="12"/>
  <c r="H145" i="12"/>
  <c r="I145" i="12"/>
  <c r="J145" i="12"/>
  <c r="K145" i="12"/>
  <c r="L145" i="12"/>
  <c r="L204" i="12"/>
  <c r="K266" i="12"/>
  <c r="K397" i="12" s="1"/>
  <c r="L203" i="12"/>
  <c r="K265" i="12"/>
  <c r="K396" i="12" s="1"/>
  <c r="AW120" i="12"/>
  <c r="AW16" i="12"/>
  <c r="AL37" i="12"/>
  <c r="AK60" i="12"/>
  <c r="AK40" i="12"/>
  <c r="AK42" i="12" s="1"/>
  <c r="L201" i="12"/>
  <c r="K263" i="12"/>
  <c r="K394" i="12" s="1"/>
  <c r="L202" i="12"/>
  <c r="K264" i="12"/>
  <c r="K395" i="12" s="1"/>
  <c r="E204" i="12"/>
  <c r="D266" i="12"/>
  <c r="D397" i="12" s="1"/>
  <c r="AY326" i="12"/>
  <c r="AX374" i="12"/>
  <c r="AX366" i="12"/>
  <c r="AX364" i="12"/>
  <c r="AX356" i="12"/>
  <c r="AX372" i="12"/>
  <c r="AX369" i="12"/>
  <c r="AX359" i="12"/>
  <c r="AX351" i="12"/>
  <c r="AX343" i="12"/>
  <c r="AX335" i="12"/>
  <c r="AX361" i="12"/>
  <c r="AX373" i="12"/>
  <c r="AX370" i="12"/>
  <c r="AX368" i="12"/>
  <c r="AX363" i="12"/>
  <c r="AX350" i="12"/>
  <c r="AX339" i="12"/>
  <c r="AX358" i="12"/>
  <c r="AX357" i="12"/>
  <c r="AX352" i="12"/>
  <c r="AX362" i="12"/>
  <c r="AX365" i="12"/>
  <c r="AX353" i="12"/>
  <c r="AX347" i="12"/>
  <c r="AX346" i="12"/>
  <c r="AX340" i="12"/>
  <c r="AX337" i="12"/>
  <c r="AX367" i="12"/>
  <c r="AX355" i="12"/>
  <c r="AX348" i="12"/>
  <c r="AX345" i="12"/>
  <c r="AX338" i="12"/>
  <c r="AX344" i="12"/>
  <c r="AX360" i="12"/>
  <c r="AX341" i="12"/>
  <c r="AX349" i="12"/>
  <c r="AX371" i="12"/>
  <c r="AX354" i="12"/>
  <c r="AX336" i="12"/>
  <c r="AX342" i="12"/>
  <c r="B375" i="12"/>
  <c r="AX375" i="12" s="1"/>
  <c r="C374" i="12"/>
  <c r="D374" i="12"/>
  <c r="E374" i="12"/>
  <c r="F374" i="12"/>
  <c r="G374" i="12"/>
  <c r="H374" i="12"/>
  <c r="I374" i="12"/>
  <c r="J374" i="12"/>
  <c r="K374" i="12"/>
  <c r="L374" i="12"/>
  <c r="M374" i="12"/>
  <c r="N374" i="12"/>
  <c r="O374" i="12"/>
  <c r="P374" i="12"/>
  <c r="Q374" i="12"/>
  <c r="R374" i="12"/>
  <c r="S374" i="12"/>
  <c r="T374" i="12"/>
  <c r="U374" i="12"/>
  <c r="V374" i="12"/>
  <c r="W374" i="12"/>
  <c r="X374" i="12"/>
  <c r="Y374" i="12"/>
  <c r="Z374" i="12"/>
  <c r="AA374" i="12"/>
  <c r="AB374" i="12"/>
  <c r="AC374" i="12"/>
  <c r="AD374" i="12"/>
  <c r="AE374" i="12"/>
  <c r="AF374" i="12"/>
  <c r="AG374" i="12"/>
  <c r="AH374" i="12"/>
  <c r="AI374" i="12"/>
  <c r="AJ374" i="12"/>
  <c r="AK374" i="12"/>
  <c r="AL374" i="12"/>
  <c r="AM374" i="12"/>
  <c r="AN374" i="12"/>
  <c r="AO374" i="12"/>
  <c r="AP374" i="12"/>
  <c r="AQ374" i="12"/>
  <c r="AR374" i="12"/>
  <c r="AS374" i="12"/>
  <c r="AT374" i="12"/>
  <c r="AU374" i="12"/>
  <c r="AV374" i="12"/>
  <c r="AX36" i="12"/>
  <c r="AX15" i="12"/>
  <c r="F203" i="12"/>
  <c r="E265" i="12"/>
  <c r="J391" i="12"/>
  <c r="L200" i="12"/>
  <c r="K262" i="12"/>
  <c r="K393" i="12" s="1"/>
  <c r="N136" i="12"/>
  <c r="N137" i="12"/>
  <c r="N140" i="12"/>
  <c r="N141" i="12"/>
  <c r="N145" i="12"/>
  <c r="N138" i="12"/>
  <c r="N143" i="12"/>
  <c r="N144" i="12"/>
  <c r="N139" i="12"/>
  <c r="N135" i="12"/>
  <c r="N142" i="12"/>
  <c r="L198" i="12"/>
  <c r="K260" i="12"/>
  <c r="L390" i="12"/>
  <c r="N197" i="12"/>
  <c r="M259" i="12"/>
  <c r="AP323" i="12"/>
  <c r="AP324" i="12" s="1"/>
  <c r="AX334" i="12" s="1"/>
  <c r="AP327" i="12"/>
  <c r="AQ328" i="12"/>
  <c r="AR329" i="12"/>
  <c r="AS330" i="12"/>
  <c r="AT331" i="12"/>
  <c r="AU332" i="12"/>
  <c r="AV333" i="12"/>
  <c r="G202" i="12"/>
  <c r="G264" i="12" s="1"/>
  <c r="F264" i="12"/>
  <c r="AQ39" i="12"/>
  <c r="AR115" i="12"/>
  <c r="AR116" i="12" s="1"/>
  <c r="AR122" i="12" s="1"/>
  <c r="AR123" i="12" s="1"/>
  <c r="AR124" i="12" s="1"/>
  <c r="AR128" i="12"/>
  <c r="AS109" i="12"/>
  <c r="AS121" i="12"/>
  <c r="AT93" i="12"/>
  <c r="AU97" i="12"/>
  <c r="AT99" i="12"/>
  <c r="AT100" i="12" s="1"/>
  <c r="AT102" i="12" s="1"/>
  <c r="AW11" i="12"/>
  <c r="AV53" i="12"/>
  <c r="AX17" i="12"/>
  <c r="AY14" i="12"/>
  <c r="J51" i="8"/>
  <c r="J24" i="8"/>
  <c r="AK86" i="10"/>
  <c r="AK87" i="10"/>
  <c r="N24" i="10"/>
  <c r="O24" i="20"/>
  <c r="O3" i="22"/>
  <c r="O3" i="23"/>
  <c r="N25" i="20"/>
  <c r="N4" i="22"/>
  <c r="N4" i="23"/>
  <c r="M26" i="20"/>
  <c r="M5" i="23"/>
  <c r="M5" i="22"/>
  <c r="BI51" i="23"/>
  <c r="BA51" i="23"/>
  <c r="AS51" i="23"/>
  <c r="A52" i="23"/>
  <c r="BB51" i="23"/>
  <c r="AR51" i="23"/>
  <c r="BH51" i="23"/>
  <c r="AY51" i="23"/>
  <c r="BG51" i="23"/>
  <c r="AX51" i="23"/>
  <c r="BD51" i="23"/>
  <c r="BC51" i="23"/>
  <c r="AZ51" i="23"/>
  <c r="AT51" i="23"/>
  <c r="AQ51" i="23"/>
  <c r="BF51" i="23"/>
  <c r="BE51" i="23"/>
  <c r="AV51" i="23"/>
  <c r="AU51" i="23"/>
  <c r="AW51" i="23"/>
  <c r="AE26" i="8"/>
  <c r="AE27" i="8"/>
  <c r="AF26" i="8" s="1"/>
  <c r="AF27" i="8" s="1"/>
  <c r="AG26" i="8" s="1"/>
  <c r="AG27" i="8" s="1"/>
  <c r="AL21" i="8"/>
  <c r="H9" i="4"/>
  <c r="I37" i="20"/>
  <c r="I40" i="20" s="1"/>
  <c r="I42" i="20" s="1"/>
  <c r="I43" i="20" s="1"/>
  <c r="I66" i="9" s="1"/>
  <c r="H44" i="20"/>
  <c r="H10" i="3" s="1"/>
  <c r="P8" i="4"/>
  <c r="N73" i="20"/>
  <c r="N71" i="9" s="1"/>
  <c r="N68" i="20"/>
  <c r="N9" i="3" s="1"/>
  <c r="AF85" i="6"/>
  <c r="AF87" i="6" s="1"/>
  <c r="AF86" i="6"/>
  <c r="AH79" i="6"/>
  <c r="AG83" i="6"/>
  <c r="O37" i="11"/>
  <c r="O39" i="11" s="1"/>
  <c r="O8" i="5" s="1"/>
  <c r="K63" i="6"/>
  <c r="L63" i="6"/>
  <c r="P65" i="20"/>
  <c r="O66" i="20"/>
  <c r="Q74" i="20"/>
  <c r="Q76" i="20" s="1"/>
  <c r="R72" i="20"/>
  <c r="T64" i="20"/>
  <c r="S58" i="20"/>
  <c r="T20" i="20"/>
  <c r="T50" i="20" s="1"/>
  <c r="T52" i="20" s="1"/>
  <c r="T53" i="20" s="1"/>
  <c r="T33" i="11" s="1"/>
  <c r="T44" i="11" s="1"/>
  <c r="BH207" i="10"/>
  <c r="AZ207" i="10"/>
  <c r="AR207" i="10"/>
  <c r="AJ207" i="10"/>
  <c r="AB207" i="10"/>
  <c r="T207" i="10"/>
  <c r="BA207" i="10"/>
  <c r="AQ207" i="10"/>
  <c r="AH207" i="10"/>
  <c r="Y207" i="10"/>
  <c r="BI207" i="10"/>
  <c r="AX207" i="10"/>
  <c r="AN207" i="10"/>
  <c r="AD207" i="10"/>
  <c r="S207" i="10"/>
  <c r="BG207" i="10"/>
  <c r="AW207" i="10"/>
  <c r="AM207" i="10"/>
  <c r="AC207" i="10"/>
  <c r="R207" i="10"/>
  <c r="BF207" i="10"/>
  <c r="AV207" i="10"/>
  <c r="AL207" i="10"/>
  <c r="AA207" i="10"/>
  <c r="AY207" i="10"/>
  <c r="AG207" i="10"/>
  <c r="AU207" i="10"/>
  <c r="AF207" i="10"/>
  <c r="AT207" i="10"/>
  <c r="AE207" i="10"/>
  <c r="AS207" i="10"/>
  <c r="Z207" i="10"/>
  <c r="BE207" i="10"/>
  <c r="X207" i="10"/>
  <c r="BD207" i="10"/>
  <c r="W207" i="10"/>
  <c r="BC207" i="10"/>
  <c r="V207" i="10"/>
  <c r="AI207" i="10"/>
  <c r="BB207" i="10"/>
  <c r="U207" i="10"/>
  <c r="AK207" i="10"/>
  <c r="AO207" i="10"/>
  <c r="AP207" i="10"/>
  <c r="M5" i="19"/>
  <c r="M5" i="18"/>
  <c r="M30" i="10"/>
  <c r="M185" i="10"/>
  <c r="N29" i="10"/>
  <c r="N184" i="10"/>
  <c r="N4" i="19"/>
  <c r="N4" i="18"/>
  <c r="O3" i="19"/>
  <c r="O28" i="10"/>
  <c r="O23" i="10" s="1"/>
  <c r="O3" i="18"/>
  <c r="O183" i="10"/>
  <c r="N14" i="7"/>
  <c r="A208" i="10"/>
  <c r="BE26" i="19"/>
  <c r="AW26" i="19"/>
  <c r="AO26" i="19"/>
  <c r="AG26" i="19"/>
  <c r="Y26" i="19"/>
  <c r="BH26" i="19"/>
  <c r="AY26" i="19"/>
  <c r="AP26" i="19"/>
  <c r="AF26" i="19"/>
  <c r="W26" i="19"/>
  <c r="A27" i="19"/>
  <c r="BA26" i="19"/>
  <c r="AQ26" i="19"/>
  <c r="AE26" i="19"/>
  <c r="U26" i="19"/>
  <c r="BD26" i="19"/>
  <c r="AS26" i="19"/>
  <c r="AH26" i="19"/>
  <c r="T26" i="19"/>
  <c r="AZ26" i="19"/>
  <c r="AL26" i="19"/>
  <c r="Z26" i="19"/>
  <c r="AX26" i="19"/>
  <c r="AK26" i="19"/>
  <c r="X26" i="19"/>
  <c r="AV26" i="19"/>
  <c r="AJ26" i="19"/>
  <c r="V26" i="19"/>
  <c r="BC26" i="19"/>
  <c r="AN26" i="19"/>
  <c r="AB26" i="19"/>
  <c r="AR26" i="19"/>
  <c r="AM26" i="19"/>
  <c r="BG26" i="19"/>
  <c r="AD26" i="19"/>
  <c r="BI26" i="19"/>
  <c r="AI26" i="19"/>
  <c r="AC26" i="19"/>
  <c r="BB26" i="19"/>
  <c r="AU26" i="19"/>
  <c r="S26" i="19"/>
  <c r="AT26" i="19"/>
  <c r="R26" i="19"/>
  <c r="BF26" i="19"/>
  <c r="AA26" i="19"/>
  <c r="M3" i="14"/>
  <c r="L36" i="17"/>
  <c r="M3" i="17"/>
  <c r="L39" i="17"/>
  <c r="L38" i="17"/>
  <c r="N4" i="5"/>
  <c r="N4" i="4"/>
  <c r="N4" i="3"/>
  <c r="M23" i="7"/>
  <c r="M17" i="2" s="1"/>
  <c r="N2" i="1" s="1"/>
  <c r="M3" i="15"/>
  <c r="M3" i="16"/>
  <c r="O31" i="12"/>
  <c r="O3" i="3"/>
  <c r="O3" i="5"/>
  <c r="O3" i="4"/>
  <c r="M5" i="5"/>
  <c r="M5" i="3"/>
  <c r="M5" i="4"/>
  <c r="P65" i="12"/>
  <c r="N17" i="6"/>
  <c r="N32" i="12"/>
  <c r="N26" i="9"/>
  <c r="N12" i="8"/>
  <c r="N26" i="11"/>
  <c r="O16" i="6"/>
  <c r="O25" i="9"/>
  <c r="P12" i="7"/>
  <c r="P20" i="21" s="1"/>
  <c r="O13" i="7"/>
  <c r="O21" i="21" s="1"/>
  <c r="O11" i="8"/>
  <c r="M13" i="8"/>
  <c r="M27" i="9"/>
  <c r="M18" i="6"/>
  <c r="M33" i="12"/>
  <c r="M27" i="11"/>
  <c r="N13" i="8" l="1"/>
  <c r="N22" i="21"/>
  <c r="N23" i="6"/>
  <c r="AX7" i="12"/>
  <c r="AW8" i="6"/>
  <c r="AW56" i="12"/>
  <c r="AR129" i="12"/>
  <c r="AR48" i="12"/>
  <c r="AR49" i="12" s="1"/>
  <c r="AR51" i="6" s="1"/>
  <c r="M201" i="12"/>
  <c r="L263" i="12"/>
  <c r="L394" i="12" s="1"/>
  <c r="AZ326" i="12"/>
  <c r="AY371" i="12"/>
  <c r="AY363" i="12"/>
  <c r="AY368" i="12"/>
  <c r="AY366" i="12"/>
  <c r="AY370" i="12"/>
  <c r="AY361" i="12"/>
  <c r="AY348" i="12"/>
  <c r="AY340" i="12"/>
  <c r="AY373" i="12"/>
  <c r="AY367" i="12"/>
  <c r="AY364" i="12"/>
  <c r="AY374" i="12"/>
  <c r="AY358" i="12"/>
  <c r="AY357" i="12"/>
  <c r="AY352" i="12"/>
  <c r="AY341" i="12"/>
  <c r="AY375" i="12"/>
  <c r="AY362" i="12"/>
  <c r="AY355" i="12"/>
  <c r="AY354" i="12"/>
  <c r="AY345" i="12"/>
  <c r="AY343" i="12"/>
  <c r="AY360" i="12"/>
  <c r="AY359" i="12"/>
  <c r="AY347" i="12"/>
  <c r="AY346" i="12"/>
  <c r="AY337" i="12"/>
  <c r="AY365" i="12"/>
  <c r="AY356" i="12"/>
  <c r="AY350" i="12"/>
  <c r="AY344" i="12"/>
  <c r="AY372" i="12"/>
  <c r="AY335" i="12"/>
  <c r="AY336" i="12"/>
  <c r="AY353" i="12"/>
  <c r="AY351" i="12"/>
  <c r="AY369" i="12"/>
  <c r="AY349" i="12"/>
  <c r="AY342" i="12"/>
  <c r="AY339" i="12"/>
  <c r="AY338" i="12"/>
  <c r="A269" i="12"/>
  <c r="A337" i="12" s="1"/>
  <c r="A400" i="12" s="1"/>
  <c r="M207" i="12"/>
  <c r="C207" i="12"/>
  <c r="M390" i="12"/>
  <c r="M200" i="12"/>
  <c r="L262" i="12"/>
  <c r="L393" i="12" s="1"/>
  <c r="A147" i="12"/>
  <c r="O147" i="12" s="1"/>
  <c r="A208" i="12"/>
  <c r="C146" i="12"/>
  <c r="D146" i="12"/>
  <c r="E146" i="12"/>
  <c r="F146" i="12"/>
  <c r="G146" i="12"/>
  <c r="H146" i="12"/>
  <c r="I146" i="12"/>
  <c r="J146" i="12"/>
  <c r="K146" i="12"/>
  <c r="L146" i="12"/>
  <c r="M146" i="12"/>
  <c r="D206" i="12"/>
  <c r="O136" i="12"/>
  <c r="O139" i="12"/>
  <c r="O146" i="12"/>
  <c r="O140" i="12"/>
  <c r="O138" i="12"/>
  <c r="O144" i="12"/>
  <c r="O137" i="12"/>
  <c r="O142" i="12"/>
  <c r="O143" i="12"/>
  <c r="O145" i="12"/>
  <c r="O135" i="12"/>
  <c r="O141" i="12"/>
  <c r="G203" i="12"/>
  <c r="F265" i="12"/>
  <c r="F396" i="12" s="1"/>
  <c r="AY36" i="12"/>
  <c r="AY15" i="12"/>
  <c r="AX16" i="12"/>
  <c r="AX120" i="12"/>
  <c r="F204" i="12"/>
  <c r="E266" i="12"/>
  <c r="E397" i="12" s="1"/>
  <c r="E205" i="12"/>
  <c r="D267" i="12"/>
  <c r="D398" i="12" s="1"/>
  <c r="F395" i="12"/>
  <c r="M206" i="12"/>
  <c r="L268" i="12"/>
  <c r="L399" i="12" s="1"/>
  <c r="E396" i="12"/>
  <c r="O197" i="12"/>
  <c r="N259" i="12"/>
  <c r="B376" i="12"/>
  <c r="AY376" i="12" s="1"/>
  <c r="C375" i="12"/>
  <c r="E375" i="12"/>
  <c r="D375" i="12"/>
  <c r="F375" i="12"/>
  <c r="G375" i="12"/>
  <c r="H375" i="12"/>
  <c r="I375" i="12"/>
  <c r="J375" i="12"/>
  <c r="K375" i="12"/>
  <c r="L375" i="12"/>
  <c r="M375" i="12"/>
  <c r="N375" i="12"/>
  <c r="O375" i="12"/>
  <c r="P375" i="12"/>
  <c r="Q375" i="12"/>
  <c r="R375" i="12"/>
  <c r="S375" i="12"/>
  <c r="T375" i="12"/>
  <c r="U375" i="12"/>
  <c r="V375" i="12"/>
  <c r="W375" i="12"/>
  <c r="X375" i="12"/>
  <c r="Y375" i="12"/>
  <c r="Z375" i="12"/>
  <c r="AA375" i="12"/>
  <c r="AB375" i="12"/>
  <c r="AC375" i="12"/>
  <c r="AD375" i="12"/>
  <c r="AE375" i="12"/>
  <c r="AF375" i="12"/>
  <c r="AG375" i="12"/>
  <c r="AH375" i="12"/>
  <c r="AI375" i="12"/>
  <c r="AJ375" i="12"/>
  <c r="AK375" i="12"/>
  <c r="AL375" i="12"/>
  <c r="AM375" i="12"/>
  <c r="AN375" i="12"/>
  <c r="AO375" i="12"/>
  <c r="AP375" i="12"/>
  <c r="AQ375" i="12"/>
  <c r="AR375" i="12"/>
  <c r="AS375" i="12"/>
  <c r="AT375" i="12"/>
  <c r="AU375" i="12"/>
  <c r="AV375" i="12"/>
  <c r="AW375" i="12"/>
  <c r="M203" i="12"/>
  <c r="L265" i="12"/>
  <c r="L396" i="12" s="1"/>
  <c r="G395" i="12"/>
  <c r="K391" i="12"/>
  <c r="AM37" i="12"/>
  <c r="AL60" i="12"/>
  <c r="AL40" i="12"/>
  <c r="AL42" i="12" s="1"/>
  <c r="M199" i="12"/>
  <c r="L261" i="12"/>
  <c r="L392" i="12" s="1"/>
  <c r="AQ323" i="12"/>
  <c r="AQ324" i="12" s="1"/>
  <c r="AQ327" i="12"/>
  <c r="AR328" i="12"/>
  <c r="AS329" i="12"/>
  <c r="AT330" i="12"/>
  <c r="AU331" i="12"/>
  <c r="AV332" i="12"/>
  <c r="AW333" i="12"/>
  <c r="M198" i="12"/>
  <c r="L260" i="12"/>
  <c r="M202" i="12"/>
  <c r="L264" i="12"/>
  <c r="L395" i="12" s="1"/>
  <c r="M204" i="12"/>
  <c r="L266" i="12"/>
  <c r="L397" i="12" s="1"/>
  <c r="M205" i="12"/>
  <c r="L267" i="12"/>
  <c r="L398" i="12" s="1"/>
  <c r="AR39" i="12"/>
  <c r="AS115" i="12"/>
  <c r="AS116" i="12" s="1"/>
  <c r="AS122" i="12" s="1"/>
  <c r="AS123" i="12" s="1"/>
  <c r="AS124" i="12" s="1"/>
  <c r="AS128" i="12"/>
  <c r="AT109" i="12"/>
  <c r="AT121" i="12"/>
  <c r="AU93" i="12"/>
  <c r="AU99" i="12"/>
  <c r="AU100" i="12" s="1"/>
  <c r="AU102" i="12" s="1"/>
  <c r="AV97" i="12"/>
  <c r="AX11" i="12"/>
  <c r="AW53" i="12"/>
  <c r="AY17" i="12"/>
  <c r="AZ14" i="12"/>
  <c r="K20" i="8"/>
  <c r="J52" i="8"/>
  <c r="N24" i="6"/>
  <c r="N16" i="3" s="1"/>
  <c r="N18" i="6"/>
  <c r="AL86" i="10"/>
  <c r="AL87" i="10"/>
  <c r="O24" i="10"/>
  <c r="N33" i="12"/>
  <c r="N27" i="9"/>
  <c r="P24" i="20"/>
  <c r="P3" i="23"/>
  <c r="P3" i="22"/>
  <c r="N26" i="20"/>
  <c r="N5" i="22"/>
  <c r="N5" i="23"/>
  <c r="O25" i="20"/>
  <c r="O4" i="22"/>
  <c r="O4" i="23"/>
  <c r="BD52" i="23"/>
  <c r="AV52" i="23"/>
  <c r="BE52" i="23"/>
  <c r="AU52" i="23"/>
  <c r="BC52" i="23"/>
  <c r="AT52" i="23"/>
  <c r="A53" i="23"/>
  <c r="BB52" i="23"/>
  <c r="AS52" i="23"/>
  <c r="BA52" i="23"/>
  <c r="AR52" i="23"/>
  <c r="BI52" i="23"/>
  <c r="BH52" i="23"/>
  <c r="BG52" i="23"/>
  <c r="BF52" i="23"/>
  <c r="AZ52" i="23"/>
  <c r="AX52" i="23"/>
  <c r="AW52" i="23"/>
  <c r="AY52" i="23"/>
  <c r="AH26" i="8"/>
  <c r="AH27" i="8"/>
  <c r="AI26" i="8" s="1"/>
  <c r="AI27" i="8" s="1"/>
  <c r="AJ26" i="8" s="1"/>
  <c r="AJ27" i="8" s="1"/>
  <c r="AK26" i="8" s="1"/>
  <c r="AK27" i="8" s="1"/>
  <c r="AM21" i="8"/>
  <c r="I9" i="4"/>
  <c r="I44" i="20"/>
  <c r="I10" i="3" s="1"/>
  <c r="J37" i="20"/>
  <c r="J40" i="20" s="1"/>
  <c r="J42" i="20" s="1"/>
  <c r="J43" i="20" s="1"/>
  <c r="J66" i="9" s="1"/>
  <c r="U39" i="20"/>
  <c r="O73" i="20"/>
  <c r="O71" i="9" s="1"/>
  <c r="O68" i="20"/>
  <c r="O9" i="3" s="1"/>
  <c r="Q8" i="4"/>
  <c r="N5" i="5"/>
  <c r="N5" i="3"/>
  <c r="AG85" i="6"/>
  <c r="AG87" i="6" s="1"/>
  <c r="AG86" i="6"/>
  <c r="AI79" i="6"/>
  <c r="AH83" i="6"/>
  <c r="P37" i="11"/>
  <c r="P39" i="11" s="1"/>
  <c r="P8" i="5" s="1"/>
  <c r="M63" i="6"/>
  <c r="R74" i="20"/>
  <c r="R76" i="20" s="1"/>
  <c r="S72" i="20"/>
  <c r="Q65" i="20"/>
  <c r="P66" i="20"/>
  <c r="U64" i="20"/>
  <c r="T58" i="20"/>
  <c r="U20" i="20"/>
  <c r="U50" i="20" s="1"/>
  <c r="U52" i="20" s="1"/>
  <c r="U53" i="20" s="1"/>
  <c r="U33" i="11" s="1"/>
  <c r="U44" i="11" s="1"/>
  <c r="BE208" i="10"/>
  <c r="AW208" i="10"/>
  <c r="AO208" i="10"/>
  <c r="AG208" i="10"/>
  <c r="Y208" i="10"/>
  <c r="BC208" i="10"/>
  <c r="AT208" i="10"/>
  <c r="AK208" i="10"/>
  <c r="AB208" i="10"/>
  <c r="S208" i="10"/>
  <c r="BH208" i="10"/>
  <c r="AX208" i="10"/>
  <c r="AM208" i="10"/>
  <c r="AC208" i="10"/>
  <c r="BG208" i="10"/>
  <c r="AV208" i="10"/>
  <c r="AL208" i="10"/>
  <c r="AA208" i="10"/>
  <c r="BF208" i="10"/>
  <c r="AU208" i="10"/>
  <c r="AJ208" i="10"/>
  <c r="Z208" i="10"/>
  <c r="BD208" i="10"/>
  <c r="AS208" i="10"/>
  <c r="AI208" i="10"/>
  <c r="X208" i="10"/>
  <c r="AR208" i="10"/>
  <c r="W208" i="10"/>
  <c r="AQ208" i="10"/>
  <c r="V208" i="10"/>
  <c r="AP208" i="10"/>
  <c r="U208" i="10"/>
  <c r="BI208" i="10"/>
  <c r="AN208" i="10"/>
  <c r="T208" i="10"/>
  <c r="BB208" i="10"/>
  <c r="BA208" i="10"/>
  <c r="AZ208" i="10"/>
  <c r="AD208" i="10"/>
  <c r="AY208" i="10"/>
  <c r="AH208" i="10"/>
  <c r="AF208" i="10"/>
  <c r="AE208" i="10"/>
  <c r="N185" i="10"/>
  <c r="N30" i="10"/>
  <c r="N5" i="19"/>
  <c r="N5" i="18"/>
  <c r="O29" i="10"/>
  <c r="O184" i="10"/>
  <c r="O4" i="18"/>
  <c r="O4" i="19"/>
  <c r="P3" i="19"/>
  <c r="P3" i="18"/>
  <c r="P183" i="10"/>
  <c r="P28" i="10"/>
  <c r="P23" i="10" s="1"/>
  <c r="N27" i="11"/>
  <c r="N5" i="4"/>
  <c r="A209" i="10"/>
  <c r="BH27" i="19"/>
  <c r="AZ27" i="19"/>
  <c r="AR27" i="19"/>
  <c r="AJ27" i="19"/>
  <c r="AB27" i="19"/>
  <c r="T27" i="19"/>
  <c r="A28" i="19"/>
  <c r="BB27" i="19"/>
  <c r="AS27" i="19"/>
  <c r="AI27" i="19"/>
  <c r="Z27" i="19"/>
  <c r="BC27" i="19"/>
  <c r="AQ27" i="19"/>
  <c r="AG27" i="19"/>
  <c r="W27" i="19"/>
  <c r="BD27" i="19"/>
  <c r="AP27" i="19"/>
  <c r="AE27" i="19"/>
  <c r="S27" i="19"/>
  <c r="BG27" i="19"/>
  <c r="AU27" i="19"/>
  <c r="AF27" i="19"/>
  <c r="AT27" i="19"/>
  <c r="AD27" i="19"/>
  <c r="BF27" i="19"/>
  <c r="BE27" i="19"/>
  <c r="AO27" i="19"/>
  <c r="AC27" i="19"/>
  <c r="AW27" i="19"/>
  <c r="AK27" i="19"/>
  <c r="V27" i="19"/>
  <c r="AL27" i="19"/>
  <c r="BI27" i="19"/>
  <c r="AY27" i="19"/>
  <c r="Y27" i="19"/>
  <c r="X27" i="19"/>
  <c r="U27" i="19"/>
  <c r="AH27" i="19"/>
  <c r="BA27" i="19"/>
  <c r="AA27" i="19"/>
  <c r="AX27" i="19"/>
  <c r="AN27" i="19"/>
  <c r="AM27" i="19"/>
  <c r="AV27" i="19"/>
  <c r="N3" i="14"/>
  <c r="O4" i="4"/>
  <c r="O4" i="3"/>
  <c r="O4" i="5"/>
  <c r="P3" i="3"/>
  <c r="P3" i="5"/>
  <c r="P3" i="4"/>
  <c r="P31" i="12"/>
  <c r="N3" i="16"/>
  <c r="N23" i="7"/>
  <c r="N3" i="15"/>
  <c r="M36" i="17"/>
  <c r="M39" i="17"/>
  <c r="M38" i="17"/>
  <c r="N3" i="17"/>
  <c r="Q65" i="12"/>
  <c r="P25" i="9"/>
  <c r="P11" i="8"/>
  <c r="Q12" i="7"/>
  <c r="Q20" i="21" s="1"/>
  <c r="P13" i="7"/>
  <c r="P21" i="21" s="1"/>
  <c r="P16" i="6"/>
  <c r="O14" i="7"/>
  <c r="O22" i="21" s="1"/>
  <c r="O26" i="11"/>
  <c r="O32" i="12"/>
  <c r="O12" i="8"/>
  <c r="O26" i="9"/>
  <c r="O17" i="6"/>
  <c r="O23" i="6" l="1"/>
  <c r="AY7" i="12"/>
  <c r="AX8" i="6"/>
  <c r="AX56" i="12"/>
  <c r="AS129" i="12"/>
  <c r="AS48" i="12"/>
  <c r="AS49" i="12" s="1"/>
  <c r="AS51" i="6" s="1"/>
  <c r="N198" i="12"/>
  <c r="M260" i="12"/>
  <c r="P136" i="12"/>
  <c r="P141" i="12"/>
  <c r="P146" i="12"/>
  <c r="P138" i="12"/>
  <c r="P147" i="12"/>
  <c r="P144" i="12"/>
  <c r="P137" i="12"/>
  <c r="P145" i="12"/>
  <c r="P142" i="12"/>
  <c r="P143" i="12"/>
  <c r="P140" i="12"/>
  <c r="P135" i="12"/>
  <c r="P139" i="12"/>
  <c r="N205" i="12"/>
  <c r="M267" i="12"/>
  <c r="M398" i="12" s="1"/>
  <c r="P197" i="12"/>
  <c r="O259" i="12"/>
  <c r="A270" i="12"/>
  <c r="A338" i="12" s="1"/>
  <c r="A401" i="12" s="1"/>
  <c r="C208" i="12"/>
  <c r="N208" i="12"/>
  <c r="N201" i="12"/>
  <c r="M263" i="12"/>
  <c r="M394" i="12" s="1"/>
  <c r="A148" i="12"/>
  <c r="P148" i="12" s="1"/>
  <c r="A209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N200" i="12"/>
  <c r="M262" i="12"/>
  <c r="M393" i="12" s="1"/>
  <c r="N204" i="12"/>
  <c r="M266" i="12"/>
  <c r="M397" i="12" s="1"/>
  <c r="AN37" i="12"/>
  <c r="AM60" i="12"/>
  <c r="AM40" i="12"/>
  <c r="AM42" i="12" s="1"/>
  <c r="N390" i="12"/>
  <c r="N203" i="12"/>
  <c r="M265" i="12"/>
  <c r="M396" i="12" s="1"/>
  <c r="AZ36" i="12"/>
  <c r="AZ15" i="12"/>
  <c r="N202" i="12"/>
  <c r="M264" i="12"/>
  <c r="M395" i="12" s="1"/>
  <c r="B377" i="12"/>
  <c r="C376" i="12"/>
  <c r="E376" i="12"/>
  <c r="D376" i="12"/>
  <c r="F376" i="12"/>
  <c r="G376" i="12"/>
  <c r="H376" i="12"/>
  <c r="I376" i="12"/>
  <c r="J376" i="12"/>
  <c r="K376" i="12"/>
  <c r="L376" i="12"/>
  <c r="M376" i="12"/>
  <c r="N376" i="12"/>
  <c r="O376" i="12"/>
  <c r="P376" i="12"/>
  <c r="Q376" i="12"/>
  <c r="R376" i="12"/>
  <c r="S376" i="12"/>
  <c r="T376" i="12"/>
  <c r="U376" i="12"/>
  <c r="V376" i="12"/>
  <c r="W376" i="12"/>
  <c r="X376" i="12"/>
  <c r="Y376" i="12"/>
  <c r="Z376" i="12"/>
  <c r="AA376" i="12"/>
  <c r="AB376" i="12"/>
  <c r="AC376" i="12"/>
  <c r="AD376" i="12"/>
  <c r="AE376" i="12"/>
  <c r="AF376" i="12"/>
  <c r="AG376" i="12"/>
  <c r="AH376" i="12"/>
  <c r="AI376" i="12"/>
  <c r="AJ376" i="12"/>
  <c r="AK376" i="12"/>
  <c r="AL376" i="12"/>
  <c r="AM376" i="12"/>
  <c r="AN376" i="12"/>
  <c r="AO376" i="12"/>
  <c r="AP376" i="12"/>
  <c r="AQ376" i="12"/>
  <c r="AR376" i="12"/>
  <c r="AS376" i="12"/>
  <c r="AT376" i="12"/>
  <c r="AU376" i="12"/>
  <c r="AV376" i="12"/>
  <c r="AW376" i="12"/>
  <c r="AX376" i="12"/>
  <c r="M268" i="12"/>
  <c r="M399" i="12" s="1"/>
  <c r="N206" i="12"/>
  <c r="E206" i="12"/>
  <c r="D268" i="12"/>
  <c r="D399" i="12" s="1"/>
  <c r="AR323" i="12"/>
  <c r="AR324" i="12" s="1"/>
  <c r="AZ334" i="12" s="1"/>
  <c r="AR327" i="12"/>
  <c r="AS328" i="12"/>
  <c r="AT329" i="12"/>
  <c r="AU330" i="12"/>
  <c r="AV331" i="12"/>
  <c r="AW332" i="12"/>
  <c r="AX333" i="12"/>
  <c r="H203" i="12"/>
  <c r="H265" i="12" s="1"/>
  <c r="G265" i="12"/>
  <c r="F205" i="12"/>
  <c r="E267" i="12"/>
  <c r="E398" i="12" s="1"/>
  <c r="D207" i="12"/>
  <c r="C269" i="12"/>
  <c r="C400" i="12" s="1"/>
  <c r="N199" i="12"/>
  <c r="M261" i="12"/>
  <c r="M392" i="12" s="1"/>
  <c r="G204" i="12"/>
  <c r="F266" i="12"/>
  <c r="L391" i="12"/>
  <c r="AY16" i="12"/>
  <c r="AY120" i="12"/>
  <c r="N207" i="12"/>
  <c r="M269" i="12"/>
  <c r="M400" i="12" s="1"/>
  <c r="AY334" i="12"/>
  <c r="BA326" i="12"/>
  <c r="AZ377" i="12"/>
  <c r="AZ368" i="12"/>
  <c r="AZ360" i="12"/>
  <c r="AZ370" i="12"/>
  <c r="AZ358" i="12"/>
  <c r="AZ372" i="12"/>
  <c r="AZ373" i="12"/>
  <c r="AZ367" i="12"/>
  <c r="AZ364" i="12"/>
  <c r="AZ353" i="12"/>
  <c r="AZ345" i="12"/>
  <c r="AZ337" i="12"/>
  <c r="AZ374" i="12"/>
  <c r="AZ356" i="12"/>
  <c r="AZ376" i="12"/>
  <c r="AZ375" i="12"/>
  <c r="AZ366" i="12"/>
  <c r="AZ362" i="12"/>
  <c r="AZ355" i="12"/>
  <c r="AZ354" i="12"/>
  <c r="AZ343" i="12"/>
  <c r="AZ347" i="12"/>
  <c r="AZ359" i="12"/>
  <c r="AZ365" i="12"/>
  <c r="AZ340" i="12"/>
  <c r="AZ369" i="12"/>
  <c r="AZ349" i="12"/>
  <c r="AZ348" i="12"/>
  <c r="AZ351" i="12"/>
  <c r="AZ342" i="12"/>
  <c r="AZ363" i="12"/>
  <c r="AZ346" i="12"/>
  <c r="AZ344" i="12"/>
  <c r="AZ361" i="12"/>
  <c r="AZ350" i="12"/>
  <c r="AZ341" i="12"/>
  <c r="AZ371" i="12"/>
  <c r="AZ336" i="12"/>
  <c r="AZ339" i="12"/>
  <c r="AZ352" i="12"/>
  <c r="AZ335" i="12"/>
  <c r="AZ357" i="12"/>
  <c r="AZ338" i="12"/>
  <c r="AS39" i="12"/>
  <c r="AT115" i="12"/>
  <c r="AT116" i="12" s="1"/>
  <c r="AT122" i="12" s="1"/>
  <c r="AT123" i="12" s="1"/>
  <c r="AT124" i="12" s="1"/>
  <c r="AT128" i="12"/>
  <c r="AU109" i="12"/>
  <c r="AU121" i="12"/>
  <c r="AV93" i="12"/>
  <c r="AW97" i="12"/>
  <c r="AV99" i="12"/>
  <c r="AV100" i="12" s="1"/>
  <c r="AV102" i="12" s="1"/>
  <c r="AY11" i="12"/>
  <c r="AX53" i="12"/>
  <c r="AZ17" i="12"/>
  <c r="BA14" i="12"/>
  <c r="K22" i="8"/>
  <c r="K21" i="8" s="1"/>
  <c r="K49" i="8" s="1"/>
  <c r="K48" i="8"/>
  <c r="O24" i="6"/>
  <c r="O16" i="3" s="1"/>
  <c r="AM86" i="10"/>
  <c r="AM87" i="10"/>
  <c r="P24" i="10"/>
  <c r="O26" i="20"/>
  <c r="O5" i="22"/>
  <c r="O5" i="23"/>
  <c r="Q24" i="20"/>
  <c r="Q3" i="23"/>
  <c r="Q3" i="22"/>
  <c r="P25" i="20"/>
  <c r="P4" i="23"/>
  <c r="P4" i="22"/>
  <c r="BG53" i="23"/>
  <c r="AY53" i="23"/>
  <c r="BH53" i="23"/>
  <c r="AX53" i="23"/>
  <c r="BF53" i="23"/>
  <c r="AW53" i="23"/>
  <c r="BE53" i="23"/>
  <c r="AV53" i="23"/>
  <c r="BD53" i="23"/>
  <c r="AU53" i="23"/>
  <c r="BC53" i="23"/>
  <c r="BB53" i="23"/>
  <c r="BA53" i="23"/>
  <c r="AZ53" i="23"/>
  <c r="AT53" i="23"/>
  <c r="AS53" i="23"/>
  <c r="BI53" i="23"/>
  <c r="A54" i="23"/>
  <c r="AL26" i="8"/>
  <c r="AL27" i="8"/>
  <c r="AN21" i="8"/>
  <c r="J9" i="4"/>
  <c r="K37" i="20"/>
  <c r="K40" i="20" s="1"/>
  <c r="K42" i="20" s="1"/>
  <c r="K43" i="20" s="1"/>
  <c r="K66" i="9" s="1"/>
  <c r="J44" i="20"/>
  <c r="J10" i="3" s="1"/>
  <c r="R8" i="4"/>
  <c r="P73" i="20"/>
  <c r="P71" i="9" s="1"/>
  <c r="P68" i="20"/>
  <c r="P9" i="3" s="1"/>
  <c r="AH85" i="6"/>
  <c r="AH87" i="6" s="1"/>
  <c r="AH86" i="6"/>
  <c r="AJ79" i="6"/>
  <c r="AI83" i="6"/>
  <c r="Q37" i="11"/>
  <c r="Q39" i="11" s="1"/>
  <c r="Q8" i="5" s="1"/>
  <c r="G23" i="3"/>
  <c r="G61" i="8"/>
  <c r="R65" i="20"/>
  <c r="Q66" i="20"/>
  <c r="S74" i="20"/>
  <c r="S76" i="20" s="1"/>
  <c r="T72" i="20"/>
  <c r="V64" i="20"/>
  <c r="U58" i="20"/>
  <c r="V20" i="20"/>
  <c r="V50" i="20" s="1"/>
  <c r="BC209" i="10"/>
  <c r="AU209" i="10"/>
  <c r="AM209" i="10"/>
  <c r="AE209" i="10"/>
  <c r="W209" i="10"/>
  <c r="BG209" i="10"/>
  <c r="AX209" i="10"/>
  <c r="AO209" i="10"/>
  <c r="AF209" i="10"/>
  <c r="V209" i="10"/>
  <c r="BF209" i="10"/>
  <c r="AW209" i="10"/>
  <c r="AN209" i="10"/>
  <c r="AZ209" i="10"/>
  <c r="AL209" i="10"/>
  <c r="AB209" i="10"/>
  <c r="AY209" i="10"/>
  <c r="AK209" i="10"/>
  <c r="AA209" i="10"/>
  <c r="BI209" i="10"/>
  <c r="AV209" i="10"/>
  <c r="AJ209" i="10"/>
  <c r="Z209" i="10"/>
  <c r="BH209" i="10"/>
  <c r="AT209" i="10"/>
  <c r="AI209" i="10"/>
  <c r="Y209" i="10"/>
  <c r="AS209" i="10"/>
  <c r="X209" i="10"/>
  <c r="AR209" i="10"/>
  <c r="U209" i="10"/>
  <c r="AQ209" i="10"/>
  <c r="T209" i="10"/>
  <c r="AP209" i="10"/>
  <c r="BE209" i="10"/>
  <c r="BD209" i="10"/>
  <c r="BB209" i="10"/>
  <c r="AC209" i="10"/>
  <c r="BA209" i="10"/>
  <c r="AH209" i="10"/>
  <c r="AG209" i="10"/>
  <c r="AD209" i="10"/>
  <c r="O185" i="10"/>
  <c r="O30" i="10"/>
  <c r="O5" i="19"/>
  <c r="O5" i="18"/>
  <c r="Q3" i="18"/>
  <c r="Q28" i="10"/>
  <c r="Q23" i="10" s="1"/>
  <c r="Q3" i="19"/>
  <c r="Q183" i="10"/>
  <c r="P4" i="19"/>
  <c r="P29" i="10"/>
  <c r="P4" i="18"/>
  <c r="P184" i="10"/>
  <c r="A210" i="10"/>
  <c r="A29" i="19"/>
  <c r="BC28" i="19"/>
  <c r="AU28" i="19"/>
  <c r="AM28" i="19"/>
  <c r="AE28" i="19"/>
  <c r="W28" i="19"/>
  <c r="BE28" i="19"/>
  <c r="AV28" i="19"/>
  <c r="AL28" i="19"/>
  <c r="AC28" i="19"/>
  <c r="T28" i="19"/>
  <c r="BD28" i="19"/>
  <c r="AS28" i="19"/>
  <c r="AI28" i="19"/>
  <c r="Y28" i="19"/>
  <c r="BA28" i="19"/>
  <c r="AP28" i="19"/>
  <c r="AD28" i="19"/>
  <c r="AZ28" i="19"/>
  <c r="AN28" i="19"/>
  <c r="Z28" i="19"/>
  <c r="AY28" i="19"/>
  <c r="X28" i="19"/>
  <c r="AK28" i="19"/>
  <c r="AX28" i="19"/>
  <c r="AJ28" i="19"/>
  <c r="V28" i="19"/>
  <c r="BF28" i="19"/>
  <c r="AQ28" i="19"/>
  <c r="AB28" i="19"/>
  <c r="BG28" i="19"/>
  <c r="AF28" i="19"/>
  <c r="BB28" i="19"/>
  <c r="AA28" i="19"/>
  <c r="AT28" i="19"/>
  <c r="AR28" i="19"/>
  <c r="AO28" i="19"/>
  <c r="AW28" i="19"/>
  <c r="U28" i="19"/>
  <c r="BI28" i="19"/>
  <c r="AH28" i="19"/>
  <c r="BH28" i="19"/>
  <c r="AG28" i="19"/>
  <c r="O3" i="14"/>
  <c r="O3" i="16"/>
  <c r="O5" i="4"/>
  <c r="O5" i="3"/>
  <c r="O5" i="5"/>
  <c r="O3" i="17"/>
  <c r="N36" i="17"/>
  <c r="N39" i="17"/>
  <c r="N38" i="17"/>
  <c r="O3" i="15"/>
  <c r="P4" i="4"/>
  <c r="P4" i="3"/>
  <c r="P4" i="5"/>
  <c r="Q3" i="5"/>
  <c r="Q3" i="3"/>
  <c r="Q31" i="12"/>
  <c r="Q3" i="4"/>
  <c r="O23" i="7"/>
  <c r="R65" i="12"/>
  <c r="O33" i="12"/>
  <c r="O27" i="9"/>
  <c r="O18" i="6"/>
  <c r="O13" i="8"/>
  <c r="O27" i="11"/>
  <c r="P14" i="7"/>
  <c r="P22" i="21" s="1"/>
  <c r="P26" i="9"/>
  <c r="P12" i="8"/>
  <c r="P26" i="11"/>
  <c r="P17" i="6"/>
  <c r="P32" i="12"/>
  <c r="Q11" i="8"/>
  <c r="R12" i="7"/>
  <c r="R20" i="21" s="1"/>
  <c r="Q16" i="6"/>
  <c r="Q13" i="7"/>
  <c r="Q21" i="21" s="1"/>
  <c r="Q25" i="9"/>
  <c r="P23" i="6" l="1"/>
  <c r="AZ7" i="12"/>
  <c r="AY56" i="12"/>
  <c r="AY8" i="6"/>
  <c r="AT129" i="12"/>
  <c r="AT48" i="12"/>
  <c r="AT49" i="12" s="1"/>
  <c r="AT51" i="6" s="1"/>
  <c r="D269" i="12"/>
  <c r="D400" i="12" s="1"/>
  <c r="E207" i="12"/>
  <c r="N266" i="12"/>
  <c r="N397" i="12" s="1"/>
  <c r="O204" i="12"/>
  <c r="O209" i="12"/>
  <c r="C209" i="12"/>
  <c r="A271" i="12"/>
  <c r="A339" i="12" s="1"/>
  <c r="A402" i="12" s="1"/>
  <c r="O208" i="12"/>
  <c r="N270" i="12"/>
  <c r="N401" i="12" s="1"/>
  <c r="O390" i="12"/>
  <c r="O207" i="12"/>
  <c r="N269" i="12"/>
  <c r="N400" i="12" s="1"/>
  <c r="H204" i="12"/>
  <c r="G266" i="12"/>
  <c r="G397" i="12" s="1"/>
  <c r="G205" i="12"/>
  <c r="F267" i="12"/>
  <c r="F398" i="12" s="1"/>
  <c r="A149" i="12"/>
  <c r="Q149" i="12" s="1"/>
  <c r="A210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Q197" i="12"/>
  <c r="P259" i="12"/>
  <c r="O203" i="12"/>
  <c r="N265" i="12"/>
  <c r="N396" i="12" s="1"/>
  <c r="Q136" i="12"/>
  <c r="Q141" i="12"/>
  <c r="Q140" i="12"/>
  <c r="Q144" i="12"/>
  <c r="Q137" i="12"/>
  <c r="Q148" i="12"/>
  <c r="Q145" i="12"/>
  <c r="Q147" i="12"/>
  <c r="Q146" i="12"/>
  <c r="Q142" i="12"/>
  <c r="Q139" i="12"/>
  <c r="Q143" i="12"/>
  <c r="Q135" i="12"/>
  <c r="Q138" i="12"/>
  <c r="G396" i="12"/>
  <c r="F206" i="12"/>
  <c r="E268" i="12"/>
  <c r="E399" i="12" s="1"/>
  <c r="H396" i="12"/>
  <c r="N268" i="12"/>
  <c r="N399" i="12" s="1"/>
  <c r="O206" i="12"/>
  <c r="O200" i="12"/>
  <c r="N262" i="12"/>
  <c r="N393" i="12" s="1"/>
  <c r="D208" i="12"/>
  <c r="C270" i="12"/>
  <c r="C401" i="12" s="1"/>
  <c r="BA36" i="12"/>
  <c r="BA15" i="12"/>
  <c r="AZ16" i="12"/>
  <c r="AZ120" i="12"/>
  <c r="F397" i="12"/>
  <c r="BB326" i="12"/>
  <c r="BA373" i="12"/>
  <c r="BA365" i="12"/>
  <c r="BA372" i="12"/>
  <c r="BA361" i="12"/>
  <c r="BA374" i="12"/>
  <c r="BA356" i="12"/>
  <c r="BA350" i="12"/>
  <c r="BA342" i="12"/>
  <c r="BA362" i="12"/>
  <c r="BA358" i="12"/>
  <c r="BA355" i="12"/>
  <c r="BA375" i="12"/>
  <c r="BA371" i="12"/>
  <c r="BA369" i="12"/>
  <c r="BA366" i="12"/>
  <c r="BA347" i="12"/>
  <c r="BA345" i="12"/>
  <c r="BA336" i="12"/>
  <c r="BA370" i="12"/>
  <c r="BA359" i="12"/>
  <c r="BA349" i="12"/>
  <c r="BA377" i="12"/>
  <c r="BA376" i="12"/>
  <c r="BA364" i="12"/>
  <c r="BA348" i="12"/>
  <c r="BA338" i="12"/>
  <c r="BA335" i="12"/>
  <c r="BA363" i="12"/>
  <c r="BA354" i="12"/>
  <c r="BA353" i="12"/>
  <c r="BA352" i="12"/>
  <c r="BA360" i="12"/>
  <c r="BA343" i="12"/>
  <c r="BA341" i="12"/>
  <c r="BA367" i="12"/>
  <c r="BA337" i="12"/>
  <c r="BA351" i="12"/>
  <c r="BA368" i="12"/>
  <c r="BA339" i="12"/>
  <c r="BA344" i="12"/>
  <c r="BA340" i="12"/>
  <c r="BA346" i="12"/>
  <c r="BA357" i="12"/>
  <c r="O199" i="12"/>
  <c r="N261" i="12"/>
  <c r="N392" i="12" s="1"/>
  <c r="AS323" i="12"/>
  <c r="AS324" i="12" s="1"/>
  <c r="BA334" i="12" s="1"/>
  <c r="AS327" i="12"/>
  <c r="AT328" i="12"/>
  <c r="AU329" i="12"/>
  <c r="AV330" i="12"/>
  <c r="AW331" i="12"/>
  <c r="AX332" i="12"/>
  <c r="AY333" i="12"/>
  <c r="AO37" i="12"/>
  <c r="AN60" i="12"/>
  <c r="AN40" i="12"/>
  <c r="AN42" i="12" s="1"/>
  <c r="N267" i="12"/>
  <c r="N398" i="12" s="1"/>
  <c r="O205" i="12"/>
  <c r="M391" i="12"/>
  <c r="B378" i="12"/>
  <c r="C377" i="12"/>
  <c r="D377" i="12"/>
  <c r="E377" i="12"/>
  <c r="F377" i="12"/>
  <c r="G377" i="12"/>
  <c r="H377" i="12"/>
  <c r="I377" i="12"/>
  <c r="J377" i="12"/>
  <c r="K377" i="12"/>
  <c r="L377" i="12"/>
  <c r="M377" i="12"/>
  <c r="N377" i="12"/>
  <c r="O377" i="12"/>
  <c r="P377" i="12"/>
  <c r="Q377" i="12"/>
  <c r="R377" i="12"/>
  <c r="S377" i="12"/>
  <c r="T377" i="12"/>
  <c r="U377" i="12"/>
  <c r="V377" i="12"/>
  <c r="W377" i="12"/>
  <c r="X377" i="12"/>
  <c r="Y377" i="12"/>
  <c r="Z377" i="12"/>
  <c r="AA377" i="12"/>
  <c r="AB377" i="12"/>
  <c r="AC377" i="12"/>
  <c r="AD377" i="12"/>
  <c r="AE377" i="12"/>
  <c r="AF377" i="12"/>
  <c r="AG377" i="12"/>
  <c r="AH377" i="12"/>
  <c r="AI377" i="12"/>
  <c r="AJ377" i="12"/>
  <c r="AK377" i="12"/>
  <c r="AL377" i="12"/>
  <c r="AM377" i="12"/>
  <c r="AN377" i="12"/>
  <c r="AO377" i="12"/>
  <c r="AP377" i="12"/>
  <c r="AQ377" i="12"/>
  <c r="AR377" i="12"/>
  <c r="AS377" i="12"/>
  <c r="AT377" i="12"/>
  <c r="AU377" i="12"/>
  <c r="AV377" i="12"/>
  <c r="AW377" i="12"/>
  <c r="AX377" i="12"/>
  <c r="AY377" i="12"/>
  <c r="O202" i="12"/>
  <c r="N264" i="12"/>
  <c r="N395" i="12" s="1"/>
  <c r="O201" i="12"/>
  <c r="N263" i="12"/>
  <c r="N394" i="12" s="1"/>
  <c r="O198" i="12"/>
  <c r="N260" i="12"/>
  <c r="AT39" i="12"/>
  <c r="AU115" i="12"/>
  <c r="AU116" i="12" s="1"/>
  <c r="AU122" i="12" s="1"/>
  <c r="AU123" i="12" s="1"/>
  <c r="AU124" i="12" s="1"/>
  <c r="AU128" i="12"/>
  <c r="AV109" i="12"/>
  <c r="AV121" i="12"/>
  <c r="AW93" i="12"/>
  <c r="AX97" i="12"/>
  <c r="AW99" i="12"/>
  <c r="AW100" i="12" s="1"/>
  <c r="AW102" i="12" s="1"/>
  <c r="AZ11" i="12"/>
  <c r="AY53" i="12"/>
  <c r="BA17" i="12"/>
  <c r="BB14" i="12"/>
  <c r="K23" i="8"/>
  <c r="K50" i="8"/>
  <c r="P24" i="6"/>
  <c r="P16" i="3" s="1"/>
  <c r="AN86" i="10"/>
  <c r="AN87" i="10"/>
  <c r="Q24" i="10"/>
  <c r="Q25" i="20"/>
  <c r="Q4" i="23"/>
  <c r="Q4" i="22"/>
  <c r="P26" i="20"/>
  <c r="P5" i="22"/>
  <c r="P5" i="23"/>
  <c r="R24" i="20"/>
  <c r="R3" i="23"/>
  <c r="R3" i="22"/>
  <c r="BB54" i="23"/>
  <c r="AT54" i="23"/>
  <c r="A55" i="23"/>
  <c r="BA54" i="23"/>
  <c r="BI54" i="23"/>
  <c r="AZ54" i="23"/>
  <c r="BH54" i="23"/>
  <c r="AY54" i="23"/>
  <c r="BG54" i="23"/>
  <c r="AX54" i="23"/>
  <c r="AW54" i="23"/>
  <c r="AV54" i="23"/>
  <c r="AU54" i="23"/>
  <c r="BF54" i="23"/>
  <c r="BE54" i="23"/>
  <c r="BD54" i="23"/>
  <c r="BC54" i="23"/>
  <c r="AM26" i="8"/>
  <c r="AM27" i="8" s="1"/>
  <c r="AN26" i="8" s="1"/>
  <c r="AN27" i="8" s="1"/>
  <c r="AO26" i="8" s="1"/>
  <c r="AO27" i="8" s="1"/>
  <c r="AP26" i="8" s="1"/>
  <c r="AP27" i="8" s="1"/>
  <c r="AQ26" i="8" s="1"/>
  <c r="AQ27" i="8" s="1"/>
  <c r="AR26" i="8" s="1"/>
  <c r="AR27" i="8" s="1"/>
  <c r="AS26" i="8" s="1"/>
  <c r="AS27" i="8" s="1"/>
  <c r="AO21" i="8"/>
  <c r="K9" i="4"/>
  <c r="K44" i="20"/>
  <c r="K10" i="3" s="1"/>
  <c r="L37" i="20"/>
  <c r="L40" i="20" s="1"/>
  <c r="L42" i="20" s="1"/>
  <c r="L43" i="20" s="1"/>
  <c r="L66" i="9" s="1"/>
  <c r="V39" i="20"/>
  <c r="Q73" i="20"/>
  <c r="Q71" i="9" s="1"/>
  <c r="Q68" i="20"/>
  <c r="Q9" i="3" s="1"/>
  <c r="S8" i="4"/>
  <c r="AI86" i="6"/>
  <c r="AI85" i="6"/>
  <c r="AI87" i="6" s="1"/>
  <c r="AK79" i="6"/>
  <c r="AJ83" i="6"/>
  <c r="R37" i="11"/>
  <c r="R39" i="11" s="1"/>
  <c r="R8" i="5" s="1"/>
  <c r="G62" i="9"/>
  <c r="O63" i="6"/>
  <c r="N63" i="6"/>
  <c r="T74" i="20"/>
  <c r="T76" i="20" s="1"/>
  <c r="U72" i="20"/>
  <c r="V52" i="20"/>
  <c r="V53" i="20"/>
  <c r="S65" i="20"/>
  <c r="R66" i="20"/>
  <c r="W64" i="20"/>
  <c r="W20" i="20"/>
  <c r="W50" i="20" s="1"/>
  <c r="BB210" i="10"/>
  <c r="AT210" i="10"/>
  <c r="AL210" i="10"/>
  <c r="AD210" i="10"/>
  <c r="V210" i="10"/>
  <c r="BC210" i="10"/>
  <c r="AS210" i="10"/>
  <c r="AJ210" i="10"/>
  <c r="AA210" i="10"/>
  <c r="BA210" i="10"/>
  <c r="AR210" i="10"/>
  <c r="AI210" i="10"/>
  <c r="Z210" i="10"/>
  <c r="BG210" i="10"/>
  <c r="AV210" i="10"/>
  <c r="AH210" i="10"/>
  <c r="W210" i="10"/>
  <c r="BF210" i="10"/>
  <c r="AU210" i="10"/>
  <c r="AG210" i="10"/>
  <c r="U210" i="10"/>
  <c r="BE210" i="10"/>
  <c r="AQ210" i="10"/>
  <c r="AF210" i="10"/>
  <c r="BD210" i="10"/>
  <c r="AP210" i="10"/>
  <c r="AE210" i="10"/>
  <c r="AZ210" i="10"/>
  <c r="AC210" i="10"/>
  <c r="AY210" i="10"/>
  <c r="AB210" i="10"/>
  <c r="AX210" i="10"/>
  <c r="Y210" i="10"/>
  <c r="AW210" i="10"/>
  <c r="X210" i="10"/>
  <c r="BI210" i="10"/>
  <c r="AK210" i="10"/>
  <c r="BH210" i="10"/>
  <c r="AM210" i="10"/>
  <c r="AO210" i="10"/>
  <c r="AN210" i="10"/>
  <c r="Q4" i="19"/>
  <c r="Q184" i="10"/>
  <c r="Q4" i="18"/>
  <c r="Q29" i="10"/>
  <c r="P185" i="10"/>
  <c r="P30" i="10"/>
  <c r="P5" i="19"/>
  <c r="P5" i="18"/>
  <c r="R3" i="18"/>
  <c r="R183" i="10"/>
  <c r="R28" i="10"/>
  <c r="R23" i="10" s="1"/>
  <c r="R3" i="19"/>
  <c r="A211" i="10"/>
  <c r="BF29" i="19"/>
  <c r="AX29" i="19"/>
  <c r="AP29" i="19"/>
  <c r="AH29" i="19"/>
  <c r="Z29" i="19"/>
  <c r="BH29" i="19"/>
  <c r="AY29" i="19"/>
  <c r="AO29" i="19"/>
  <c r="AF29" i="19"/>
  <c r="W29" i="19"/>
  <c r="BE29" i="19"/>
  <c r="AU29" i="19"/>
  <c r="AK29" i="19"/>
  <c r="AA29" i="19"/>
  <c r="BA29" i="19"/>
  <c r="AN29" i="19"/>
  <c r="AC29" i="19"/>
  <c r="BI29" i="19"/>
  <c r="AT29" i="19"/>
  <c r="AG29" i="19"/>
  <c r="AS29" i="19"/>
  <c r="AE29" i="19"/>
  <c r="BG29" i="19"/>
  <c r="BD29" i="19"/>
  <c r="AR29" i="19"/>
  <c r="AD29" i="19"/>
  <c r="A30" i="19"/>
  <c r="AW29" i="19"/>
  <c r="AJ29" i="19"/>
  <c r="V29" i="19"/>
  <c r="AZ29" i="19"/>
  <c r="X29" i="19"/>
  <c r="U29" i="19"/>
  <c r="AM29" i="19"/>
  <c r="AV29" i="19"/>
  <c r="AQ29" i="19"/>
  <c r="AI29" i="19"/>
  <c r="BC29" i="19"/>
  <c r="AB29" i="19"/>
  <c r="BB29" i="19"/>
  <c r="Y29" i="19"/>
  <c r="AL29" i="19"/>
  <c r="P3" i="14"/>
  <c r="P3" i="17"/>
  <c r="O39" i="17"/>
  <c r="O38" i="17"/>
  <c r="O36" i="17"/>
  <c r="P23" i="7"/>
  <c r="P3" i="15"/>
  <c r="P3" i="16"/>
  <c r="Q4" i="3"/>
  <c r="Q4" i="4"/>
  <c r="Q4" i="5"/>
  <c r="P5" i="4"/>
  <c r="P5" i="3"/>
  <c r="P5" i="5"/>
  <c r="R3" i="5"/>
  <c r="R31" i="12"/>
  <c r="R3" i="3"/>
  <c r="R3" i="4"/>
  <c r="S65" i="12"/>
  <c r="Q14" i="7"/>
  <c r="Q22" i="21" s="1"/>
  <c r="Q26" i="9"/>
  <c r="Q12" i="8"/>
  <c r="Q17" i="6"/>
  <c r="Q32" i="12"/>
  <c r="Q26" i="11"/>
  <c r="S12" i="7"/>
  <c r="S20" i="21" s="1"/>
  <c r="R25" i="9"/>
  <c r="R13" i="7"/>
  <c r="R21" i="21" s="1"/>
  <c r="R16" i="6"/>
  <c r="R11" i="8"/>
  <c r="P27" i="9"/>
  <c r="P13" i="8"/>
  <c r="P27" i="11"/>
  <c r="P18" i="6"/>
  <c r="P33" i="12"/>
  <c r="Q23" i="6" l="1"/>
  <c r="BA7" i="12"/>
  <c r="AZ56" i="12"/>
  <c r="AZ8" i="6"/>
  <c r="AU129" i="12"/>
  <c r="AU48" i="12"/>
  <c r="AU49" i="12" s="1"/>
  <c r="AU51" i="6" s="1"/>
  <c r="BB36" i="12"/>
  <c r="BB15" i="12"/>
  <c r="C210" i="12"/>
  <c r="C272" i="12" s="1"/>
  <c r="C403" i="12" s="1"/>
  <c r="A272" i="12"/>
  <c r="A340" i="12" s="1"/>
  <c r="A403" i="12" s="1"/>
  <c r="P210" i="12"/>
  <c r="B379" i="12"/>
  <c r="C378" i="12"/>
  <c r="E378" i="12"/>
  <c r="D378" i="12"/>
  <c r="F378" i="12"/>
  <c r="G378" i="12"/>
  <c r="H378" i="12"/>
  <c r="I378" i="12"/>
  <c r="J378" i="12"/>
  <c r="K378" i="12"/>
  <c r="L378" i="12"/>
  <c r="M378" i="12"/>
  <c r="N378" i="12"/>
  <c r="O378" i="12"/>
  <c r="P378" i="12"/>
  <c r="Q378" i="12"/>
  <c r="R378" i="12"/>
  <c r="S378" i="12"/>
  <c r="T378" i="12"/>
  <c r="U378" i="12"/>
  <c r="V378" i="12"/>
  <c r="W378" i="12"/>
  <c r="X378" i="12"/>
  <c r="Y378" i="12"/>
  <c r="Z378" i="12"/>
  <c r="AA378" i="12"/>
  <c r="AB378" i="12"/>
  <c r="AC378" i="12"/>
  <c r="AD378" i="12"/>
  <c r="AE378" i="12"/>
  <c r="AF378" i="12"/>
  <c r="AG378" i="12"/>
  <c r="AH378" i="12"/>
  <c r="AI378" i="12"/>
  <c r="AJ378" i="12"/>
  <c r="AK378" i="12"/>
  <c r="AL378" i="12"/>
  <c r="AM378" i="12"/>
  <c r="AN378" i="12"/>
  <c r="AO378" i="12"/>
  <c r="AP378" i="12"/>
  <c r="AQ378" i="12"/>
  <c r="AR378" i="12"/>
  <c r="AS378" i="12"/>
  <c r="AT378" i="12"/>
  <c r="AU378" i="12"/>
  <c r="AV378" i="12"/>
  <c r="AW378" i="12"/>
  <c r="AX378" i="12"/>
  <c r="AY378" i="12"/>
  <c r="AZ378" i="12"/>
  <c r="BA378" i="12"/>
  <c r="E208" i="12"/>
  <c r="D270" i="12"/>
  <c r="D401" i="12" s="1"/>
  <c r="R197" i="12"/>
  <c r="Q259" i="12"/>
  <c r="H205" i="12"/>
  <c r="G267" i="12"/>
  <c r="N391" i="12"/>
  <c r="BC326" i="12"/>
  <c r="BB379" i="12"/>
  <c r="BB376" i="12"/>
  <c r="BB370" i="12"/>
  <c r="BB362" i="12"/>
  <c r="BB378" i="12"/>
  <c r="BB374" i="12"/>
  <c r="BB363" i="12"/>
  <c r="BB358" i="12"/>
  <c r="BB355" i="12"/>
  <c r="BB347" i="12"/>
  <c r="BB339" i="12"/>
  <c r="BB375" i="12"/>
  <c r="BB365" i="12"/>
  <c r="BB359" i="12"/>
  <c r="BB349" i="12"/>
  <c r="BB338" i="12"/>
  <c r="BB351" i="12"/>
  <c r="BB372" i="12"/>
  <c r="BB367" i="12"/>
  <c r="BB361" i="12"/>
  <c r="BB371" i="12"/>
  <c r="BB369" i="12"/>
  <c r="BB357" i="12"/>
  <c r="BB356" i="12"/>
  <c r="BB352" i="12"/>
  <c r="BB348" i="12"/>
  <c r="BB335" i="12"/>
  <c r="BB364" i="12"/>
  <c r="BB354" i="12"/>
  <c r="BB353" i="12"/>
  <c r="BB341" i="12"/>
  <c r="BB377" i="12"/>
  <c r="BB346" i="12"/>
  <c r="BB345" i="12"/>
  <c r="BB373" i="12"/>
  <c r="BB366" i="12"/>
  <c r="BB350" i="12"/>
  <c r="BB337" i="12"/>
  <c r="BB360" i="12"/>
  <c r="BB336" i="12"/>
  <c r="BB368" i="12"/>
  <c r="BB342" i="12"/>
  <c r="BB340" i="12"/>
  <c r="BB344" i="12"/>
  <c r="BB343" i="12"/>
  <c r="P206" i="12"/>
  <c r="O268" i="12"/>
  <c r="O399" i="12" s="1"/>
  <c r="A150" i="12"/>
  <c r="R150" i="12" s="1"/>
  <c r="A211" i="12"/>
  <c r="D149" i="12"/>
  <c r="C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R136" i="12"/>
  <c r="R147" i="12"/>
  <c r="R141" i="12"/>
  <c r="R137" i="12"/>
  <c r="R148" i="12"/>
  <c r="R142" i="12"/>
  <c r="R149" i="12"/>
  <c r="R144" i="12"/>
  <c r="R146" i="12"/>
  <c r="R135" i="12"/>
  <c r="R143" i="12"/>
  <c r="R145" i="12"/>
  <c r="R138" i="12"/>
  <c r="R139" i="12"/>
  <c r="R140" i="12"/>
  <c r="P200" i="12"/>
  <c r="O262" i="12"/>
  <c r="O393" i="12" s="1"/>
  <c r="G206" i="12"/>
  <c r="F268" i="12"/>
  <c r="F399" i="12" s="1"/>
  <c r="P203" i="12"/>
  <c r="O265" i="12"/>
  <c r="O396" i="12" s="1"/>
  <c r="P208" i="12"/>
  <c r="O270" i="12"/>
  <c r="O401" i="12" s="1"/>
  <c r="O264" i="12"/>
  <c r="O395" i="12" s="1"/>
  <c r="P202" i="12"/>
  <c r="D209" i="12"/>
  <c r="C271" i="12"/>
  <c r="C402" i="12" s="1"/>
  <c r="P390" i="12"/>
  <c r="P209" i="12"/>
  <c r="O271" i="12"/>
  <c r="O402" i="12" s="1"/>
  <c r="O267" i="12"/>
  <c r="O398" i="12" s="1"/>
  <c r="P205" i="12"/>
  <c r="P198" i="12"/>
  <c r="O260" i="12"/>
  <c r="I204" i="12"/>
  <c r="I266" i="12" s="1"/>
  <c r="H266" i="12"/>
  <c r="F207" i="12"/>
  <c r="E269" i="12"/>
  <c r="E400" i="12" s="1"/>
  <c r="P201" i="12"/>
  <c r="O263" i="12"/>
  <c r="O394" i="12" s="1"/>
  <c r="AP37" i="12"/>
  <c r="AO60" i="12"/>
  <c r="AO40" i="12"/>
  <c r="AO42" i="12" s="1"/>
  <c r="P199" i="12"/>
  <c r="O261" i="12"/>
  <c r="O392" i="12" s="1"/>
  <c r="P207" i="12"/>
  <c r="O269" i="12"/>
  <c r="O400" i="12" s="1"/>
  <c r="AT323" i="12"/>
  <c r="AT324" i="12" s="1"/>
  <c r="BB334" i="12" s="1"/>
  <c r="AT327" i="12"/>
  <c r="AU328" i="12"/>
  <c r="AV329" i="12"/>
  <c r="AW330" i="12"/>
  <c r="AX331" i="12"/>
  <c r="AY332" i="12"/>
  <c r="AZ333" i="12"/>
  <c r="BA120" i="12"/>
  <c r="BA16" i="12"/>
  <c r="P204" i="12"/>
  <c r="O266" i="12"/>
  <c r="O397" i="12" s="1"/>
  <c r="AU39" i="12"/>
  <c r="AV115" i="12"/>
  <c r="AV116" i="12" s="1"/>
  <c r="AV122" i="12" s="1"/>
  <c r="AV123" i="12" s="1"/>
  <c r="AV124" i="12" s="1"/>
  <c r="AV128" i="12"/>
  <c r="AW109" i="12"/>
  <c r="AW121" i="12"/>
  <c r="AX93" i="12"/>
  <c r="AX99" i="12"/>
  <c r="AX100" i="12" s="1"/>
  <c r="AX102" i="12" s="1"/>
  <c r="AY97" i="12"/>
  <c r="BA11" i="12"/>
  <c r="AZ53" i="12"/>
  <c r="BC14" i="12"/>
  <c r="BB17" i="12"/>
  <c r="K51" i="8"/>
  <c r="K24" i="8"/>
  <c r="Q24" i="6"/>
  <c r="Q16" i="3" s="1"/>
  <c r="AO86" i="10"/>
  <c r="AO87" i="10"/>
  <c r="R24" i="10"/>
  <c r="R25" i="20"/>
  <c r="R4" i="22"/>
  <c r="R4" i="23"/>
  <c r="S24" i="20"/>
  <c r="S3" i="22"/>
  <c r="S3" i="23"/>
  <c r="Q26" i="20"/>
  <c r="Q5" i="23"/>
  <c r="Q5" i="22"/>
  <c r="BE55" i="23"/>
  <c r="AW55" i="23"/>
  <c r="BD55" i="23"/>
  <c r="AV55" i="23"/>
  <c r="BH55" i="23"/>
  <c r="AX55" i="23"/>
  <c r="BG55" i="23"/>
  <c r="AU55" i="23"/>
  <c r="BF55" i="23"/>
  <c r="BC55" i="23"/>
  <c r="A56" i="23"/>
  <c r="BI55" i="23"/>
  <c r="BA55" i="23"/>
  <c r="BB55" i="23"/>
  <c r="AZ55" i="23"/>
  <c r="AY55" i="23"/>
  <c r="AT26" i="8"/>
  <c r="AT27" i="8" s="1"/>
  <c r="AP21" i="8"/>
  <c r="M37" i="20"/>
  <c r="M40" i="20" s="1"/>
  <c r="M42" i="20" s="1"/>
  <c r="M43" i="20" s="1"/>
  <c r="M66" i="9" s="1"/>
  <c r="L9" i="4"/>
  <c r="L44" i="20"/>
  <c r="L10" i="3" s="1"/>
  <c r="T8" i="4"/>
  <c r="R73" i="20"/>
  <c r="R71" i="9" s="1"/>
  <c r="R68" i="20"/>
  <c r="R9" i="3" s="1"/>
  <c r="AJ86" i="6"/>
  <c r="AJ85" i="6"/>
  <c r="AJ87" i="6" s="1"/>
  <c r="AL79" i="6"/>
  <c r="AK83" i="6"/>
  <c r="S37" i="11"/>
  <c r="S39" i="11" s="1"/>
  <c r="S8" i="5" s="1"/>
  <c r="V58" i="20"/>
  <c r="V33" i="11"/>
  <c r="V44" i="11" s="1"/>
  <c r="T65" i="20"/>
  <c r="S66" i="20"/>
  <c r="W52" i="20"/>
  <c r="W53" i="20" s="1"/>
  <c r="U74" i="20"/>
  <c r="U76" i="20" s="1"/>
  <c r="V72" i="20"/>
  <c r="X64" i="20"/>
  <c r="X20" i="20"/>
  <c r="X50" i="20" s="1"/>
  <c r="X52" i="20" s="1"/>
  <c r="X53" i="20" s="1"/>
  <c r="X33" i="11" s="1"/>
  <c r="X44" i="11" s="1"/>
  <c r="BB211" i="10"/>
  <c r="AT211" i="10"/>
  <c r="AL211" i="10"/>
  <c r="AD211" i="10"/>
  <c r="V211" i="10"/>
  <c r="BH211" i="10"/>
  <c r="AY211" i="10"/>
  <c r="AP211" i="10"/>
  <c r="AG211" i="10"/>
  <c r="X211" i="10"/>
  <c r="BG211" i="10"/>
  <c r="AX211" i="10"/>
  <c r="AO211" i="10"/>
  <c r="AF211" i="10"/>
  <c r="W211" i="10"/>
  <c r="BD211" i="10"/>
  <c r="AR211" i="10"/>
  <c r="AE211" i="10"/>
  <c r="BC211" i="10"/>
  <c r="AQ211" i="10"/>
  <c r="AC211" i="10"/>
  <c r="BA211" i="10"/>
  <c r="AN211" i="10"/>
  <c r="AB211" i="10"/>
  <c r="AZ211" i="10"/>
  <c r="AM211" i="10"/>
  <c r="AA211" i="10"/>
  <c r="AK211" i="10"/>
  <c r="BI211" i="10"/>
  <c r="AJ211" i="10"/>
  <c r="BF211" i="10"/>
  <c r="AI211" i="10"/>
  <c r="BE211" i="10"/>
  <c r="AH211" i="10"/>
  <c r="Z211" i="10"/>
  <c r="Y211" i="10"/>
  <c r="AS211" i="10"/>
  <c r="AW211" i="10"/>
  <c r="AV211" i="10"/>
  <c r="AU211" i="10"/>
  <c r="R4" i="19"/>
  <c r="R184" i="10"/>
  <c r="R4" i="18"/>
  <c r="R29" i="10"/>
  <c r="Q185" i="10"/>
  <c r="Q30" i="10"/>
  <c r="Q5" i="19"/>
  <c r="Q5" i="18"/>
  <c r="S183" i="10"/>
  <c r="S28" i="10"/>
  <c r="S23" i="10" s="1"/>
  <c r="S3" i="19"/>
  <c r="S3" i="18"/>
  <c r="A212" i="10"/>
  <c r="BI30" i="19"/>
  <c r="BA30" i="19"/>
  <c r="AS30" i="19"/>
  <c r="AK30" i="19"/>
  <c r="AC30" i="19"/>
  <c r="A31" i="19"/>
  <c r="BB30" i="19"/>
  <c r="AR30" i="19"/>
  <c r="AI30" i="19"/>
  <c r="Z30" i="19"/>
  <c r="BG30" i="19"/>
  <c r="AW30" i="19"/>
  <c r="AM30" i="19"/>
  <c r="AB30" i="19"/>
  <c r="AY30" i="19"/>
  <c r="AN30" i="19"/>
  <c r="AA30" i="19"/>
  <c r="BC30" i="19"/>
  <c r="AO30" i="19"/>
  <c r="Y30" i="19"/>
  <c r="AZ30" i="19"/>
  <c r="X30" i="19"/>
  <c r="AL30" i="19"/>
  <c r="AX30" i="19"/>
  <c r="AJ30" i="19"/>
  <c r="W30" i="19"/>
  <c r="BE30" i="19"/>
  <c r="AQ30" i="19"/>
  <c r="AE30" i="19"/>
  <c r="AT30" i="19"/>
  <c r="AP30" i="19"/>
  <c r="BH30" i="19"/>
  <c r="AG30" i="19"/>
  <c r="AD30" i="19"/>
  <c r="AH30" i="19"/>
  <c r="AF30" i="19"/>
  <c r="AV30" i="19"/>
  <c r="V30" i="19"/>
  <c r="AU30" i="19"/>
  <c r="BF30" i="19"/>
  <c r="BD30" i="19"/>
  <c r="Q3" i="16"/>
  <c r="Q23" i="7"/>
  <c r="Q3" i="15"/>
  <c r="Q5" i="5"/>
  <c r="Q5" i="3"/>
  <c r="Q5" i="4"/>
  <c r="P38" i="17"/>
  <c r="P36" i="17"/>
  <c r="Q3" i="17"/>
  <c r="P39" i="17"/>
  <c r="R4" i="5"/>
  <c r="R4" i="3"/>
  <c r="R4" i="4"/>
  <c r="S3" i="4"/>
  <c r="S3" i="5"/>
  <c r="S31" i="12"/>
  <c r="S3" i="3"/>
  <c r="T65" i="12"/>
  <c r="T12" i="7"/>
  <c r="T20" i="21" s="1"/>
  <c r="S11" i="8"/>
  <c r="S13" i="7"/>
  <c r="S21" i="21" s="1"/>
  <c r="S16" i="6"/>
  <c r="S25" i="9"/>
  <c r="R14" i="7"/>
  <c r="R22" i="21" s="1"/>
  <c r="R32" i="12"/>
  <c r="R26" i="11"/>
  <c r="R12" i="8"/>
  <c r="R26" i="9"/>
  <c r="R17" i="6"/>
  <c r="Q27" i="9"/>
  <c r="Q13" i="8"/>
  <c r="Q18" i="6"/>
  <c r="Q27" i="11"/>
  <c r="Q33" i="12"/>
  <c r="R23" i="6" l="1"/>
  <c r="BB7" i="12"/>
  <c r="BA56" i="12"/>
  <c r="BA8" i="6"/>
  <c r="AV129" i="12"/>
  <c r="AV48" i="12"/>
  <c r="AV49" i="12" s="1"/>
  <c r="AV51" i="6" s="1"/>
  <c r="S197" i="12"/>
  <c r="R259" i="12"/>
  <c r="Q200" i="12"/>
  <c r="P262" i="12"/>
  <c r="P393" i="12" s="1"/>
  <c r="Q209" i="12"/>
  <c r="P271" i="12"/>
  <c r="P402" i="12" s="1"/>
  <c r="A151" i="12"/>
  <c r="A212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E270" i="12"/>
  <c r="E401" i="12" s="1"/>
  <c r="F208" i="12"/>
  <c r="Q198" i="12"/>
  <c r="P260" i="12"/>
  <c r="P269" i="12"/>
  <c r="P400" i="12" s="1"/>
  <c r="Q207" i="12"/>
  <c r="BD326" i="12"/>
  <c r="BC376" i="12"/>
  <c r="BC378" i="12"/>
  <c r="BC375" i="12"/>
  <c r="BC367" i="12"/>
  <c r="BC365" i="12"/>
  <c r="BC357" i="12"/>
  <c r="BC379" i="12"/>
  <c r="BC374" i="12"/>
  <c r="BC362" i="12"/>
  <c r="BC352" i="12"/>
  <c r="BC344" i="12"/>
  <c r="BC336" i="12"/>
  <c r="BC368" i="12"/>
  <c r="BC377" i="12"/>
  <c r="BC372" i="12"/>
  <c r="BC370" i="12"/>
  <c r="BC351" i="12"/>
  <c r="BC340" i="12"/>
  <c r="BC361" i="12"/>
  <c r="BC353" i="12"/>
  <c r="BC360" i="12"/>
  <c r="BC363" i="12"/>
  <c r="BC354" i="12"/>
  <c r="BC364" i="12"/>
  <c r="BC341" i="12"/>
  <c r="BC338" i="12"/>
  <c r="BC369" i="12"/>
  <c r="BC356" i="12"/>
  <c r="BC349" i="12"/>
  <c r="BC343" i="12"/>
  <c r="BC373" i="12"/>
  <c r="BC366" i="12"/>
  <c r="BC350" i="12"/>
  <c r="BC371" i="12"/>
  <c r="BC342" i="12"/>
  <c r="BC355" i="12"/>
  <c r="BC347" i="12"/>
  <c r="BC335" i="12"/>
  <c r="BC358" i="12"/>
  <c r="BC346" i="12"/>
  <c r="BC359" i="12"/>
  <c r="BC339" i="12"/>
  <c r="BC348" i="12"/>
  <c r="BC345" i="12"/>
  <c r="BC337" i="12"/>
  <c r="AQ37" i="12"/>
  <c r="AP60" i="12"/>
  <c r="AP40" i="12"/>
  <c r="AP42" i="12" s="1"/>
  <c r="H397" i="12"/>
  <c r="Q205" i="12"/>
  <c r="P267" i="12"/>
  <c r="P398" i="12" s="1"/>
  <c r="Q202" i="12"/>
  <c r="P264" i="12"/>
  <c r="P395" i="12" s="1"/>
  <c r="Q206" i="12"/>
  <c r="P268" i="12"/>
  <c r="P399" i="12" s="1"/>
  <c r="G398" i="12"/>
  <c r="BB16" i="12"/>
  <c r="BB120" i="12"/>
  <c r="AU323" i="12"/>
  <c r="AU324" i="12" s="1"/>
  <c r="BC334" i="12" s="1"/>
  <c r="AU327" i="12"/>
  <c r="AV328" i="12"/>
  <c r="AW329" i="12"/>
  <c r="AX330" i="12"/>
  <c r="AY331" i="12"/>
  <c r="AZ332" i="12"/>
  <c r="BA333" i="12"/>
  <c r="Q208" i="12"/>
  <c r="P270" i="12"/>
  <c r="P401" i="12" s="1"/>
  <c r="B380" i="12"/>
  <c r="BC380" i="12" s="1"/>
  <c r="C379" i="12"/>
  <c r="E379" i="12"/>
  <c r="D379" i="12"/>
  <c r="F379" i="12"/>
  <c r="G379" i="12"/>
  <c r="H379" i="12"/>
  <c r="I379" i="12"/>
  <c r="J379" i="12"/>
  <c r="K379" i="12"/>
  <c r="L379" i="12"/>
  <c r="M379" i="12"/>
  <c r="N379" i="12"/>
  <c r="O379" i="12"/>
  <c r="P379" i="12"/>
  <c r="Q379" i="12"/>
  <c r="R379" i="12"/>
  <c r="S379" i="12"/>
  <c r="T379" i="12"/>
  <c r="U379" i="12"/>
  <c r="V379" i="12"/>
  <c r="W379" i="12"/>
  <c r="X379" i="12"/>
  <c r="Y379" i="12"/>
  <c r="Z379" i="12"/>
  <c r="AA379" i="12"/>
  <c r="AB379" i="12"/>
  <c r="AC379" i="12"/>
  <c r="AD379" i="12"/>
  <c r="AE379" i="12"/>
  <c r="AF379" i="12"/>
  <c r="AG379" i="12"/>
  <c r="AH379" i="12"/>
  <c r="AI379" i="12"/>
  <c r="AJ379" i="12"/>
  <c r="AK379" i="12"/>
  <c r="AL379" i="12"/>
  <c r="AM379" i="12"/>
  <c r="AN379" i="12"/>
  <c r="AO379" i="12"/>
  <c r="AP379" i="12"/>
  <c r="AQ379" i="12"/>
  <c r="AR379" i="12"/>
  <c r="AS379" i="12"/>
  <c r="AT379" i="12"/>
  <c r="AU379" i="12"/>
  <c r="AV379" i="12"/>
  <c r="AW379" i="12"/>
  <c r="AX379" i="12"/>
  <c r="AY379" i="12"/>
  <c r="AZ379" i="12"/>
  <c r="BA379" i="12"/>
  <c r="BC36" i="12"/>
  <c r="BC15" i="12"/>
  <c r="D210" i="12"/>
  <c r="O391" i="12"/>
  <c r="Q203" i="12"/>
  <c r="P265" i="12"/>
  <c r="P396" i="12" s="1"/>
  <c r="Q199" i="12"/>
  <c r="P261" i="12"/>
  <c r="P392" i="12" s="1"/>
  <c r="I397" i="12"/>
  <c r="I205" i="12"/>
  <c r="H267" i="12"/>
  <c r="H398" i="12" s="1"/>
  <c r="Q210" i="12"/>
  <c r="P272" i="12"/>
  <c r="P403" i="12" s="1"/>
  <c r="S136" i="12"/>
  <c r="S137" i="12"/>
  <c r="S139" i="12"/>
  <c r="S135" i="12"/>
  <c r="S149" i="12"/>
  <c r="S144" i="12"/>
  <c r="S140" i="12"/>
  <c r="S142" i="12"/>
  <c r="S141" i="12"/>
  <c r="S150" i="12"/>
  <c r="S148" i="12"/>
  <c r="S143" i="12"/>
  <c r="S145" i="12"/>
  <c r="S147" i="12"/>
  <c r="S146" i="12"/>
  <c r="S138" i="12"/>
  <c r="E209" i="12"/>
  <c r="D271" i="12"/>
  <c r="D402" i="12" s="1"/>
  <c r="A273" i="12"/>
  <c r="A341" i="12" s="1"/>
  <c r="A404" i="12" s="1"/>
  <c r="Q211" i="12"/>
  <c r="C211" i="12"/>
  <c r="Q201" i="12"/>
  <c r="P263" i="12"/>
  <c r="P394" i="12" s="1"/>
  <c r="Q204" i="12"/>
  <c r="P266" i="12"/>
  <c r="P397" i="12" s="1"/>
  <c r="G207" i="12"/>
  <c r="F269" i="12"/>
  <c r="F400" i="12" s="1"/>
  <c r="H206" i="12"/>
  <c r="G268" i="12"/>
  <c r="G399" i="12" s="1"/>
  <c r="Q390" i="12"/>
  <c r="AV39" i="12"/>
  <c r="AW115" i="12"/>
  <c r="AW116" i="12" s="1"/>
  <c r="AW122" i="12" s="1"/>
  <c r="AW123" i="12" s="1"/>
  <c r="AW124" i="12" s="1"/>
  <c r="AW128" i="12"/>
  <c r="AX109" i="12"/>
  <c r="AX121" i="12"/>
  <c r="AY93" i="12"/>
  <c r="AY99" i="12"/>
  <c r="AY100" i="12" s="1"/>
  <c r="AY102" i="12" s="1"/>
  <c r="AZ97" i="12"/>
  <c r="BB11" i="12"/>
  <c r="BA53" i="12"/>
  <c r="BD14" i="12"/>
  <c r="BC17" i="12"/>
  <c r="L20" i="8"/>
  <c r="K52" i="8"/>
  <c r="R24" i="6"/>
  <c r="R16" i="3" s="1"/>
  <c r="AP86" i="10"/>
  <c r="AP87" i="10"/>
  <c r="S24" i="10"/>
  <c r="S25" i="20"/>
  <c r="S4" i="22"/>
  <c r="S4" i="23"/>
  <c r="T24" i="20"/>
  <c r="T3" i="23"/>
  <c r="T3" i="22"/>
  <c r="R26" i="20"/>
  <c r="R5" i="22"/>
  <c r="R5" i="23"/>
  <c r="BH56" i="23"/>
  <c r="AZ56" i="23"/>
  <c r="BG56" i="23"/>
  <c r="AY56" i="23"/>
  <c r="A57" i="23"/>
  <c r="BA56" i="23"/>
  <c r="AX56" i="23"/>
  <c r="BI56" i="23"/>
  <c r="AW56" i="23"/>
  <c r="BF56" i="23"/>
  <c r="AV56" i="23"/>
  <c r="BE56" i="23"/>
  <c r="BD56" i="23"/>
  <c r="BC56" i="23"/>
  <c r="BB56" i="23"/>
  <c r="AU26" i="8"/>
  <c r="AU27" i="8" s="1"/>
  <c r="AQ21" i="8"/>
  <c r="M44" i="20"/>
  <c r="M10" i="3" s="1"/>
  <c r="N37" i="20"/>
  <c r="N40" i="20" s="1"/>
  <c r="N42" i="20" s="1"/>
  <c r="N43" i="20" s="1"/>
  <c r="N66" i="9" s="1"/>
  <c r="M9" i="4"/>
  <c r="W39" i="20"/>
  <c r="S73" i="20"/>
  <c r="S71" i="9" s="1"/>
  <c r="S68" i="20"/>
  <c r="S9" i="3" s="1"/>
  <c r="U8" i="4"/>
  <c r="AK86" i="6"/>
  <c r="AK85" i="6"/>
  <c r="AK87" i="6" s="1"/>
  <c r="AM79" i="6"/>
  <c r="AL83" i="6"/>
  <c r="T37" i="11"/>
  <c r="T39" i="11" s="1"/>
  <c r="T8" i="5" s="1"/>
  <c r="W58" i="20"/>
  <c r="W33" i="11"/>
  <c r="W44" i="11" s="1"/>
  <c r="V74" i="20"/>
  <c r="V76" i="20" s="1"/>
  <c r="W72" i="20"/>
  <c r="U65" i="20"/>
  <c r="T66" i="20"/>
  <c r="Y64" i="20"/>
  <c r="X58" i="20"/>
  <c r="Y20" i="20"/>
  <c r="Y50" i="20" s="1"/>
  <c r="Y52" i="20" s="1"/>
  <c r="Y53" i="20" s="1"/>
  <c r="Y33" i="11" s="1"/>
  <c r="Y44" i="11" s="1"/>
  <c r="P63" i="6"/>
  <c r="BC212" i="10"/>
  <c r="AU212" i="10"/>
  <c r="AM212" i="10"/>
  <c r="AE212" i="10"/>
  <c r="W212" i="10"/>
  <c r="BF212" i="10"/>
  <c r="AW212" i="10"/>
  <c r="AN212" i="10"/>
  <c r="AD212" i="10"/>
  <c r="BE212" i="10"/>
  <c r="AV212" i="10"/>
  <c r="AL212" i="10"/>
  <c r="AC212" i="10"/>
  <c r="BA212" i="10"/>
  <c r="AP212" i="10"/>
  <c r="AB212" i="10"/>
  <c r="AZ212" i="10"/>
  <c r="AO212" i="10"/>
  <c r="AA212" i="10"/>
  <c r="AY212" i="10"/>
  <c r="AK212" i="10"/>
  <c r="Z212" i="10"/>
  <c r="BI212" i="10"/>
  <c r="AX212" i="10"/>
  <c r="AJ212" i="10"/>
  <c r="Y212" i="10"/>
  <c r="AT212" i="10"/>
  <c r="X212" i="10"/>
  <c r="AS212" i="10"/>
  <c r="AR212" i="10"/>
  <c r="AQ212" i="10"/>
  <c r="AI212" i="10"/>
  <c r="AH212" i="10"/>
  <c r="AG212" i="10"/>
  <c r="BB212" i="10"/>
  <c r="AF212" i="10"/>
  <c r="BG212" i="10"/>
  <c r="BD212" i="10"/>
  <c r="BH212" i="10"/>
  <c r="R5" i="18"/>
  <c r="R185" i="10"/>
  <c r="R30" i="10"/>
  <c r="R5" i="19"/>
  <c r="T183" i="10"/>
  <c r="T28" i="10"/>
  <c r="T23" i="10" s="1"/>
  <c r="T3" i="19"/>
  <c r="T3" i="18"/>
  <c r="S184" i="10"/>
  <c r="S4" i="19"/>
  <c r="S29" i="10"/>
  <c r="S4" i="18"/>
  <c r="A213" i="10"/>
  <c r="BD31" i="19"/>
  <c r="AV31" i="19"/>
  <c r="AN31" i="19"/>
  <c r="AF31" i="19"/>
  <c r="X31" i="19"/>
  <c r="BE31" i="19"/>
  <c r="AU31" i="19"/>
  <c r="AL31" i="19"/>
  <c r="AC31" i="19"/>
  <c r="BI31" i="19"/>
  <c r="AY31" i="19"/>
  <c r="AO31" i="19"/>
  <c r="AD31" i="19"/>
  <c r="AX31" i="19"/>
  <c r="AK31" i="19"/>
  <c r="Z31" i="19"/>
  <c r="BH31" i="19"/>
  <c r="AT31" i="19"/>
  <c r="AH31" i="19"/>
  <c r="AS31" i="19"/>
  <c r="AG31" i="19"/>
  <c r="BG31" i="19"/>
  <c r="BF31" i="19"/>
  <c r="AR31" i="19"/>
  <c r="AE31" i="19"/>
  <c r="AZ31" i="19"/>
  <c r="AJ31" i="19"/>
  <c r="W31" i="19"/>
  <c r="AM31" i="19"/>
  <c r="A32" i="19"/>
  <c r="AI31" i="19"/>
  <c r="BB31" i="19"/>
  <c r="AA31" i="19"/>
  <c r="Y31" i="19"/>
  <c r="BC31" i="19"/>
  <c r="AB31" i="19"/>
  <c r="BA31" i="19"/>
  <c r="AQ31" i="19"/>
  <c r="AP31" i="19"/>
  <c r="AW31" i="19"/>
  <c r="R3" i="17"/>
  <c r="Q36" i="17"/>
  <c r="Q38" i="17"/>
  <c r="Q39" i="17"/>
  <c r="S4" i="3"/>
  <c r="S4" i="5"/>
  <c r="S4" i="4"/>
  <c r="R23" i="7"/>
  <c r="R3" i="15"/>
  <c r="R5" i="4"/>
  <c r="R5" i="3"/>
  <c r="R5" i="5"/>
  <c r="T3" i="3"/>
  <c r="T3" i="5"/>
  <c r="T31" i="12"/>
  <c r="T3" i="4"/>
  <c r="U65" i="12"/>
  <c r="R27" i="9"/>
  <c r="R33" i="12"/>
  <c r="R18" i="6"/>
  <c r="R27" i="11"/>
  <c r="R13" i="8"/>
  <c r="S14" i="7"/>
  <c r="S22" i="21" s="1"/>
  <c r="S12" i="8"/>
  <c r="S26" i="9"/>
  <c r="S32" i="12"/>
  <c r="S17" i="6"/>
  <c r="S26" i="11"/>
  <c r="T16" i="6"/>
  <c r="T13" i="7"/>
  <c r="T21" i="21" s="1"/>
  <c r="T25" i="9"/>
  <c r="U12" i="7"/>
  <c r="U20" i="21" s="1"/>
  <c r="T11" i="8"/>
  <c r="S23" i="6" l="1"/>
  <c r="S24" i="6" s="1"/>
  <c r="S16" i="3" s="1"/>
  <c r="BC7" i="12"/>
  <c r="BB56" i="12"/>
  <c r="BB8" i="6"/>
  <c r="AW129" i="12"/>
  <c r="AW48" i="12"/>
  <c r="AW49" i="12" s="1"/>
  <c r="AW51" i="6" s="1"/>
  <c r="R204" i="12"/>
  <c r="Q266" i="12"/>
  <c r="Q397" i="12" s="1"/>
  <c r="A152" i="12"/>
  <c r="T152" i="12" s="1"/>
  <c r="A213" i="12"/>
  <c r="D151" i="12"/>
  <c r="C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F209" i="12"/>
  <c r="E271" i="12"/>
  <c r="E402" i="12" s="1"/>
  <c r="R210" i="12"/>
  <c r="Q272" i="12"/>
  <c r="Q403" i="12" s="1"/>
  <c r="R203" i="12"/>
  <c r="Q265" i="12"/>
  <c r="Q396" i="12" s="1"/>
  <c r="R206" i="12"/>
  <c r="Q268" i="12"/>
  <c r="Q399" i="12" s="1"/>
  <c r="H207" i="12"/>
  <c r="G269" i="12"/>
  <c r="G400" i="12" s="1"/>
  <c r="A274" i="12"/>
  <c r="A342" i="12" s="1"/>
  <c r="A405" i="12" s="1"/>
  <c r="R212" i="12"/>
  <c r="R274" i="12" s="1"/>
  <c r="R405" i="12" s="1"/>
  <c r="C212" i="12"/>
  <c r="BC16" i="12"/>
  <c r="BC120" i="12"/>
  <c r="R201" i="12"/>
  <c r="Q263" i="12"/>
  <c r="Q394" i="12" s="1"/>
  <c r="J205" i="12"/>
  <c r="J267" i="12" s="1"/>
  <c r="I267" i="12"/>
  <c r="R208" i="12"/>
  <c r="Q270" i="12"/>
  <c r="Q401" i="12" s="1"/>
  <c r="P391" i="12"/>
  <c r="R209" i="12"/>
  <c r="Q271" i="12"/>
  <c r="Q402" i="12" s="1"/>
  <c r="R202" i="12"/>
  <c r="Q264" i="12"/>
  <c r="Q395" i="12" s="1"/>
  <c r="AR37" i="12"/>
  <c r="AQ60" i="12"/>
  <c r="AQ40" i="12"/>
  <c r="AQ42" i="12" s="1"/>
  <c r="R198" i="12"/>
  <c r="Q260" i="12"/>
  <c r="F270" i="12"/>
  <c r="F401" i="12" s="1"/>
  <c r="G208" i="12"/>
  <c r="T197" i="12"/>
  <c r="S259" i="12"/>
  <c r="R199" i="12"/>
  <c r="Q261" i="12"/>
  <c r="Q392" i="12" s="1"/>
  <c r="AV323" i="12"/>
  <c r="AV324" i="12" s="1"/>
  <c r="AV327" i="12"/>
  <c r="AW328" i="12"/>
  <c r="AX329" i="12"/>
  <c r="AY330" i="12"/>
  <c r="AZ331" i="12"/>
  <c r="BA332" i="12"/>
  <c r="BB333" i="12"/>
  <c r="BE326" i="12"/>
  <c r="BD380" i="12"/>
  <c r="BD372" i="12"/>
  <c r="BD364" i="12"/>
  <c r="BD379" i="12"/>
  <c r="BD369" i="12"/>
  <c r="BD367" i="12"/>
  <c r="BD371" i="12"/>
  <c r="BD378" i="12"/>
  <c r="BD375" i="12"/>
  <c r="BD368" i="12"/>
  <c r="BD365" i="12"/>
  <c r="BD349" i="12"/>
  <c r="BD341" i="12"/>
  <c r="BD377" i="12"/>
  <c r="BD360" i="12"/>
  <c r="BD370" i="12"/>
  <c r="BD373" i="12"/>
  <c r="BD361" i="12"/>
  <c r="BD353" i="12"/>
  <c r="BD342" i="12"/>
  <c r="BD346" i="12"/>
  <c r="BD344" i="12"/>
  <c r="BD366" i="12"/>
  <c r="BD374" i="12"/>
  <c r="BD356" i="12"/>
  <c r="BD354" i="12"/>
  <c r="BD343" i="12"/>
  <c r="BD363" i="12"/>
  <c r="BD352" i="12"/>
  <c r="BD350" i="12"/>
  <c r="BD358" i="12"/>
  <c r="BD376" i="12"/>
  <c r="BD357" i="12"/>
  <c r="BD362" i="12"/>
  <c r="BD336" i="12"/>
  <c r="BD340" i="12"/>
  <c r="BD359" i="12"/>
  <c r="BD347" i="12"/>
  <c r="BD339" i="12"/>
  <c r="BD335" i="12"/>
  <c r="BD338" i="12"/>
  <c r="BD355" i="12"/>
  <c r="BD351" i="12"/>
  <c r="BD348" i="12"/>
  <c r="BD345" i="12"/>
  <c r="BD337" i="12"/>
  <c r="R390" i="12"/>
  <c r="I206" i="12"/>
  <c r="H268" i="12"/>
  <c r="R207" i="12"/>
  <c r="Q269" i="12"/>
  <c r="Q400" i="12" s="1"/>
  <c r="R211" i="12"/>
  <c r="Q273" i="12"/>
  <c r="Q404" i="12" s="1"/>
  <c r="R200" i="12"/>
  <c r="Q262" i="12"/>
  <c r="Q393" i="12" s="1"/>
  <c r="T136" i="12"/>
  <c r="T142" i="12"/>
  <c r="T148" i="12"/>
  <c r="T138" i="12"/>
  <c r="T140" i="12"/>
  <c r="T144" i="12"/>
  <c r="T135" i="12"/>
  <c r="T149" i="12"/>
  <c r="T141" i="12"/>
  <c r="T145" i="12"/>
  <c r="T146" i="12"/>
  <c r="T150" i="12"/>
  <c r="T139" i="12"/>
  <c r="T143" i="12"/>
  <c r="T147" i="12"/>
  <c r="T137" i="12"/>
  <c r="BD36" i="12"/>
  <c r="BD15" i="12"/>
  <c r="D211" i="12"/>
  <c r="C273" i="12"/>
  <c r="C404" i="12" s="1"/>
  <c r="S151" i="12"/>
  <c r="T151" i="12" s="1"/>
  <c r="E210" i="12"/>
  <c r="D272" i="12"/>
  <c r="D403" i="12" s="1"/>
  <c r="B381" i="12"/>
  <c r="BD381" i="12" s="1"/>
  <c r="C380" i="12"/>
  <c r="D380" i="12"/>
  <c r="E380" i="12"/>
  <c r="F380" i="12"/>
  <c r="G380" i="12"/>
  <c r="H380" i="12"/>
  <c r="I380" i="12"/>
  <c r="J380" i="12"/>
  <c r="K380" i="12"/>
  <c r="L380" i="12"/>
  <c r="M380" i="12"/>
  <c r="N380" i="12"/>
  <c r="O380" i="12"/>
  <c r="P380" i="12"/>
  <c r="Q380" i="12"/>
  <c r="R380" i="12"/>
  <c r="S380" i="12"/>
  <c r="T380" i="12"/>
  <c r="U380" i="12"/>
  <c r="V380" i="12"/>
  <c r="W380" i="12"/>
  <c r="X380" i="12"/>
  <c r="Y380" i="12"/>
  <c r="Z380" i="12"/>
  <c r="AA380" i="12"/>
  <c r="AB380" i="12"/>
  <c r="AC380" i="12"/>
  <c r="AD380" i="12"/>
  <c r="AE380" i="12"/>
  <c r="AF380" i="12"/>
  <c r="AG380" i="12"/>
  <c r="AH380" i="12"/>
  <c r="AI380" i="12"/>
  <c r="AJ380" i="12"/>
  <c r="AK380" i="12"/>
  <c r="AL380" i="12"/>
  <c r="AM380" i="12"/>
  <c r="AN380" i="12"/>
  <c r="AO380" i="12"/>
  <c r="AP380" i="12"/>
  <c r="AQ380" i="12"/>
  <c r="AR380" i="12"/>
  <c r="AS380" i="12"/>
  <c r="AT380" i="12"/>
  <c r="AU380" i="12"/>
  <c r="AV380" i="12"/>
  <c r="AW380" i="12"/>
  <c r="AX380" i="12"/>
  <c r="AY380" i="12"/>
  <c r="AZ380" i="12"/>
  <c r="BA380" i="12"/>
  <c r="BB380" i="12"/>
  <c r="R205" i="12"/>
  <c r="Q267" i="12"/>
  <c r="Q398" i="12" s="1"/>
  <c r="AW39" i="12"/>
  <c r="AX115" i="12"/>
  <c r="AX116" i="12" s="1"/>
  <c r="AX122" i="12" s="1"/>
  <c r="AX123" i="12" s="1"/>
  <c r="AX124" i="12" s="1"/>
  <c r="AX128" i="12"/>
  <c r="AY109" i="12"/>
  <c r="AY121" i="12"/>
  <c r="AZ93" i="12"/>
  <c r="BA97" i="12"/>
  <c r="AZ99" i="12"/>
  <c r="AZ100" i="12" s="1"/>
  <c r="AZ102" i="12" s="1"/>
  <c r="BC11" i="12"/>
  <c r="BB53" i="12"/>
  <c r="BE14" i="12"/>
  <c r="BD17" i="12"/>
  <c r="L48" i="8"/>
  <c r="L22" i="8"/>
  <c r="AQ86" i="10"/>
  <c r="AQ87" i="10"/>
  <c r="T24" i="10"/>
  <c r="T25" i="20"/>
  <c r="T4" i="22"/>
  <c r="T4" i="23"/>
  <c r="U24" i="20"/>
  <c r="U3" i="23"/>
  <c r="U3" i="22"/>
  <c r="S26" i="20"/>
  <c r="S5" i="22"/>
  <c r="S5" i="23"/>
  <c r="A58" i="23"/>
  <c r="BC57" i="23"/>
  <c r="BB57" i="23"/>
  <c r="BD57" i="23"/>
  <c r="BA57" i="23"/>
  <c r="AZ57" i="23"/>
  <c r="BI57" i="23"/>
  <c r="AY57" i="23"/>
  <c r="AX57" i="23"/>
  <c r="AW57" i="23"/>
  <c r="BH57" i="23"/>
  <c r="BF57" i="23"/>
  <c r="BE57" i="23"/>
  <c r="BG57" i="23"/>
  <c r="AV26" i="8"/>
  <c r="AV27" i="8" s="1"/>
  <c r="AW26" i="8" s="1"/>
  <c r="AW27" i="8" s="1"/>
  <c r="AR21" i="8"/>
  <c r="N9" i="4"/>
  <c r="N44" i="20"/>
  <c r="N10" i="3" s="1"/>
  <c r="O37" i="20"/>
  <c r="O40" i="20" s="1"/>
  <c r="O42" i="20" s="1"/>
  <c r="O43" i="20" s="1"/>
  <c r="O66" i="9" s="1"/>
  <c r="T73" i="20"/>
  <c r="T71" i="9" s="1"/>
  <c r="T68" i="20"/>
  <c r="T9" i="3" s="1"/>
  <c r="V8" i="4"/>
  <c r="AL86" i="6"/>
  <c r="AL85" i="6"/>
  <c r="AL87" i="6" s="1"/>
  <c r="AN79" i="6"/>
  <c r="AM83" i="6"/>
  <c r="U37" i="11"/>
  <c r="U39" i="11" s="1"/>
  <c r="U8" i="5" s="1"/>
  <c r="H23" i="3"/>
  <c r="H61" i="8"/>
  <c r="V65" i="20"/>
  <c r="U66" i="20"/>
  <c r="W74" i="20"/>
  <c r="W76" i="20" s="1"/>
  <c r="X72" i="20"/>
  <c r="Z64" i="20"/>
  <c r="Y58" i="20"/>
  <c r="Z20" i="20"/>
  <c r="Z50" i="20" s="1"/>
  <c r="Z52" i="20" s="1"/>
  <c r="Z53" i="20" s="1"/>
  <c r="Z33" i="11" s="1"/>
  <c r="Z44" i="11" s="1"/>
  <c r="BE213" i="10"/>
  <c r="AW213" i="10"/>
  <c r="AO213" i="10"/>
  <c r="AG213" i="10"/>
  <c r="Y213" i="10"/>
  <c r="BD213" i="10"/>
  <c r="AU213" i="10"/>
  <c r="AL213" i="10"/>
  <c r="AC213" i="10"/>
  <c r="BC213" i="10"/>
  <c r="AT213" i="10"/>
  <c r="AK213" i="10"/>
  <c r="AB213" i="10"/>
  <c r="AZ213" i="10"/>
  <c r="AN213" i="10"/>
  <c r="AA213" i="10"/>
  <c r="AY213" i="10"/>
  <c r="AM213" i="10"/>
  <c r="Z213" i="10"/>
  <c r="BI213" i="10"/>
  <c r="AX213" i="10"/>
  <c r="AJ213" i="10"/>
  <c r="X213" i="10"/>
  <c r="BH213" i="10"/>
  <c r="AV213" i="10"/>
  <c r="AI213" i="10"/>
  <c r="BG213" i="10"/>
  <c r="AH213" i="10"/>
  <c r="BF213" i="10"/>
  <c r="AF213" i="10"/>
  <c r="BB213" i="10"/>
  <c r="AE213" i="10"/>
  <c r="BA213" i="10"/>
  <c r="AD213" i="10"/>
  <c r="AS213" i="10"/>
  <c r="AR213" i="10"/>
  <c r="AQ213" i="10"/>
  <c r="AP213" i="10"/>
  <c r="T4" i="18"/>
  <c r="T184" i="10"/>
  <c r="T29" i="10"/>
  <c r="T4" i="19"/>
  <c r="T14" i="7"/>
  <c r="T22" i="21" s="1"/>
  <c r="S5" i="18"/>
  <c r="S5" i="19"/>
  <c r="S30" i="10"/>
  <c r="S185" i="10"/>
  <c r="U183" i="10"/>
  <c r="U28" i="10"/>
  <c r="U23" i="10" s="1"/>
  <c r="U3" i="19"/>
  <c r="U3" i="18"/>
  <c r="A214" i="10"/>
  <c r="BG32" i="19"/>
  <c r="AY32" i="19"/>
  <c r="AQ32" i="19"/>
  <c r="AI32" i="19"/>
  <c r="AA32" i="19"/>
  <c r="BH32" i="19"/>
  <c r="AX32" i="19"/>
  <c r="AO32" i="19"/>
  <c r="AF32" i="19"/>
  <c r="A33" i="19"/>
  <c r="BA32" i="19"/>
  <c r="AP32" i="19"/>
  <c r="AE32" i="19"/>
  <c r="BI32" i="19"/>
  <c r="AV32" i="19"/>
  <c r="AK32" i="19"/>
  <c r="Y32" i="19"/>
  <c r="BC32" i="19"/>
  <c r="AN32" i="19"/>
  <c r="AB32" i="19"/>
  <c r="BB32" i="19"/>
  <c r="Z32" i="19"/>
  <c r="AM32" i="19"/>
  <c r="AZ32" i="19"/>
  <c r="AL32" i="19"/>
  <c r="X32" i="19"/>
  <c r="BE32" i="19"/>
  <c r="AS32" i="19"/>
  <c r="AD32" i="19"/>
  <c r="BF32" i="19"/>
  <c r="AG32" i="19"/>
  <c r="BD32" i="19"/>
  <c r="AU32" i="19"/>
  <c r="AT32" i="19"/>
  <c r="AC32" i="19"/>
  <c r="AR32" i="19"/>
  <c r="AW32" i="19"/>
  <c r="AJ32" i="19"/>
  <c r="AH32" i="19"/>
  <c r="U31" i="12"/>
  <c r="U3" i="4"/>
  <c r="U3" i="3"/>
  <c r="U3" i="5"/>
  <c r="R38" i="17"/>
  <c r="R36" i="17"/>
  <c r="R39" i="17"/>
  <c r="S5" i="3"/>
  <c r="S5" i="5"/>
  <c r="S5" i="4"/>
  <c r="S23" i="7"/>
  <c r="T4" i="5"/>
  <c r="T4" i="3"/>
  <c r="T4" i="4"/>
  <c r="V65" i="12"/>
  <c r="S13" i="8"/>
  <c r="S27" i="9"/>
  <c r="S18" i="6"/>
  <c r="S33" i="12"/>
  <c r="S27" i="11"/>
  <c r="V12" i="7"/>
  <c r="V20" i="21" s="1"/>
  <c r="U16" i="6"/>
  <c r="U11" i="8"/>
  <c r="U25" i="9"/>
  <c r="U13" i="7"/>
  <c r="U21" i="21" s="1"/>
  <c r="T17" i="6"/>
  <c r="T32" i="12"/>
  <c r="T12" i="8"/>
  <c r="T26" i="11"/>
  <c r="T26" i="9"/>
  <c r="T23" i="6" l="1"/>
  <c r="BD7" i="12"/>
  <c r="BC8" i="6"/>
  <c r="BC56" i="12"/>
  <c r="AX129" i="12"/>
  <c r="AX48" i="12"/>
  <c r="AX49" i="12" s="1"/>
  <c r="AX51" i="6" s="1"/>
  <c r="U197" i="12"/>
  <c r="T259" i="12"/>
  <c r="D212" i="12"/>
  <c r="C274" i="12"/>
  <c r="C405" i="12" s="1"/>
  <c r="BD120" i="12"/>
  <c r="BD16" i="12"/>
  <c r="AS37" i="12"/>
  <c r="AR60" i="12"/>
  <c r="AR40" i="12"/>
  <c r="AR42" i="12" s="1"/>
  <c r="S201" i="12"/>
  <c r="R263" i="12"/>
  <c r="R394" i="12" s="1"/>
  <c r="C213" i="12"/>
  <c r="A275" i="12"/>
  <c r="A343" i="12" s="1"/>
  <c r="A406" i="12" s="1"/>
  <c r="S213" i="12"/>
  <c r="S204" i="12"/>
  <c r="R266" i="12"/>
  <c r="R397" i="12" s="1"/>
  <c r="B382" i="12"/>
  <c r="BE382" i="12" s="1"/>
  <c r="C381" i="12"/>
  <c r="D381" i="12"/>
  <c r="E381" i="12"/>
  <c r="F381" i="12"/>
  <c r="G381" i="12"/>
  <c r="H381" i="12"/>
  <c r="I381" i="12"/>
  <c r="J381" i="12"/>
  <c r="K381" i="12"/>
  <c r="L381" i="12"/>
  <c r="M381" i="12"/>
  <c r="N381" i="12"/>
  <c r="O381" i="12"/>
  <c r="P381" i="12"/>
  <c r="Q381" i="12"/>
  <c r="R381" i="12"/>
  <c r="S381" i="12"/>
  <c r="T381" i="12"/>
  <c r="U381" i="12"/>
  <c r="V381" i="12"/>
  <c r="W381" i="12"/>
  <c r="X381" i="12"/>
  <c r="Y381" i="12"/>
  <c r="Z381" i="12"/>
  <c r="AA381" i="12"/>
  <c r="AB381" i="12"/>
  <c r="AC381" i="12"/>
  <c r="AD381" i="12"/>
  <c r="AE381" i="12"/>
  <c r="AF381" i="12"/>
  <c r="AG381" i="12"/>
  <c r="AH381" i="12"/>
  <c r="AI381" i="12"/>
  <c r="AJ381" i="12"/>
  <c r="AK381" i="12"/>
  <c r="AL381" i="12"/>
  <c r="AM381" i="12"/>
  <c r="AN381" i="12"/>
  <c r="AO381" i="12"/>
  <c r="AP381" i="12"/>
  <c r="AQ381" i="12"/>
  <c r="AR381" i="12"/>
  <c r="AS381" i="12"/>
  <c r="AT381" i="12"/>
  <c r="AU381" i="12"/>
  <c r="AV381" i="12"/>
  <c r="AW381" i="12"/>
  <c r="AX381" i="12"/>
  <c r="AY381" i="12"/>
  <c r="AZ381" i="12"/>
  <c r="BA381" i="12"/>
  <c r="BB381" i="12"/>
  <c r="BC381" i="12"/>
  <c r="F210" i="12"/>
  <c r="E272" i="12"/>
  <c r="E403" i="12" s="1"/>
  <c r="Q391" i="12"/>
  <c r="S208" i="12"/>
  <c r="R270" i="12"/>
  <c r="R401" i="12" s="1"/>
  <c r="S212" i="12"/>
  <c r="A153" i="12"/>
  <c r="A214" i="12"/>
  <c r="D152" i="12"/>
  <c r="C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S207" i="12"/>
  <c r="R269" i="12"/>
  <c r="R400" i="12" s="1"/>
  <c r="AW323" i="12"/>
  <c r="AW324" i="12" s="1"/>
  <c r="AW327" i="12"/>
  <c r="AX328" i="12"/>
  <c r="AY329" i="12"/>
  <c r="AZ330" i="12"/>
  <c r="BA331" i="12"/>
  <c r="BB332" i="12"/>
  <c r="BC333" i="12"/>
  <c r="J398" i="12"/>
  <c r="H208" i="12"/>
  <c r="G270" i="12"/>
  <c r="G401" i="12" s="1"/>
  <c r="S202" i="12"/>
  <c r="R264" i="12"/>
  <c r="R395" i="12" s="1"/>
  <c r="S206" i="12"/>
  <c r="R268" i="12"/>
  <c r="R399" i="12" s="1"/>
  <c r="S205" i="12"/>
  <c r="R267" i="12"/>
  <c r="R398" i="12" s="1"/>
  <c r="BF326" i="12"/>
  <c r="BE378" i="12"/>
  <c r="BE380" i="12"/>
  <c r="BE369" i="12"/>
  <c r="BE361" i="12"/>
  <c r="BE381" i="12"/>
  <c r="BE371" i="12"/>
  <c r="BE360" i="12"/>
  <c r="BE359" i="12"/>
  <c r="BE376" i="12"/>
  <c r="BE373" i="12"/>
  <c r="BE377" i="12"/>
  <c r="BE354" i="12"/>
  <c r="BE346" i="12"/>
  <c r="BE338" i="12"/>
  <c r="BE370" i="12"/>
  <c r="BE366" i="12"/>
  <c r="BE363" i="12"/>
  <c r="BE357" i="12"/>
  <c r="BE367" i="12"/>
  <c r="BE344" i="12"/>
  <c r="BE335" i="12"/>
  <c r="BE372" i="12"/>
  <c r="BE348" i="12"/>
  <c r="BE374" i="12"/>
  <c r="BE365" i="12"/>
  <c r="BE364" i="12"/>
  <c r="BE356" i="12"/>
  <c r="BE368" i="12"/>
  <c r="BE358" i="12"/>
  <c r="BE355" i="12"/>
  <c r="BE353" i="12"/>
  <c r="BE352" i="12"/>
  <c r="BE350" i="12"/>
  <c r="BE349" i="12"/>
  <c r="BE339" i="12"/>
  <c r="BE336" i="12"/>
  <c r="BE362" i="12"/>
  <c r="BE351" i="12"/>
  <c r="BE347" i="12"/>
  <c r="BE342" i="12"/>
  <c r="BE340" i="12"/>
  <c r="BE345" i="12"/>
  <c r="BE337" i="12"/>
  <c r="BE379" i="12"/>
  <c r="BE341" i="12"/>
  <c r="BE343" i="12"/>
  <c r="BE375" i="12"/>
  <c r="S203" i="12"/>
  <c r="R265" i="12"/>
  <c r="R396" i="12" s="1"/>
  <c r="S199" i="12"/>
  <c r="R261" i="12"/>
  <c r="R392" i="12" s="1"/>
  <c r="S200" i="12"/>
  <c r="R262" i="12"/>
  <c r="R393" i="12" s="1"/>
  <c r="G209" i="12"/>
  <c r="F271" i="12"/>
  <c r="F402" i="12" s="1"/>
  <c r="S198" i="12"/>
  <c r="R260" i="12"/>
  <c r="E211" i="12"/>
  <c r="D273" i="12"/>
  <c r="D404" i="12" s="1"/>
  <c r="S211" i="12"/>
  <c r="R273" i="12"/>
  <c r="R404" i="12" s="1"/>
  <c r="H399" i="12"/>
  <c r="BD334" i="12"/>
  <c r="H269" i="12"/>
  <c r="H400" i="12" s="1"/>
  <c r="I207" i="12"/>
  <c r="U136" i="12"/>
  <c r="U145" i="12"/>
  <c r="U151" i="12"/>
  <c r="U138" i="12"/>
  <c r="U147" i="12"/>
  <c r="U135" i="12"/>
  <c r="U148" i="12"/>
  <c r="U143" i="12"/>
  <c r="U137" i="12"/>
  <c r="U152" i="12"/>
  <c r="U150" i="12"/>
  <c r="U146" i="12"/>
  <c r="U142" i="12"/>
  <c r="U141" i="12"/>
  <c r="U144" i="12"/>
  <c r="U139" i="12"/>
  <c r="U140" i="12"/>
  <c r="U149" i="12"/>
  <c r="BE36" i="12"/>
  <c r="BE15" i="12"/>
  <c r="J206" i="12"/>
  <c r="I268" i="12"/>
  <c r="I399" i="12" s="1"/>
  <c r="S390" i="12"/>
  <c r="S209" i="12"/>
  <c r="R271" i="12"/>
  <c r="R402" i="12" s="1"/>
  <c r="I398" i="12"/>
  <c r="S210" i="12"/>
  <c r="R272" i="12"/>
  <c r="R403" i="12" s="1"/>
  <c r="AX39" i="12"/>
  <c r="AY115" i="12"/>
  <c r="AY116" i="12" s="1"/>
  <c r="AY122" i="12" s="1"/>
  <c r="AY123" i="12" s="1"/>
  <c r="AY124" i="12" s="1"/>
  <c r="AY128" i="12"/>
  <c r="AZ109" i="12"/>
  <c r="AZ121" i="12"/>
  <c r="BA93" i="12"/>
  <c r="BB97" i="12"/>
  <c r="BA99" i="12"/>
  <c r="BA100" i="12" s="1"/>
  <c r="BA102" i="12" s="1"/>
  <c r="BD11" i="12"/>
  <c r="BC53" i="12"/>
  <c r="BE17" i="12"/>
  <c r="BF14" i="12"/>
  <c r="L23" i="8"/>
  <c r="L50" i="8"/>
  <c r="T24" i="6"/>
  <c r="T16" i="3" s="1"/>
  <c r="AR86" i="10"/>
  <c r="AR87" i="10"/>
  <c r="U24" i="10"/>
  <c r="T26" i="20"/>
  <c r="T5" i="23"/>
  <c r="T5" i="22"/>
  <c r="U25" i="20"/>
  <c r="U4" i="23"/>
  <c r="U4" i="22"/>
  <c r="V24" i="20"/>
  <c r="V3" i="23"/>
  <c r="V3" i="22"/>
  <c r="BF58" i="23"/>
  <c r="AX58" i="23"/>
  <c r="BE58" i="23"/>
  <c r="BG58" i="23"/>
  <c r="BD58" i="23"/>
  <c r="BC58" i="23"/>
  <c r="BB58" i="23"/>
  <c r="BA58" i="23"/>
  <c r="AZ58" i="23"/>
  <c r="AY58" i="23"/>
  <c r="A59" i="23"/>
  <c r="BI58" i="23"/>
  <c r="BH58" i="23"/>
  <c r="AX26" i="8"/>
  <c r="AX27" i="8" s="1"/>
  <c r="AY26" i="8" s="1"/>
  <c r="AY27" i="8" s="1"/>
  <c r="AZ26" i="8" s="1"/>
  <c r="AZ27" i="8" s="1"/>
  <c r="AS21" i="8"/>
  <c r="O44" i="20"/>
  <c r="O10" i="3" s="1"/>
  <c r="P37" i="20"/>
  <c r="P40" i="20" s="1"/>
  <c r="P42" i="20" s="1"/>
  <c r="P43" i="20" s="1"/>
  <c r="P66" i="9" s="1"/>
  <c r="O9" i="4"/>
  <c r="X39" i="20"/>
  <c r="W8" i="4"/>
  <c r="U73" i="20"/>
  <c r="U71" i="9" s="1"/>
  <c r="U68" i="20"/>
  <c r="U9" i="3" s="1"/>
  <c r="T27" i="9"/>
  <c r="T27" i="11"/>
  <c r="T5" i="5"/>
  <c r="T33" i="12"/>
  <c r="T18" i="6"/>
  <c r="T13" i="8"/>
  <c r="AM85" i="6"/>
  <c r="AM87" i="6" s="1"/>
  <c r="AM86" i="6"/>
  <c r="AO79" i="6"/>
  <c r="AN83" i="6"/>
  <c r="V37" i="11"/>
  <c r="V39" i="11" s="1"/>
  <c r="V8" i="5" s="1"/>
  <c r="H62" i="9"/>
  <c r="X74" i="20"/>
  <c r="X76" i="20" s="1"/>
  <c r="Y72" i="20"/>
  <c r="W65" i="20"/>
  <c r="V66" i="20"/>
  <c r="AA64" i="20"/>
  <c r="Z58" i="20"/>
  <c r="AA20" i="20"/>
  <c r="AA50" i="20" s="1"/>
  <c r="AA52" i="20" s="1"/>
  <c r="AA53" i="20" s="1"/>
  <c r="AA33" i="11" s="1"/>
  <c r="AA44" i="11" s="1"/>
  <c r="Q63" i="6"/>
  <c r="BE214" i="10"/>
  <c r="BI214" i="10"/>
  <c r="AZ214" i="10"/>
  <c r="AR214" i="10"/>
  <c r="AJ214" i="10"/>
  <c r="AB214" i="10"/>
  <c r="BD214" i="10"/>
  <c r="AU214" i="10"/>
  <c r="AL214" i="10"/>
  <c r="AC214" i="10"/>
  <c r="BC214" i="10"/>
  <c r="AT214" i="10"/>
  <c r="AK214" i="10"/>
  <c r="AA214" i="10"/>
  <c r="AY214" i="10"/>
  <c r="AN214" i="10"/>
  <c r="Z214" i="10"/>
  <c r="AX214" i="10"/>
  <c r="AM214" i="10"/>
  <c r="Y214" i="10"/>
  <c r="AW214" i="10"/>
  <c r="AI214" i="10"/>
  <c r="BH214" i="10"/>
  <c r="AV214" i="10"/>
  <c r="AH214" i="10"/>
  <c r="AS214" i="10"/>
  <c r="AQ214" i="10"/>
  <c r="AP214" i="10"/>
  <c r="AO214" i="10"/>
  <c r="BG214" i="10"/>
  <c r="BF214" i="10"/>
  <c r="BA214" i="10"/>
  <c r="BB214" i="10"/>
  <c r="AD214" i="10"/>
  <c r="AG214" i="10"/>
  <c r="AF214" i="10"/>
  <c r="AE214" i="10"/>
  <c r="T5" i="19"/>
  <c r="T30" i="10"/>
  <c r="T185" i="10"/>
  <c r="T5" i="18"/>
  <c r="U4" i="18"/>
  <c r="U29" i="10"/>
  <c r="U184" i="10"/>
  <c r="U4" i="19"/>
  <c r="T5" i="4"/>
  <c r="V28" i="10"/>
  <c r="V23" i="10" s="1"/>
  <c r="V3" i="19"/>
  <c r="V183" i="10"/>
  <c r="V3" i="18"/>
  <c r="T5" i="3"/>
  <c r="A215" i="10"/>
  <c r="BB33" i="19"/>
  <c r="AT33" i="19"/>
  <c r="AL33" i="19"/>
  <c r="AD33" i="19"/>
  <c r="A34" i="19"/>
  <c r="BA33" i="19"/>
  <c r="AR33" i="19"/>
  <c r="AI33" i="19"/>
  <c r="Z33" i="19"/>
  <c r="BC33" i="19"/>
  <c r="AQ33" i="19"/>
  <c r="AG33" i="19"/>
  <c r="BG33" i="19"/>
  <c r="AV33" i="19"/>
  <c r="AJ33" i="19"/>
  <c r="BI33" i="19"/>
  <c r="AW33" i="19"/>
  <c r="AH33" i="19"/>
  <c r="BH33" i="19"/>
  <c r="AU33" i="19"/>
  <c r="AF33" i="19"/>
  <c r="BF33" i="19"/>
  <c r="AS33" i="19"/>
  <c r="AE33" i="19"/>
  <c r="AY33" i="19"/>
  <c r="AM33" i="19"/>
  <c r="Y33" i="19"/>
  <c r="AZ33" i="19"/>
  <c r="AA33" i="19"/>
  <c r="AX33" i="19"/>
  <c r="AO33" i="19"/>
  <c r="AK33" i="19"/>
  <c r="AP33" i="19"/>
  <c r="BE33" i="19"/>
  <c r="AC33" i="19"/>
  <c r="BD33" i="19"/>
  <c r="AB33" i="19"/>
  <c r="AN33" i="19"/>
  <c r="V31" i="12"/>
  <c r="V3" i="4"/>
  <c r="V3" i="3"/>
  <c r="V3" i="5"/>
  <c r="T23" i="7"/>
  <c r="U4" i="4"/>
  <c r="U4" i="3"/>
  <c r="U4" i="5"/>
  <c r="W65" i="12"/>
  <c r="U14" i="7"/>
  <c r="U22" i="21" s="1"/>
  <c r="U32" i="12"/>
  <c r="U17" i="6"/>
  <c r="U26" i="11"/>
  <c r="U12" i="8"/>
  <c r="U26" i="9"/>
  <c r="V11" i="8"/>
  <c r="W12" i="7"/>
  <c r="W20" i="21" s="1"/>
  <c r="V25" i="9"/>
  <c r="V13" i="7"/>
  <c r="V21" i="21" s="1"/>
  <c r="V16" i="6"/>
  <c r="U23" i="6" l="1"/>
  <c r="BE7" i="12"/>
  <c r="BD8" i="6"/>
  <c r="BD56" i="12"/>
  <c r="AY129" i="12"/>
  <c r="AY48" i="12"/>
  <c r="AY49" i="12" s="1"/>
  <c r="AY51" i="6" s="1"/>
  <c r="H209" i="12"/>
  <c r="G271" i="12"/>
  <c r="G402" i="12" s="1"/>
  <c r="AX323" i="12"/>
  <c r="AX324" i="12" s="1"/>
  <c r="BF334" i="12" s="1"/>
  <c r="AX327" i="12"/>
  <c r="AY328" i="12"/>
  <c r="AZ329" i="12"/>
  <c r="BA330" i="12"/>
  <c r="BB331" i="12"/>
  <c r="BC332" i="12"/>
  <c r="BD333" i="12"/>
  <c r="A154" i="12"/>
  <c r="V154" i="12" s="1"/>
  <c r="A215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J207" i="12"/>
  <c r="I269" i="12"/>
  <c r="BG326" i="12"/>
  <c r="BF383" i="12"/>
  <c r="BF380" i="12"/>
  <c r="BF374" i="12"/>
  <c r="BF366" i="12"/>
  <c r="BF376" i="12"/>
  <c r="BF373" i="12"/>
  <c r="BF362" i="12"/>
  <c r="BF356" i="12"/>
  <c r="BF375" i="12"/>
  <c r="BF370" i="12"/>
  <c r="BF363" i="12"/>
  <c r="BF360" i="12"/>
  <c r="BF357" i="12"/>
  <c r="BF351" i="12"/>
  <c r="BF343" i="12"/>
  <c r="BF335" i="12"/>
  <c r="BF359" i="12"/>
  <c r="BF382" i="12"/>
  <c r="BF371" i="12"/>
  <c r="BF369" i="12"/>
  <c r="BF379" i="12"/>
  <c r="BF372" i="12"/>
  <c r="BF348" i="12"/>
  <c r="BF346" i="12"/>
  <c r="BF337" i="12"/>
  <c r="BF367" i="12"/>
  <c r="BF365" i="12"/>
  <c r="BF364" i="12"/>
  <c r="BF350" i="12"/>
  <c r="BF339" i="12"/>
  <c r="BF336" i="12"/>
  <c r="BF358" i="12"/>
  <c r="BF345" i="12"/>
  <c r="BF344" i="12"/>
  <c r="BF342" i="12"/>
  <c r="BF355" i="12"/>
  <c r="BF381" i="12"/>
  <c r="BF368" i="12"/>
  <c r="BF361" i="12"/>
  <c r="BF378" i="12"/>
  <c r="BF347" i="12"/>
  <c r="BF377" i="12"/>
  <c r="BF354" i="12"/>
  <c r="BF353" i="12"/>
  <c r="BF352" i="12"/>
  <c r="BF341" i="12"/>
  <c r="BF338" i="12"/>
  <c r="BF349" i="12"/>
  <c r="BF340" i="12"/>
  <c r="T206" i="12"/>
  <c r="S268" i="12"/>
  <c r="S399" i="12" s="1"/>
  <c r="T212" i="12"/>
  <c r="S274" i="12"/>
  <c r="S405" i="12" s="1"/>
  <c r="B383" i="12"/>
  <c r="C382" i="12"/>
  <c r="E382" i="12"/>
  <c r="D382" i="12"/>
  <c r="F382" i="12"/>
  <c r="G382" i="12"/>
  <c r="H382" i="12"/>
  <c r="I382" i="12"/>
  <c r="J382" i="12"/>
  <c r="K382" i="12"/>
  <c r="L382" i="12"/>
  <c r="M382" i="12"/>
  <c r="N382" i="12"/>
  <c r="O382" i="12"/>
  <c r="P382" i="12"/>
  <c r="Q382" i="12"/>
  <c r="R382" i="12"/>
  <c r="S382" i="12"/>
  <c r="T382" i="12"/>
  <c r="U382" i="12"/>
  <c r="V382" i="12"/>
  <c r="W382" i="12"/>
  <c r="X382" i="12"/>
  <c r="Y382" i="12"/>
  <c r="Z382" i="12"/>
  <c r="AA382" i="12"/>
  <c r="AB382" i="12"/>
  <c r="AC382" i="12"/>
  <c r="AD382" i="12"/>
  <c r="AE382" i="12"/>
  <c r="AF382" i="12"/>
  <c r="AG382" i="12"/>
  <c r="AH382" i="12"/>
  <c r="AI382" i="12"/>
  <c r="AJ382" i="12"/>
  <c r="AK382" i="12"/>
  <c r="AL382" i="12"/>
  <c r="AM382" i="12"/>
  <c r="AN382" i="12"/>
  <c r="AO382" i="12"/>
  <c r="AP382" i="12"/>
  <c r="AQ382" i="12"/>
  <c r="AR382" i="12"/>
  <c r="AS382" i="12"/>
  <c r="AT382" i="12"/>
  <c r="AU382" i="12"/>
  <c r="AV382" i="12"/>
  <c r="AW382" i="12"/>
  <c r="AX382" i="12"/>
  <c r="AY382" i="12"/>
  <c r="AZ382" i="12"/>
  <c r="BA382" i="12"/>
  <c r="BB382" i="12"/>
  <c r="BC382" i="12"/>
  <c r="BD382" i="12"/>
  <c r="T204" i="12"/>
  <c r="S266" i="12"/>
  <c r="S397" i="12" s="1"/>
  <c r="T201" i="12"/>
  <c r="S263" i="12"/>
  <c r="S394" i="12" s="1"/>
  <c r="T210" i="12"/>
  <c r="S272" i="12"/>
  <c r="S403" i="12" s="1"/>
  <c r="T200" i="12"/>
  <c r="S262" i="12"/>
  <c r="S393" i="12" s="1"/>
  <c r="BE334" i="12"/>
  <c r="T207" i="12"/>
  <c r="S269" i="12"/>
  <c r="S400" i="12" s="1"/>
  <c r="T213" i="12"/>
  <c r="S275" i="12"/>
  <c r="S406" i="12" s="1"/>
  <c r="T211" i="12"/>
  <c r="S273" i="12"/>
  <c r="S404" i="12" s="1"/>
  <c r="T208" i="12"/>
  <c r="S270" i="12"/>
  <c r="S401" i="12" s="1"/>
  <c r="E212" i="12"/>
  <c r="D274" i="12"/>
  <c r="D405" i="12" s="1"/>
  <c r="K206" i="12"/>
  <c r="K268" i="12" s="1"/>
  <c r="J268" i="12"/>
  <c r="T390" i="12"/>
  <c r="BF36" i="12"/>
  <c r="BF15" i="12"/>
  <c r="BE120" i="12"/>
  <c r="BE16" i="12"/>
  <c r="F211" i="12"/>
  <c r="E273" i="12"/>
  <c r="E404" i="12" s="1"/>
  <c r="T198" i="12"/>
  <c r="S260" i="12"/>
  <c r="V197" i="12"/>
  <c r="U259" i="12"/>
  <c r="V136" i="12"/>
  <c r="V141" i="12"/>
  <c r="V146" i="12"/>
  <c r="V140" i="12"/>
  <c r="V135" i="12"/>
  <c r="V139" i="12"/>
  <c r="V148" i="12"/>
  <c r="V138" i="12"/>
  <c r="V145" i="12"/>
  <c r="V149" i="12"/>
  <c r="V137" i="12"/>
  <c r="V147" i="12"/>
  <c r="V152" i="12"/>
  <c r="V150" i="12"/>
  <c r="V142" i="12"/>
  <c r="V144" i="12"/>
  <c r="V143" i="12"/>
  <c r="V151" i="12"/>
  <c r="R391" i="12"/>
  <c r="I208" i="12"/>
  <c r="H270" i="12"/>
  <c r="H401" i="12" s="1"/>
  <c r="T209" i="12"/>
  <c r="S271" i="12"/>
  <c r="S402" i="12" s="1"/>
  <c r="T202" i="12"/>
  <c r="S264" i="12"/>
  <c r="S395" i="12" s="1"/>
  <c r="G210" i="12"/>
  <c r="F272" i="12"/>
  <c r="F403" i="12" s="1"/>
  <c r="T203" i="12"/>
  <c r="S265" i="12"/>
  <c r="S396" i="12" s="1"/>
  <c r="AT37" i="12"/>
  <c r="AS60" i="12"/>
  <c r="AS40" i="12"/>
  <c r="AS42" i="12" s="1"/>
  <c r="U153" i="12"/>
  <c r="V153" i="12" s="1"/>
  <c r="T199" i="12"/>
  <c r="S261" i="12"/>
  <c r="S392" i="12" s="1"/>
  <c r="T205" i="12"/>
  <c r="S267" i="12"/>
  <c r="S398" i="12" s="1"/>
  <c r="T214" i="12"/>
  <c r="T276" i="12" s="1"/>
  <c r="T407" i="12" s="1"/>
  <c r="A276" i="12"/>
  <c r="A344" i="12" s="1"/>
  <c r="A407" i="12" s="1"/>
  <c r="C214" i="12"/>
  <c r="C276" i="12" s="1"/>
  <c r="C407" i="12" s="1"/>
  <c r="D213" i="12"/>
  <c r="C275" i="12"/>
  <c r="C406" i="12" s="1"/>
  <c r="AY39" i="12"/>
  <c r="AZ115" i="12"/>
  <c r="AZ116" i="12" s="1"/>
  <c r="AZ122" i="12" s="1"/>
  <c r="AZ123" i="12" s="1"/>
  <c r="AZ124" i="12" s="1"/>
  <c r="AZ128" i="12"/>
  <c r="BA109" i="12"/>
  <c r="BA121" i="12"/>
  <c r="BB93" i="12"/>
  <c r="BB99" i="12"/>
  <c r="BB100" i="12" s="1"/>
  <c r="BB102" i="12" s="1"/>
  <c r="BC97" i="12"/>
  <c r="BE11" i="12"/>
  <c r="BD53" i="12"/>
  <c r="BF17" i="12"/>
  <c r="BG14" i="12"/>
  <c r="L51" i="8"/>
  <c r="L24" i="8"/>
  <c r="U24" i="6"/>
  <c r="U16" i="3" s="1"/>
  <c r="AS86" i="10"/>
  <c r="AS87" i="10"/>
  <c r="V24" i="10"/>
  <c r="W24" i="20"/>
  <c r="W3" i="23"/>
  <c r="W3" i="22"/>
  <c r="U26" i="20"/>
  <c r="U5" i="23"/>
  <c r="U5" i="22"/>
  <c r="V25" i="20"/>
  <c r="V4" i="23"/>
  <c r="V4" i="22"/>
  <c r="BI59" i="23"/>
  <c r="BA59" i="23"/>
  <c r="BH59" i="23"/>
  <c r="AZ59" i="23"/>
  <c r="BG59" i="23"/>
  <c r="BF59" i="23"/>
  <c r="BE59" i="23"/>
  <c r="BD59" i="23"/>
  <c r="BC59" i="23"/>
  <c r="BB59" i="23"/>
  <c r="AY59" i="23"/>
  <c r="A60" i="23"/>
  <c r="BA26" i="8"/>
  <c r="BA27" i="8" s="1"/>
  <c r="AT21" i="8"/>
  <c r="P44" i="20"/>
  <c r="P10" i="3" s="1"/>
  <c r="P9" i="4"/>
  <c r="Q37" i="20"/>
  <c r="Q40" i="20" s="1"/>
  <c r="Q42" i="20" s="1"/>
  <c r="Q43" i="20" s="1"/>
  <c r="Q66" i="9" s="1"/>
  <c r="V73" i="20"/>
  <c r="V71" i="9" s="1"/>
  <c r="V68" i="20"/>
  <c r="V9" i="3" s="1"/>
  <c r="X8" i="4"/>
  <c r="AN85" i="6"/>
  <c r="AN87" i="6" s="1"/>
  <c r="AN86" i="6"/>
  <c r="AP79" i="6"/>
  <c r="AO83" i="6"/>
  <c r="W37" i="11"/>
  <c r="W39" i="11" s="1"/>
  <c r="W8" i="5" s="1"/>
  <c r="X65" i="20"/>
  <c r="W66" i="20"/>
  <c r="Z72" i="20"/>
  <c r="Y74" i="20"/>
  <c r="Y76" i="20" s="1"/>
  <c r="AB64" i="20"/>
  <c r="AA58" i="20"/>
  <c r="AB20" i="20"/>
  <c r="AB50" i="20" s="1"/>
  <c r="AB52" i="20" s="1"/>
  <c r="AB53" i="20" s="1"/>
  <c r="AB33" i="11" s="1"/>
  <c r="AB44" i="11" s="1"/>
  <c r="BI215" i="10"/>
  <c r="BA215" i="10"/>
  <c r="AS215" i="10"/>
  <c r="AK215" i="10"/>
  <c r="AC215" i="10"/>
  <c r="AZ215" i="10"/>
  <c r="AQ215" i="10"/>
  <c r="AH215" i="10"/>
  <c r="AY215" i="10"/>
  <c r="AO215" i="10"/>
  <c r="AE215" i="10"/>
  <c r="BH215" i="10"/>
  <c r="AX215" i="10"/>
  <c r="AN215" i="10"/>
  <c r="AD215" i="10"/>
  <c r="BE215" i="10"/>
  <c r="AR215" i="10"/>
  <c r="AB215" i="10"/>
  <c r="BD215" i="10"/>
  <c r="AP215" i="10"/>
  <c r="AA215" i="10"/>
  <c r="BC215" i="10"/>
  <c r="AM215" i="10"/>
  <c r="Z215" i="10"/>
  <c r="BB215" i="10"/>
  <c r="AL215" i="10"/>
  <c r="AJ215" i="10"/>
  <c r="AI215" i="10"/>
  <c r="BG215" i="10"/>
  <c r="AG215" i="10"/>
  <c r="BF215" i="10"/>
  <c r="AF215" i="10"/>
  <c r="AT215" i="10"/>
  <c r="AW215" i="10"/>
  <c r="AV215" i="10"/>
  <c r="AU215" i="10"/>
  <c r="W3" i="19"/>
  <c r="W28" i="10"/>
  <c r="W23" i="10" s="1"/>
  <c r="W183" i="10"/>
  <c r="W3" i="18"/>
  <c r="V29" i="10"/>
  <c r="V4" i="19"/>
  <c r="V4" i="18"/>
  <c r="V184" i="10"/>
  <c r="U5" i="19"/>
  <c r="U185" i="10"/>
  <c r="U5" i="18"/>
  <c r="U30" i="10"/>
  <c r="V14" i="7"/>
  <c r="V22" i="21" s="1"/>
  <c r="A216" i="10"/>
  <c r="BI34" i="19"/>
  <c r="BA34" i="19"/>
  <c r="AS34" i="19"/>
  <c r="AK34" i="19"/>
  <c r="AC34" i="19"/>
  <c r="AZ34" i="19"/>
  <c r="AQ34" i="19"/>
  <c r="AH34" i="19"/>
  <c r="BH34" i="19"/>
  <c r="AX34" i="19"/>
  <c r="AN34" i="19"/>
  <c r="AD34" i="19"/>
  <c r="BG34" i="19"/>
  <c r="AV34" i="19"/>
  <c r="AJ34" i="19"/>
  <c r="AW34" i="19"/>
  <c r="AI34" i="19"/>
  <c r="BF34" i="19"/>
  <c r="AT34" i="19"/>
  <c r="AR34" i="19"/>
  <c r="AB34" i="19"/>
  <c r="AA34" i="19"/>
  <c r="A35" i="19"/>
  <c r="AP34" i="19"/>
  <c r="BE34" i="19"/>
  <c r="AO34" i="19"/>
  <c r="Z34" i="19"/>
  <c r="AY34" i="19"/>
  <c r="AF34" i="19"/>
  <c r="BB34" i="19"/>
  <c r="AU34" i="19"/>
  <c r="AL34" i="19"/>
  <c r="AE34" i="19"/>
  <c r="AM34" i="19"/>
  <c r="AG34" i="19"/>
  <c r="BD34" i="19"/>
  <c r="BC34" i="19"/>
  <c r="V4" i="5"/>
  <c r="V4" i="4"/>
  <c r="V4" i="3"/>
  <c r="U5" i="5"/>
  <c r="U5" i="4"/>
  <c r="U5" i="3"/>
  <c r="W31" i="12"/>
  <c r="W3" i="4"/>
  <c r="W3" i="3"/>
  <c r="W3" i="5"/>
  <c r="U23" i="7"/>
  <c r="X65" i="12"/>
  <c r="W25" i="9"/>
  <c r="X12" i="7"/>
  <c r="X20" i="21" s="1"/>
  <c r="W11" i="8"/>
  <c r="W13" i="7"/>
  <c r="W21" i="21" s="1"/>
  <c r="W16" i="6"/>
  <c r="V12" i="8"/>
  <c r="V26" i="9"/>
  <c r="V17" i="6"/>
  <c r="V26" i="11"/>
  <c r="V32" i="12"/>
  <c r="U13" i="8"/>
  <c r="U18" i="6"/>
  <c r="U27" i="9"/>
  <c r="U33" i="12"/>
  <c r="U27" i="11"/>
  <c r="V23" i="6" l="1"/>
  <c r="BF7" i="12"/>
  <c r="BE8" i="6"/>
  <c r="BE56" i="12"/>
  <c r="AZ129" i="12"/>
  <c r="AZ48" i="12"/>
  <c r="AZ49" i="12" s="1"/>
  <c r="AZ51" i="6" s="1"/>
  <c r="W197" i="12"/>
  <c r="U214" i="12"/>
  <c r="V214" i="12" s="1"/>
  <c r="V276" i="12" s="1"/>
  <c r="V407" i="12" s="1"/>
  <c r="V259" i="12"/>
  <c r="V390" i="12" s="1"/>
  <c r="F212" i="12"/>
  <c r="E274" i="12"/>
  <c r="E405" i="12" s="1"/>
  <c r="E213" i="12"/>
  <c r="D275" i="12"/>
  <c r="D406" i="12" s="1"/>
  <c r="U199" i="12"/>
  <c r="T261" i="12"/>
  <c r="T392" i="12" s="1"/>
  <c r="U202" i="12"/>
  <c r="T264" i="12"/>
  <c r="T395" i="12" s="1"/>
  <c r="J208" i="12"/>
  <c r="I270" i="12"/>
  <c r="I401" i="12" s="1"/>
  <c r="U201" i="12"/>
  <c r="T263" i="12"/>
  <c r="T394" i="12" s="1"/>
  <c r="BH326" i="12"/>
  <c r="BG380" i="12"/>
  <c r="BG382" i="12"/>
  <c r="BG381" i="12"/>
  <c r="BG379" i="12"/>
  <c r="BG377" i="12"/>
  <c r="BG371" i="12"/>
  <c r="BG363" i="12"/>
  <c r="BG375" i="12"/>
  <c r="BG364" i="12"/>
  <c r="BG384" i="12"/>
  <c r="BG366" i="12"/>
  <c r="BG359" i="12"/>
  <c r="BG348" i="12"/>
  <c r="BG340" i="12"/>
  <c r="BG369" i="12"/>
  <c r="BG383" i="12"/>
  <c r="BG376" i="12"/>
  <c r="BG372" i="12"/>
  <c r="BG374" i="12"/>
  <c r="BG368" i="12"/>
  <c r="BG365" i="12"/>
  <c r="BG367" i="12"/>
  <c r="BG350" i="12"/>
  <c r="BG339" i="12"/>
  <c r="BG360" i="12"/>
  <c r="BG356" i="12"/>
  <c r="BG352" i="12"/>
  <c r="BG378" i="12"/>
  <c r="BG373" i="12"/>
  <c r="BG362" i="12"/>
  <c r="BG353" i="12"/>
  <c r="BG358" i="12"/>
  <c r="BG345" i="12"/>
  <c r="BG344" i="12"/>
  <c r="BG342" i="12"/>
  <c r="BG355" i="12"/>
  <c r="BG351" i="12"/>
  <c r="BG361" i="12"/>
  <c r="BG347" i="12"/>
  <c r="BG335" i="12"/>
  <c r="BG354" i="12"/>
  <c r="BG349" i="12"/>
  <c r="BG357" i="12"/>
  <c r="BG346" i="12"/>
  <c r="BG343" i="12"/>
  <c r="BG341" i="12"/>
  <c r="BG337" i="12"/>
  <c r="BG338" i="12"/>
  <c r="BG370" i="12"/>
  <c r="BG336" i="12"/>
  <c r="U205" i="12"/>
  <c r="T267" i="12"/>
  <c r="T398" i="12" s="1"/>
  <c r="B384" i="12"/>
  <c r="C383" i="12"/>
  <c r="D383" i="12"/>
  <c r="E383" i="12"/>
  <c r="F383" i="12"/>
  <c r="G383" i="12"/>
  <c r="H383" i="12"/>
  <c r="I383" i="12"/>
  <c r="J383" i="12"/>
  <c r="K383" i="12"/>
  <c r="L383" i="12"/>
  <c r="M383" i="12"/>
  <c r="N383" i="12"/>
  <c r="O383" i="12"/>
  <c r="P383" i="12"/>
  <c r="Q383" i="12"/>
  <c r="R383" i="12"/>
  <c r="S383" i="12"/>
  <c r="T383" i="12"/>
  <c r="U383" i="12"/>
  <c r="V383" i="12"/>
  <c r="W383" i="12"/>
  <c r="X383" i="12"/>
  <c r="Y383" i="12"/>
  <c r="Z383" i="12"/>
  <c r="AA383" i="12"/>
  <c r="AB383" i="12"/>
  <c r="AC383" i="12"/>
  <c r="AD383" i="12"/>
  <c r="AE383" i="12"/>
  <c r="AF383" i="12"/>
  <c r="AG383" i="12"/>
  <c r="AH383" i="12"/>
  <c r="AI383" i="12"/>
  <c r="AJ383" i="12"/>
  <c r="AK383" i="12"/>
  <c r="AL383" i="12"/>
  <c r="AM383" i="12"/>
  <c r="AN383" i="12"/>
  <c r="AO383" i="12"/>
  <c r="AP383" i="12"/>
  <c r="AQ383" i="12"/>
  <c r="AR383" i="12"/>
  <c r="AS383" i="12"/>
  <c r="AT383" i="12"/>
  <c r="AU383" i="12"/>
  <c r="AV383" i="12"/>
  <c r="AW383" i="12"/>
  <c r="AX383" i="12"/>
  <c r="AY383" i="12"/>
  <c r="AZ383" i="12"/>
  <c r="BA383" i="12"/>
  <c r="BB383" i="12"/>
  <c r="BC383" i="12"/>
  <c r="BD383" i="12"/>
  <c r="BE383" i="12"/>
  <c r="U212" i="12"/>
  <c r="T274" i="12"/>
  <c r="T405" i="12" s="1"/>
  <c r="A277" i="12"/>
  <c r="A345" i="12" s="1"/>
  <c r="A408" i="12" s="1"/>
  <c r="U215" i="12"/>
  <c r="C215" i="12"/>
  <c r="C277" i="12" s="1"/>
  <c r="C408" i="12" s="1"/>
  <c r="G211" i="12"/>
  <c r="F273" i="12"/>
  <c r="F404" i="12" s="1"/>
  <c r="BG36" i="12"/>
  <c r="BG15" i="12"/>
  <c r="U203" i="12"/>
  <c r="T265" i="12"/>
  <c r="T396" i="12" s="1"/>
  <c r="BF16" i="12"/>
  <c r="BF120" i="12"/>
  <c r="AU37" i="12"/>
  <c r="AT60" i="12"/>
  <c r="AT40" i="12"/>
  <c r="AT42" i="12" s="1"/>
  <c r="S391" i="12"/>
  <c r="J399" i="12"/>
  <c r="U213" i="12"/>
  <c r="T275" i="12"/>
  <c r="T406" i="12" s="1"/>
  <c r="U207" i="12"/>
  <c r="T269" i="12"/>
  <c r="T400" i="12" s="1"/>
  <c r="U200" i="12"/>
  <c r="T262" i="12"/>
  <c r="T393" i="12" s="1"/>
  <c r="U206" i="12"/>
  <c r="T268" i="12"/>
  <c r="T399" i="12" s="1"/>
  <c r="I400" i="12"/>
  <c r="A155" i="12"/>
  <c r="W155" i="12" s="1"/>
  <c r="A216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D214" i="12"/>
  <c r="U209" i="12"/>
  <c r="T271" i="12"/>
  <c r="T402" i="12" s="1"/>
  <c r="U198" i="12"/>
  <c r="T260" i="12"/>
  <c r="K399" i="12"/>
  <c r="K207" i="12"/>
  <c r="J269" i="12"/>
  <c r="J400" i="12" s="1"/>
  <c r="U390" i="12"/>
  <c r="U204" i="12"/>
  <c r="T266" i="12"/>
  <c r="T397" i="12" s="1"/>
  <c r="AY323" i="12"/>
  <c r="AY324" i="12" s="1"/>
  <c r="BG334" i="12" s="1"/>
  <c r="AY327" i="12"/>
  <c r="AZ328" i="12"/>
  <c r="BA329" i="12"/>
  <c r="BB330" i="12"/>
  <c r="BC331" i="12"/>
  <c r="BD332" i="12"/>
  <c r="BE333" i="12"/>
  <c r="U208" i="12"/>
  <c r="T270" i="12"/>
  <c r="T401" i="12" s="1"/>
  <c r="W135" i="12"/>
  <c r="W136" i="12"/>
  <c r="W142" i="12"/>
  <c r="W140" i="12"/>
  <c r="W149" i="12"/>
  <c r="W148" i="12"/>
  <c r="W144" i="12"/>
  <c r="W139" i="12"/>
  <c r="W138" i="12"/>
  <c r="W150" i="12"/>
  <c r="W146" i="12"/>
  <c r="W154" i="12"/>
  <c r="W152" i="12"/>
  <c r="W145" i="12"/>
  <c r="W143" i="12"/>
  <c r="W147" i="12"/>
  <c r="W141" i="12"/>
  <c r="W137" i="12"/>
  <c r="W151" i="12"/>
  <c r="W153" i="12"/>
  <c r="H210" i="12"/>
  <c r="G272" i="12"/>
  <c r="G403" i="12" s="1"/>
  <c r="U211" i="12"/>
  <c r="T273" i="12"/>
  <c r="T404" i="12" s="1"/>
  <c r="U210" i="12"/>
  <c r="T272" i="12"/>
  <c r="T403" i="12" s="1"/>
  <c r="I209" i="12"/>
  <c r="H271" i="12"/>
  <c r="H402" i="12" s="1"/>
  <c r="AZ39" i="12"/>
  <c r="BA115" i="12"/>
  <c r="BA116" i="12" s="1"/>
  <c r="BA122" i="12" s="1"/>
  <c r="BA123" i="12" s="1"/>
  <c r="BA124" i="12" s="1"/>
  <c r="BA128" i="12"/>
  <c r="BB109" i="12"/>
  <c r="BB121" i="12"/>
  <c r="BC93" i="12"/>
  <c r="BC99" i="12"/>
  <c r="BC100" i="12" s="1"/>
  <c r="BC102" i="12" s="1"/>
  <c r="BD97" i="12"/>
  <c r="BF11" i="12"/>
  <c r="BE53" i="12"/>
  <c r="BG17" i="12"/>
  <c r="BH14" i="12"/>
  <c r="M20" i="8"/>
  <c r="L52" i="8"/>
  <c r="V24" i="6"/>
  <c r="V16" i="3" s="1"/>
  <c r="AT86" i="10"/>
  <c r="AT87" i="10"/>
  <c r="W24" i="10"/>
  <c r="W25" i="20"/>
  <c r="W4" i="23"/>
  <c r="W4" i="22"/>
  <c r="X24" i="20"/>
  <c r="X3" i="22"/>
  <c r="X3" i="23"/>
  <c r="V27" i="11"/>
  <c r="V5" i="22"/>
  <c r="V5" i="23"/>
  <c r="BF60" i="23"/>
  <c r="BD60" i="23"/>
  <c r="BC60" i="23"/>
  <c r="BA60" i="23"/>
  <c r="A61" i="23"/>
  <c r="AZ60" i="23"/>
  <c r="BI60" i="23"/>
  <c r="BH60" i="23"/>
  <c r="BG60" i="23"/>
  <c r="BE60" i="23"/>
  <c r="BB60" i="23"/>
  <c r="BB26" i="8"/>
  <c r="BB27" i="8" s="1"/>
  <c r="AU21" i="8"/>
  <c r="Q9" i="4"/>
  <c r="Q44" i="20"/>
  <c r="Q10" i="3" s="1"/>
  <c r="R37" i="20"/>
  <c r="R40" i="20" s="1"/>
  <c r="R42" i="20" s="1"/>
  <c r="R43" i="20" s="1"/>
  <c r="R66" i="9" s="1"/>
  <c r="Y39" i="20"/>
  <c r="W73" i="20"/>
  <c r="W71" i="9" s="1"/>
  <c r="W68" i="20"/>
  <c r="W9" i="3" s="1"/>
  <c r="Y8" i="4"/>
  <c r="V5" i="5"/>
  <c r="V26" i="20"/>
  <c r="AQ79" i="6"/>
  <c r="AP83" i="6"/>
  <c r="AO85" i="6"/>
  <c r="AO87" i="6" s="1"/>
  <c r="AO86" i="6"/>
  <c r="X37" i="11"/>
  <c r="X39" i="11" s="1"/>
  <c r="X8" i="5" s="1"/>
  <c r="I61" i="8"/>
  <c r="I23" i="3"/>
  <c r="Z74" i="20"/>
  <c r="Z76" i="20" s="1"/>
  <c r="AA72" i="20"/>
  <c r="Y65" i="20"/>
  <c r="X66" i="20"/>
  <c r="AC64" i="20"/>
  <c r="AB58" i="20"/>
  <c r="AC20" i="20"/>
  <c r="AC50" i="20" s="1"/>
  <c r="AC52" i="20" s="1"/>
  <c r="AC53" i="20" s="1"/>
  <c r="AC33" i="11" s="1"/>
  <c r="AC44" i="11" s="1"/>
  <c r="R63" i="6"/>
  <c r="BF216" i="10"/>
  <c r="AX216" i="10"/>
  <c r="AP216" i="10"/>
  <c r="AH216" i="10"/>
  <c r="BB216" i="10"/>
  <c r="AS216" i="10"/>
  <c r="AJ216" i="10"/>
  <c r="AA216" i="10"/>
  <c r="BG216" i="10"/>
  <c r="AV216" i="10"/>
  <c r="AL216" i="10"/>
  <c r="AB216" i="10"/>
  <c r="BE216" i="10"/>
  <c r="AU216" i="10"/>
  <c r="AK216" i="10"/>
  <c r="AY216" i="10"/>
  <c r="AI216" i="10"/>
  <c r="AW216" i="10"/>
  <c r="AG216" i="10"/>
  <c r="BI216" i="10"/>
  <c r="AT216" i="10"/>
  <c r="AF216" i="10"/>
  <c r="BH216" i="10"/>
  <c r="AR216" i="10"/>
  <c r="AE216" i="10"/>
  <c r="BD216" i="10"/>
  <c r="AD216" i="10"/>
  <c r="BC216" i="10"/>
  <c r="AC216" i="10"/>
  <c r="BA216" i="10"/>
  <c r="AZ216" i="10"/>
  <c r="AQ216" i="10"/>
  <c r="AO216" i="10"/>
  <c r="AN216" i="10"/>
  <c r="AM216" i="10"/>
  <c r="V27" i="9"/>
  <c r="W29" i="10"/>
  <c r="W4" i="19"/>
  <c r="W4" i="18"/>
  <c r="W184" i="10"/>
  <c r="V5" i="4"/>
  <c r="V33" i="12"/>
  <c r="V13" i="8"/>
  <c r="X3" i="19"/>
  <c r="X3" i="18"/>
  <c r="X183" i="10"/>
  <c r="X28" i="10"/>
  <c r="X23" i="10" s="1"/>
  <c r="V185" i="10"/>
  <c r="V30" i="10"/>
  <c r="V5" i="19"/>
  <c r="V5" i="18"/>
  <c r="V18" i="6"/>
  <c r="V5" i="3"/>
  <c r="A217" i="10"/>
  <c r="BD35" i="19"/>
  <c r="AV35" i="19"/>
  <c r="AN35" i="19"/>
  <c r="AF35" i="19"/>
  <c r="BC35" i="19"/>
  <c r="AT35" i="19"/>
  <c r="AK35" i="19"/>
  <c r="AB35" i="19"/>
  <c r="AZ35" i="19"/>
  <c r="AP35" i="19"/>
  <c r="AE35" i="19"/>
  <c r="BG35" i="19"/>
  <c r="AU35" i="19"/>
  <c r="AI35" i="19"/>
  <c r="BE35" i="19"/>
  <c r="AQ35" i="19"/>
  <c r="AC35" i="19"/>
  <c r="BA35" i="19"/>
  <c r="AM35" i="19"/>
  <c r="BH35" i="19"/>
  <c r="AS35" i="19"/>
  <c r="AG35" i="19"/>
  <c r="AW35" i="19"/>
  <c r="AR35" i="19"/>
  <c r="A36" i="19"/>
  <c r="AO35" i="19"/>
  <c r="AY35" i="19"/>
  <c r="AD35" i="19"/>
  <c r="AH35" i="19"/>
  <c r="BF35" i="19"/>
  <c r="BB35" i="19"/>
  <c r="AX35" i="19"/>
  <c r="AA35" i="19"/>
  <c r="BI35" i="19"/>
  <c r="AL35" i="19"/>
  <c r="AJ35" i="19"/>
  <c r="V23" i="7"/>
  <c r="W4" i="4"/>
  <c r="W4" i="3"/>
  <c r="W4" i="5"/>
  <c r="X31" i="12"/>
  <c r="X3" i="3"/>
  <c r="X3" i="5"/>
  <c r="X3" i="4"/>
  <c r="Y65" i="12"/>
  <c r="W14" i="7"/>
  <c r="W22" i="21" s="1"/>
  <c r="W12" i="8"/>
  <c r="W17" i="6"/>
  <c r="W26" i="11"/>
  <c r="W32" i="12"/>
  <c r="W26" i="9"/>
  <c r="X25" i="9"/>
  <c r="X16" i="6"/>
  <c r="X11" i="8"/>
  <c r="Y12" i="7"/>
  <c r="Y20" i="21" s="1"/>
  <c r="X13" i="7"/>
  <c r="X21" i="21" s="1"/>
  <c r="W23" i="6" l="1"/>
  <c r="X197" i="12"/>
  <c r="BG7" i="12"/>
  <c r="BF8" i="6"/>
  <c r="BF56" i="12"/>
  <c r="W259" i="12"/>
  <c r="W390" i="12" s="1"/>
  <c r="BA129" i="12"/>
  <c r="BA48" i="12"/>
  <c r="BA49" i="12" s="1"/>
  <c r="BA51" i="6" s="1"/>
  <c r="U276" i="12"/>
  <c r="U407" i="12" s="1"/>
  <c r="V210" i="12"/>
  <c r="U272" i="12"/>
  <c r="U403" i="12" s="1"/>
  <c r="V211" i="12"/>
  <c r="U273" i="12"/>
  <c r="U404" i="12" s="1"/>
  <c r="K208" i="12"/>
  <c r="J270" i="12"/>
  <c r="V200" i="12"/>
  <c r="U262" i="12"/>
  <c r="U393" i="12" s="1"/>
  <c r="BI326" i="12"/>
  <c r="BH377" i="12"/>
  <c r="BH382" i="12"/>
  <c r="BH379" i="12"/>
  <c r="BH384" i="12"/>
  <c r="BH368" i="12"/>
  <c r="BH360" i="12"/>
  <c r="BH366" i="12"/>
  <c r="BH358" i="12"/>
  <c r="BH380" i="12"/>
  <c r="BH370" i="12"/>
  <c r="BH369" i="12"/>
  <c r="BH353" i="12"/>
  <c r="BH345" i="12"/>
  <c r="BH337" i="12"/>
  <c r="BH383" i="12"/>
  <c r="BH376" i="12"/>
  <c r="BH372" i="12"/>
  <c r="BH371" i="12"/>
  <c r="BH361" i="12"/>
  <c r="BH381" i="12"/>
  <c r="BH378" i="12"/>
  <c r="BH365" i="12"/>
  <c r="BH364" i="12"/>
  <c r="BH356" i="12"/>
  <c r="BH352" i="12"/>
  <c r="BH341" i="12"/>
  <c r="BH374" i="12"/>
  <c r="BH354" i="12"/>
  <c r="BH343" i="12"/>
  <c r="BH357" i="12"/>
  <c r="BH359" i="12"/>
  <c r="BH363" i="12"/>
  <c r="BH355" i="12"/>
  <c r="BH351" i="12"/>
  <c r="BH373" i="12"/>
  <c r="BH362" i="12"/>
  <c r="BH347" i="12"/>
  <c r="BH349" i="12"/>
  <c r="BH348" i="12"/>
  <c r="BH367" i="12"/>
  <c r="BH335" i="12"/>
  <c r="BH339" i="12"/>
  <c r="BH338" i="12"/>
  <c r="BH344" i="12"/>
  <c r="BH346" i="12"/>
  <c r="BH340" i="12"/>
  <c r="BH350" i="12"/>
  <c r="BH375" i="12"/>
  <c r="BH342" i="12"/>
  <c r="BH336" i="12"/>
  <c r="L207" i="12"/>
  <c r="L269" i="12" s="1"/>
  <c r="K269" i="12"/>
  <c r="F213" i="12"/>
  <c r="E275" i="12"/>
  <c r="E406" i="12" s="1"/>
  <c r="BH36" i="12"/>
  <c r="BH15" i="12"/>
  <c r="A278" i="12"/>
  <c r="A346" i="12" s="1"/>
  <c r="A409" i="12" s="1"/>
  <c r="C216" i="12"/>
  <c r="V216" i="12"/>
  <c r="V278" i="12" s="1"/>
  <c r="V409" i="12" s="1"/>
  <c r="V202" i="12"/>
  <c r="U264" i="12"/>
  <c r="U395" i="12" s="1"/>
  <c r="I210" i="12"/>
  <c r="H272" i="12"/>
  <c r="H403" i="12" s="1"/>
  <c r="V204" i="12"/>
  <c r="U266" i="12"/>
  <c r="U397" i="12" s="1"/>
  <c r="A156" i="12"/>
  <c r="A217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V207" i="12"/>
  <c r="U269" i="12"/>
  <c r="U400" i="12" s="1"/>
  <c r="V215" i="12"/>
  <c r="U277" i="12"/>
  <c r="U408" i="12" s="1"/>
  <c r="U274" i="12"/>
  <c r="U405" i="12" s="1"/>
  <c r="V212" i="12"/>
  <c r="B385" i="12"/>
  <c r="BH385" i="12" s="1"/>
  <c r="C384" i="12"/>
  <c r="D384" i="12"/>
  <c r="E384" i="12"/>
  <c r="F384" i="12"/>
  <c r="G384" i="12"/>
  <c r="H384" i="12"/>
  <c r="I384" i="12"/>
  <c r="J384" i="12"/>
  <c r="K384" i="12"/>
  <c r="L384" i="12"/>
  <c r="M384" i="12"/>
  <c r="N384" i="12"/>
  <c r="O384" i="12"/>
  <c r="P384" i="12"/>
  <c r="Q384" i="12"/>
  <c r="R384" i="12"/>
  <c r="S384" i="12"/>
  <c r="T384" i="12"/>
  <c r="U384" i="12"/>
  <c r="V384" i="12"/>
  <c r="W384" i="12"/>
  <c r="X384" i="12"/>
  <c r="Y384" i="12"/>
  <c r="Z384" i="12"/>
  <c r="AA384" i="12"/>
  <c r="AB384" i="12"/>
  <c r="AC384" i="12"/>
  <c r="AD384" i="12"/>
  <c r="AE384" i="12"/>
  <c r="AF384" i="12"/>
  <c r="AG384" i="12"/>
  <c r="AH384" i="12"/>
  <c r="AI384" i="12"/>
  <c r="AJ384" i="12"/>
  <c r="AK384" i="12"/>
  <c r="AL384" i="12"/>
  <c r="AM384" i="12"/>
  <c r="AN384" i="12"/>
  <c r="AO384" i="12"/>
  <c r="AP384" i="12"/>
  <c r="AQ384" i="12"/>
  <c r="AR384" i="12"/>
  <c r="AS384" i="12"/>
  <c r="AT384" i="12"/>
  <c r="AU384" i="12"/>
  <c r="AV384" i="12"/>
  <c r="AW384" i="12"/>
  <c r="AX384" i="12"/>
  <c r="AY384" i="12"/>
  <c r="AZ384" i="12"/>
  <c r="BA384" i="12"/>
  <c r="BB384" i="12"/>
  <c r="BC384" i="12"/>
  <c r="BD384" i="12"/>
  <c r="BE384" i="12"/>
  <c r="BF384" i="12"/>
  <c r="G212" i="12"/>
  <c r="F274" i="12"/>
  <c r="F405" i="12" s="1"/>
  <c r="D276" i="12"/>
  <c r="D407" i="12" s="1"/>
  <c r="E214" i="12"/>
  <c r="H211" i="12"/>
  <c r="G273" i="12"/>
  <c r="G404" i="12" s="1"/>
  <c r="V206" i="12"/>
  <c r="U268" i="12"/>
  <c r="U399" i="12" s="1"/>
  <c r="T391" i="12"/>
  <c r="AV37" i="12"/>
  <c r="AU60" i="12"/>
  <c r="AU40" i="12"/>
  <c r="AU42" i="12" s="1"/>
  <c r="V203" i="12"/>
  <c r="U265" i="12"/>
  <c r="U396" i="12" s="1"/>
  <c r="D215" i="12"/>
  <c r="V205" i="12"/>
  <c r="U267" i="12"/>
  <c r="U398" i="12" s="1"/>
  <c r="V201" i="12"/>
  <c r="U263" i="12"/>
  <c r="U394" i="12" s="1"/>
  <c r="V199" i="12"/>
  <c r="U261" i="12"/>
  <c r="U392" i="12" s="1"/>
  <c r="W214" i="12"/>
  <c r="X136" i="12"/>
  <c r="X135" i="12"/>
  <c r="X259" i="12" s="1"/>
  <c r="X140" i="12"/>
  <c r="X137" i="12"/>
  <c r="X152" i="12"/>
  <c r="X149" i="12"/>
  <c r="X153" i="12"/>
  <c r="X142" i="12"/>
  <c r="X141" i="12"/>
  <c r="X154" i="12"/>
  <c r="X155" i="12"/>
  <c r="X148" i="12"/>
  <c r="X138" i="12"/>
  <c r="X147" i="12"/>
  <c r="X145" i="12"/>
  <c r="X146" i="12"/>
  <c r="X139" i="12"/>
  <c r="X144" i="12"/>
  <c r="X151" i="12"/>
  <c r="X143" i="12"/>
  <c r="X150" i="12"/>
  <c r="X156" i="12"/>
  <c r="J209" i="12"/>
  <c r="I271" i="12"/>
  <c r="I402" i="12" s="1"/>
  <c r="U270" i="12"/>
  <c r="U401" i="12" s="1"/>
  <c r="V208" i="12"/>
  <c r="AZ323" i="12"/>
  <c r="AZ324" i="12" s="1"/>
  <c r="AZ327" i="12"/>
  <c r="BA328" i="12"/>
  <c r="BB329" i="12"/>
  <c r="BC330" i="12"/>
  <c r="BD331" i="12"/>
  <c r="BE332" i="12"/>
  <c r="BF333" i="12"/>
  <c r="V198" i="12"/>
  <c r="U260" i="12"/>
  <c r="V209" i="12"/>
  <c r="U271" i="12"/>
  <c r="U402" i="12" s="1"/>
  <c r="V213" i="12"/>
  <c r="U275" i="12"/>
  <c r="U406" i="12" s="1"/>
  <c r="BG16" i="12"/>
  <c r="BG120" i="12"/>
  <c r="BA39" i="12"/>
  <c r="BB115" i="12"/>
  <c r="BB116" i="12" s="1"/>
  <c r="BB122" i="12" s="1"/>
  <c r="BB123" i="12" s="1"/>
  <c r="BB124" i="12" s="1"/>
  <c r="BB128" i="12"/>
  <c r="BC109" i="12"/>
  <c r="BC121" i="12"/>
  <c r="BD93" i="12"/>
  <c r="BE97" i="12"/>
  <c r="BD99" i="12"/>
  <c r="BD100" i="12" s="1"/>
  <c r="BD102" i="12" s="1"/>
  <c r="BG11" i="12"/>
  <c r="BF53" i="12"/>
  <c r="BH17" i="12"/>
  <c r="BI14" i="12"/>
  <c r="M22" i="8"/>
  <c r="M48" i="8"/>
  <c r="AU86" i="10"/>
  <c r="AU87" i="10"/>
  <c r="X24" i="10"/>
  <c r="W26" i="20"/>
  <c r="W5" i="22"/>
  <c r="W5" i="23"/>
  <c r="X25" i="20"/>
  <c r="X4" i="23"/>
  <c r="X4" i="22"/>
  <c r="Y24" i="20"/>
  <c r="Y3" i="22"/>
  <c r="Y3" i="23"/>
  <c r="BI61" i="23"/>
  <c r="BA61" i="23"/>
  <c r="BH61" i="23"/>
  <c r="BG61" i="23"/>
  <c r="BF61" i="23"/>
  <c r="BE61" i="23"/>
  <c r="BD61" i="23"/>
  <c r="BC61" i="23"/>
  <c r="A62" i="23"/>
  <c r="BB61" i="23"/>
  <c r="BC26" i="8"/>
  <c r="BC27" i="8" s="1"/>
  <c r="BD26" i="8" s="1"/>
  <c r="BD27" i="8" s="1"/>
  <c r="BE26" i="8" s="1"/>
  <c r="BE27" i="8" s="1"/>
  <c r="BF26" i="8" s="1"/>
  <c r="BF27" i="8" s="1"/>
  <c r="BG26" i="8" s="1"/>
  <c r="BG27" i="8" s="1"/>
  <c r="BH26" i="8" s="1"/>
  <c r="BH27" i="8" s="1"/>
  <c r="BI26" i="8" s="1"/>
  <c r="BI27" i="8" s="1"/>
  <c r="AV21" i="8"/>
  <c r="S37" i="20"/>
  <c r="S40" i="20" s="1"/>
  <c r="S42" i="20" s="1"/>
  <c r="S43" i="20" s="1"/>
  <c r="S66" i="9" s="1"/>
  <c r="R44" i="20"/>
  <c r="R10" i="3" s="1"/>
  <c r="R9" i="4"/>
  <c r="Z8" i="4"/>
  <c r="X73" i="20"/>
  <c r="X71" i="9" s="1"/>
  <c r="X68" i="20"/>
  <c r="X9" i="3" s="1"/>
  <c r="AP85" i="6"/>
  <c r="AP87" i="6" s="1"/>
  <c r="AP86" i="6"/>
  <c r="AR79" i="6"/>
  <c r="AQ83" i="6"/>
  <c r="Y37" i="11"/>
  <c r="Y39" i="11" s="1"/>
  <c r="Y8" i="5" s="1"/>
  <c r="I62" i="9"/>
  <c r="Z65" i="20"/>
  <c r="Y66" i="20"/>
  <c r="AA74" i="20"/>
  <c r="AA76" i="20" s="1"/>
  <c r="AB72" i="20"/>
  <c r="AD64" i="20"/>
  <c r="AC58" i="20"/>
  <c r="AD20" i="20"/>
  <c r="AD50" i="20" s="1"/>
  <c r="BD217" i="10"/>
  <c r="AV217" i="10"/>
  <c r="AN217" i="10"/>
  <c r="AF217" i="10"/>
  <c r="BE217" i="10"/>
  <c r="AU217" i="10"/>
  <c r="AL217" i="10"/>
  <c r="AC217" i="10"/>
  <c r="BC217" i="10"/>
  <c r="AS217" i="10"/>
  <c r="AI217" i="10"/>
  <c r="BB217" i="10"/>
  <c r="AR217" i="10"/>
  <c r="AH217" i="10"/>
  <c r="BG217" i="10"/>
  <c r="AQ217" i="10"/>
  <c r="AD217" i="10"/>
  <c r="BF217" i="10"/>
  <c r="AP217" i="10"/>
  <c r="AB217" i="10"/>
  <c r="BA217" i="10"/>
  <c r="AO217" i="10"/>
  <c r="AZ217" i="10"/>
  <c r="AM217" i="10"/>
  <c r="AY217" i="10"/>
  <c r="AX217" i="10"/>
  <c r="AW217" i="10"/>
  <c r="AT217" i="10"/>
  <c r="BI217" i="10"/>
  <c r="AE217" i="10"/>
  <c r="BH217" i="10"/>
  <c r="AK217" i="10"/>
  <c r="AJ217" i="10"/>
  <c r="AG217" i="10"/>
  <c r="Y183" i="10"/>
  <c r="Y3" i="18"/>
  <c r="Y28" i="10"/>
  <c r="Y23" i="10" s="1"/>
  <c r="Y3" i="19"/>
  <c r="W185" i="10"/>
  <c r="W30" i="10"/>
  <c r="W5" i="18"/>
  <c r="W5" i="19"/>
  <c r="X4" i="19"/>
  <c r="X29" i="10"/>
  <c r="X4" i="18"/>
  <c r="X184" i="10"/>
  <c r="A218" i="10"/>
  <c r="BG36" i="19"/>
  <c r="AY36" i="19"/>
  <c r="AQ36" i="19"/>
  <c r="AI36" i="19"/>
  <c r="BF36" i="19"/>
  <c r="AW36" i="19"/>
  <c r="AN36" i="19"/>
  <c r="AE36" i="19"/>
  <c r="BB36" i="19"/>
  <c r="AR36" i="19"/>
  <c r="AG36" i="19"/>
  <c r="BE36" i="19"/>
  <c r="AT36" i="19"/>
  <c r="AH36" i="19"/>
  <c r="A37" i="19"/>
  <c r="AX36" i="19"/>
  <c r="AK36" i="19"/>
  <c r="AJ36" i="19"/>
  <c r="BI36" i="19"/>
  <c r="AU36" i="19"/>
  <c r="AF36" i="19"/>
  <c r="BA36" i="19"/>
  <c r="AM36" i="19"/>
  <c r="BH36" i="19"/>
  <c r="AL36" i="19"/>
  <c r="BD36" i="19"/>
  <c r="AD36" i="19"/>
  <c r="BC36" i="19"/>
  <c r="AC36" i="19"/>
  <c r="AP36" i="19"/>
  <c r="AV36" i="19"/>
  <c r="AZ36" i="19"/>
  <c r="AS36" i="19"/>
  <c r="AO36" i="19"/>
  <c r="AB36" i="19"/>
  <c r="Y3" i="3"/>
  <c r="Y3" i="5"/>
  <c r="Y3" i="4"/>
  <c r="Y31" i="12"/>
  <c r="Y197" i="12" s="1"/>
  <c r="X4" i="4"/>
  <c r="X4" i="3"/>
  <c r="X4" i="5"/>
  <c r="W5" i="4"/>
  <c r="W5" i="3"/>
  <c r="W5" i="5"/>
  <c r="W23" i="7"/>
  <c r="Z65" i="12"/>
  <c r="X17" i="6"/>
  <c r="X12" i="8"/>
  <c r="X26" i="9"/>
  <c r="X26" i="11"/>
  <c r="X32" i="12"/>
  <c r="Z12" i="7"/>
  <c r="Z20" i="21" s="1"/>
  <c r="Y11" i="8"/>
  <c r="Y16" i="6"/>
  <c r="Y13" i="7"/>
  <c r="Y21" i="21" s="1"/>
  <c r="Y25" i="9"/>
  <c r="X14" i="7"/>
  <c r="X22" i="21" s="1"/>
  <c r="W18" i="6"/>
  <c r="W27" i="9"/>
  <c r="W13" i="8"/>
  <c r="W27" i="11"/>
  <c r="W33" i="12"/>
  <c r="X23" i="6" l="1"/>
  <c r="BH7" i="12"/>
  <c r="BG56" i="12"/>
  <c r="BG8" i="6"/>
  <c r="BB129" i="12"/>
  <c r="BB48" i="12"/>
  <c r="BB49" i="12" s="1"/>
  <c r="BB51" i="6" s="1"/>
  <c r="BA323" i="12"/>
  <c r="BA324" i="12" s="1"/>
  <c r="BA327" i="12"/>
  <c r="BB328" i="12"/>
  <c r="BC329" i="12"/>
  <c r="BD330" i="12"/>
  <c r="BE331" i="12"/>
  <c r="BF332" i="12"/>
  <c r="BG333" i="12"/>
  <c r="W199" i="12"/>
  <c r="V261" i="12"/>
  <c r="V392" i="12" s="1"/>
  <c r="H212" i="12"/>
  <c r="G274" i="12"/>
  <c r="G405" i="12" s="1"/>
  <c r="W204" i="12"/>
  <c r="V266" i="12"/>
  <c r="V397" i="12" s="1"/>
  <c r="G213" i="12"/>
  <c r="F275" i="12"/>
  <c r="F406" i="12" s="1"/>
  <c r="BI36" i="12"/>
  <c r="BI15" i="12"/>
  <c r="W201" i="12"/>
  <c r="V263" i="12"/>
  <c r="V394" i="12" s="1"/>
  <c r="W203" i="12"/>
  <c r="V265" i="12"/>
  <c r="V396" i="12" s="1"/>
  <c r="W212" i="12"/>
  <c r="V274" i="12"/>
  <c r="V405" i="12" s="1"/>
  <c r="BI382" i="12"/>
  <c r="BI384" i="12"/>
  <c r="BI383" i="12"/>
  <c r="BI381" i="12"/>
  <c r="BI373" i="12"/>
  <c r="BI365" i="12"/>
  <c r="BI380" i="12"/>
  <c r="BI370" i="12"/>
  <c r="BI368" i="12"/>
  <c r="BI377" i="12"/>
  <c r="BI372" i="12"/>
  <c r="BI376" i="12"/>
  <c r="BI371" i="12"/>
  <c r="BI361" i="12"/>
  <c r="BI350" i="12"/>
  <c r="BI342" i="12"/>
  <c r="BI367" i="12"/>
  <c r="BI364" i="12"/>
  <c r="BI356" i="12"/>
  <c r="BI355" i="12"/>
  <c r="BI385" i="12"/>
  <c r="BI375" i="12"/>
  <c r="BI374" i="12"/>
  <c r="BI360" i="12"/>
  <c r="BI354" i="12"/>
  <c r="BI343" i="12"/>
  <c r="BI378" i="12"/>
  <c r="BI357" i="12"/>
  <c r="BI347" i="12"/>
  <c r="BI345" i="12"/>
  <c r="BI363" i="12"/>
  <c r="BI358" i="12"/>
  <c r="BI379" i="12"/>
  <c r="BI369" i="12"/>
  <c r="BI362" i="12"/>
  <c r="BI366" i="12"/>
  <c r="BI346" i="12"/>
  <c r="BI340" i="12"/>
  <c r="BI337" i="12"/>
  <c r="BI359" i="12"/>
  <c r="BI339" i="12"/>
  <c r="BI349" i="12"/>
  <c r="BI338" i="12"/>
  <c r="BI353" i="12"/>
  <c r="BI352" i="12"/>
  <c r="BI348" i="12"/>
  <c r="BI336" i="12"/>
  <c r="BI351" i="12"/>
  <c r="BI344" i="12"/>
  <c r="BI341" i="12"/>
  <c r="BI335" i="12"/>
  <c r="W200" i="12"/>
  <c r="V262" i="12"/>
  <c r="V393" i="12" s="1"/>
  <c r="W211" i="12"/>
  <c r="V273" i="12"/>
  <c r="V404" i="12" s="1"/>
  <c r="W207" i="12"/>
  <c r="V269" i="12"/>
  <c r="V400" i="12" s="1"/>
  <c r="E215" i="12"/>
  <c r="D277" i="12"/>
  <c r="D408" i="12" s="1"/>
  <c r="V270" i="12"/>
  <c r="V401" i="12" s="1"/>
  <c r="W208" i="12"/>
  <c r="X390" i="12"/>
  <c r="W213" i="12"/>
  <c r="V275" i="12"/>
  <c r="V406" i="12" s="1"/>
  <c r="W206" i="12"/>
  <c r="V268" i="12"/>
  <c r="V399" i="12" s="1"/>
  <c r="C385" i="12"/>
  <c r="E385" i="12"/>
  <c r="D385" i="12"/>
  <c r="F385" i="12"/>
  <c r="G385" i="12"/>
  <c r="H385" i="12"/>
  <c r="I385" i="12"/>
  <c r="J385" i="12"/>
  <c r="K385" i="12"/>
  <c r="L385" i="12"/>
  <c r="M385" i="12"/>
  <c r="N385" i="12"/>
  <c r="O385" i="12"/>
  <c r="P385" i="12"/>
  <c r="Q385" i="12"/>
  <c r="R385" i="12"/>
  <c r="S385" i="12"/>
  <c r="T385" i="12"/>
  <c r="U385" i="12"/>
  <c r="V385" i="12"/>
  <c r="W385" i="12"/>
  <c r="X385" i="12"/>
  <c r="Y385" i="12"/>
  <c r="Z385" i="12"/>
  <c r="AA385" i="12"/>
  <c r="AB385" i="12"/>
  <c r="AC385" i="12"/>
  <c r="AD385" i="12"/>
  <c r="AE385" i="12"/>
  <c r="AF385" i="12"/>
  <c r="AG385" i="12"/>
  <c r="AH385" i="12"/>
  <c r="AI385" i="12"/>
  <c r="AJ385" i="12"/>
  <c r="AK385" i="12"/>
  <c r="AL385" i="12"/>
  <c r="AM385" i="12"/>
  <c r="AN385" i="12"/>
  <c r="AO385" i="12"/>
  <c r="AP385" i="12"/>
  <c r="AQ385" i="12"/>
  <c r="AR385" i="12"/>
  <c r="AS385" i="12"/>
  <c r="AT385" i="12"/>
  <c r="AU385" i="12"/>
  <c r="AV385" i="12"/>
  <c r="AW385" i="12"/>
  <c r="AX385" i="12"/>
  <c r="AY385" i="12"/>
  <c r="AZ385" i="12"/>
  <c r="BA385" i="12"/>
  <c r="BB385" i="12"/>
  <c r="BC385" i="12"/>
  <c r="BD385" i="12"/>
  <c r="BE385" i="12"/>
  <c r="BF385" i="12"/>
  <c r="BG385" i="12"/>
  <c r="BH334" i="12"/>
  <c r="K209" i="12"/>
  <c r="J271" i="12"/>
  <c r="J402" i="12" s="1"/>
  <c r="W217" i="12"/>
  <c r="W279" i="12" s="1"/>
  <c r="W410" i="12" s="1"/>
  <c r="A279" i="12"/>
  <c r="A347" i="12" s="1"/>
  <c r="A410" i="12" s="1"/>
  <c r="C217" i="12"/>
  <c r="J210" i="12"/>
  <c r="I272" i="12"/>
  <c r="I403" i="12" s="1"/>
  <c r="W216" i="12"/>
  <c r="W210" i="12"/>
  <c r="V272" i="12"/>
  <c r="V403" i="12" s="1"/>
  <c r="W198" i="12"/>
  <c r="V260" i="12"/>
  <c r="BH120" i="12"/>
  <c r="BH16" i="12"/>
  <c r="Y137" i="12"/>
  <c r="Y135" i="12"/>
  <c r="Y259" i="12" s="1"/>
  <c r="Y136" i="12"/>
  <c r="Y145" i="12"/>
  <c r="Y154" i="12"/>
  <c r="Y144" i="12"/>
  <c r="Y149" i="12"/>
  <c r="Y150" i="12"/>
  <c r="Y141" i="12"/>
  <c r="Y148" i="12"/>
  <c r="Y153" i="12"/>
  <c r="Y147" i="12"/>
  <c r="Y155" i="12"/>
  <c r="Y156" i="12"/>
  <c r="Y151" i="12"/>
  <c r="Y152" i="12"/>
  <c r="Y146" i="12"/>
  <c r="Y143" i="12"/>
  <c r="Y138" i="12"/>
  <c r="Y139" i="12"/>
  <c r="Y142" i="12"/>
  <c r="Y140" i="12"/>
  <c r="W209" i="12"/>
  <c r="V271" i="12"/>
  <c r="V402" i="12" s="1"/>
  <c r="AW37" i="12"/>
  <c r="AV60" i="12"/>
  <c r="AV40" i="12"/>
  <c r="AV42" i="12" s="1"/>
  <c r="W215" i="12"/>
  <c r="V277" i="12"/>
  <c r="V408" i="12" s="1"/>
  <c r="A157" i="12"/>
  <c r="Y157" i="12" s="1"/>
  <c r="A218" i="12"/>
  <c r="D156" i="12"/>
  <c r="C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K400" i="12"/>
  <c r="J401" i="12"/>
  <c r="W205" i="12"/>
  <c r="V267" i="12"/>
  <c r="V398" i="12" s="1"/>
  <c r="I211" i="12"/>
  <c r="H273" i="12"/>
  <c r="H404" i="12" s="1"/>
  <c r="U391" i="12"/>
  <c r="X214" i="12"/>
  <c r="W276" i="12"/>
  <c r="W407" i="12" s="1"/>
  <c r="F214" i="12"/>
  <c r="E276" i="12"/>
  <c r="E407" i="12" s="1"/>
  <c r="W202" i="12"/>
  <c r="V264" i="12"/>
  <c r="V395" i="12" s="1"/>
  <c r="D216" i="12"/>
  <c r="C278" i="12"/>
  <c r="C409" i="12" s="1"/>
  <c r="L400" i="12"/>
  <c r="L208" i="12"/>
  <c r="K270" i="12"/>
  <c r="K401" i="12" s="1"/>
  <c r="BB39" i="12"/>
  <c r="BC115" i="12"/>
  <c r="BC116" i="12" s="1"/>
  <c r="BC122" i="12" s="1"/>
  <c r="BC123" i="12" s="1"/>
  <c r="BC124" i="12" s="1"/>
  <c r="BC128" i="12"/>
  <c r="BD109" i="12"/>
  <c r="BD121" i="12"/>
  <c r="BE93" i="12"/>
  <c r="BF97" i="12"/>
  <c r="BE99" i="12"/>
  <c r="BE100" i="12" s="1"/>
  <c r="BE102" i="12" s="1"/>
  <c r="BH11" i="12"/>
  <c r="BG53" i="12"/>
  <c r="BI17" i="12"/>
  <c r="M23" i="8"/>
  <c r="M50" i="8"/>
  <c r="X24" i="6"/>
  <c r="X16" i="3" s="1"/>
  <c r="AV86" i="10"/>
  <c r="AV87" i="10"/>
  <c r="Y24" i="10"/>
  <c r="Z24" i="20"/>
  <c r="Z3" i="22"/>
  <c r="Z3" i="23"/>
  <c r="X26" i="20"/>
  <c r="X5" i="22"/>
  <c r="X5" i="23"/>
  <c r="Y25" i="20"/>
  <c r="Y4" i="23"/>
  <c r="Y4" i="22"/>
  <c r="BD62" i="23"/>
  <c r="A63" i="23"/>
  <c r="BC62" i="23"/>
  <c r="BB62" i="23"/>
  <c r="BI62" i="23"/>
  <c r="BH62" i="23"/>
  <c r="BG62" i="23"/>
  <c r="BF62" i="23"/>
  <c r="BE62" i="23"/>
  <c r="AW21" i="8"/>
  <c r="S44" i="20"/>
  <c r="S10" i="3" s="1"/>
  <c r="T37" i="20"/>
  <c r="T40" i="20" s="1"/>
  <c r="T42" i="20" s="1"/>
  <c r="T43" i="20" s="1"/>
  <c r="T66" i="9" s="1"/>
  <c r="S9" i="4"/>
  <c r="Z39" i="20"/>
  <c r="AA8" i="4"/>
  <c r="Y73" i="20"/>
  <c r="Y71" i="9" s="1"/>
  <c r="Y68" i="20"/>
  <c r="Y9" i="3" s="1"/>
  <c r="AQ86" i="6"/>
  <c r="AQ85" i="6"/>
  <c r="AQ87" i="6" s="1"/>
  <c r="AS79" i="6"/>
  <c r="AR83" i="6"/>
  <c r="Z37" i="11"/>
  <c r="Z39" i="11" s="1"/>
  <c r="Z8" i="5" s="1"/>
  <c r="AB74" i="20"/>
  <c r="AB76" i="20" s="1"/>
  <c r="AC72" i="20"/>
  <c r="AD52" i="20"/>
  <c r="AD53" i="20" s="1"/>
  <c r="AA65" i="20"/>
  <c r="Z66" i="20"/>
  <c r="AE64" i="20"/>
  <c r="AE20" i="20"/>
  <c r="AE50" i="20" s="1"/>
  <c r="S63" i="6"/>
  <c r="BC218" i="10"/>
  <c r="AU218" i="10"/>
  <c r="AM218" i="10"/>
  <c r="AE218" i="10"/>
  <c r="BH218" i="10"/>
  <c r="AY218" i="10"/>
  <c r="AP218" i="10"/>
  <c r="AG218" i="10"/>
  <c r="BB218" i="10"/>
  <c r="AR218" i="10"/>
  <c r="AH218" i="10"/>
  <c r="BA218" i="10"/>
  <c r="AQ218" i="10"/>
  <c r="AF218" i="10"/>
  <c r="AZ218" i="10"/>
  <c r="AL218" i="10"/>
  <c r="AX218" i="10"/>
  <c r="AK218" i="10"/>
  <c r="AW218" i="10"/>
  <c r="AJ218" i="10"/>
  <c r="BI218" i="10"/>
  <c r="AV218" i="10"/>
  <c r="AI218" i="10"/>
  <c r="AT218" i="10"/>
  <c r="AS218" i="10"/>
  <c r="AO218" i="10"/>
  <c r="AN218" i="10"/>
  <c r="AD218" i="10"/>
  <c r="AC218" i="10"/>
  <c r="BD218" i="10"/>
  <c r="BG218" i="10"/>
  <c r="BE218" i="10"/>
  <c r="BF218" i="10"/>
  <c r="X185" i="10"/>
  <c r="X30" i="10"/>
  <c r="X5" i="18"/>
  <c r="X5" i="19"/>
  <c r="Y4" i="19"/>
  <c r="Y184" i="10"/>
  <c r="Y29" i="10"/>
  <c r="Y4" i="18"/>
  <c r="Z183" i="10"/>
  <c r="Z3" i="18"/>
  <c r="Z28" i="10"/>
  <c r="Z23" i="10" s="1"/>
  <c r="Z3" i="19"/>
  <c r="A219" i="10"/>
  <c r="BB37" i="19"/>
  <c r="AT37" i="19"/>
  <c r="AL37" i="19"/>
  <c r="AD37" i="19"/>
  <c r="BI37" i="19"/>
  <c r="AZ37" i="19"/>
  <c r="AQ37" i="19"/>
  <c r="AH37" i="19"/>
  <c r="BD37" i="19"/>
  <c r="AS37" i="19"/>
  <c r="AI37" i="19"/>
  <c r="BC37" i="19"/>
  <c r="AR37" i="19"/>
  <c r="AG37" i="19"/>
  <c r="AX37" i="19"/>
  <c r="AK37" i="19"/>
  <c r="AW37" i="19"/>
  <c r="AF37" i="19"/>
  <c r="A38" i="19"/>
  <c r="AV37" i="19"/>
  <c r="AE37" i="19"/>
  <c r="BH37" i="19"/>
  <c r="AU37" i="19"/>
  <c r="AC37" i="19"/>
  <c r="BA37" i="19"/>
  <c r="AM37" i="19"/>
  <c r="BG37" i="19"/>
  <c r="BF37" i="19"/>
  <c r="BE37" i="19"/>
  <c r="AN37" i="19"/>
  <c r="AP37" i="19"/>
  <c r="AJ37" i="19"/>
  <c r="AY37" i="19"/>
  <c r="AO37" i="19"/>
  <c r="Y4" i="3"/>
  <c r="Y4" i="4"/>
  <c r="Y4" i="5"/>
  <c r="Z3" i="5"/>
  <c r="Z3" i="3"/>
  <c r="Z3" i="4"/>
  <c r="Z31" i="12"/>
  <c r="Z197" i="12" s="1"/>
  <c r="X5" i="3"/>
  <c r="X5" i="4"/>
  <c r="X5" i="5"/>
  <c r="AA65" i="12"/>
  <c r="Z25" i="9"/>
  <c r="Z11" i="8"/>
  <c r="Z16" i="6"/>
  <c r="AA12" i="7"/>
  <c r="AA20" i="21" s="1"/>
  <c r="Z13" i="7"/>
  <c r="Z21" i="21" s="1"/>
  <c r="X33" i="12"/>
  <c r="X13" i="8"/>
  <c r="X27" i="11"/>
  <c r="X27" i="9"/>
  <c r="X18" i="6"/>
  <c r="Y14" i="7"/>
  <c r="Y22" i="21" s="1"/>
  <c r="Y12" i="8"/>
  <c r="Y26" i="9"/>
  <c r="Y17" i="6"/>
  <c r="Y32" i="12"/>
  <c r="Y26" i="11"/>
  <c r="Y23" i="6" l="1"/>
  <c r="BI7" i="12"/>
  <c r="BH56" i="12"/>
  <c r="BH8" i="6"/>
  <c r="BC129" i="12"/>
  <c r="BC48" i="12"/>
  <c r="BC49" i="12" s="1"/>
  <c r="BC51" i="6" s="1"/>
  <c r="Y390" i="12"/>
  <c r="X209" i="12"/>
  <c r="W271" i="12"/>
  <c r="W402" i="12" s="1"/>
  <c r="X203" i="12"/>
  <c r="W265" i="12"/>
  <c r="W396" i="12" s="1"/>
  <c r="X201" i="12"/>
  <c r="W263" i="12"/>
  <c r="W394" i="12" s="1"/>
  <c r="X199" i="12"/>
  <c r="W261" i="12"/>
  <c r="W392" i="12" s="1"/>
  <c r="BB323" i="12"/>
  <c r="BB324" i="12" s="1"/>
  <c r="BB327" i="12"/>
  <c r="BC328" i="12"/>
  <c r="BD329" i="12"/>
  <c r="BE330" i="12"/>
  <c r="BF331" i="12"/>
  <c r="BG332" i="12"/>
  <c r="BH333" i="12"/>
  <c r="Y214" i="12"/>
  <c r="X276" i="12"/>
  <c r="X407" i="12" s="1"/>
  <c r="X215" i="12"/>
  <c r="W277" i="12"/>
  <c r="W408" i="12" s="1"/>
  <c r="X216" i="12"/>
  <c r="W278" i="12"/>
  <c r="W409" i="12" s="1"/>
  <c r="K271" i="12"/>
  <c r="L209" i="12"/>
  <c r="F215" i="12"/>
  <c r="E277" i="12"/>
  <c r="E408" i="12" s="1"/>
  <c r="X202" i="12"/>
  <c r="W264" i="12"/>
  <c r="W395" i="12" s="1"/>
  <c r="G214" i="12"/>
  <c r="F276" i="12"/>
  <c r="F407" i="12" s="1"/>
  <c r="X208" i="12"/>
  <c r="W270" i="12"/>
  <c r="W401" i="12" s="1"/>
  <c r="BI120" i="12"/>
  <c r="BI16" i="12"/>
  <c r="J211" i="12"/>
  <c r="I273" i="12"/>
  <c r="I404" i="12" s="1"/>
  <c r="AX37" i="12"/>
  <c r="AW60" i="12"/>
  <c r="AW40" i="12"/>
  <c r="AW42" i="12" s="1"/>
  <c r="X198" i="12"/>
  <c r="W260" i="12"/>
  <c r="K210" i="12"/>
  <c r="J272" i="12"/>
  <c r="J403" i="12" s="1"/>
  <c r="X206" i="12"/>
  <c r="W268" i="12"/>
  <c r="W399" i="12" s="1"/>
  <c r="C218" i="12"/>
  <c r="A280" i="12"/>
  <c r="A348" i="12" s="1"/>
  <c r="A411" i="12" s="1"/>
  <c r="X218" i="12"/>
  <c r="A158" i="12"/>
  <c r="Z158" i="12" s="1"/>
  <c r="A219" i="12"/>
  <c r="D157" i="12"/>
  <c r="C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H213" i="12"/>
  <c r="G275" i="12"/>
  <c r="G406" i="12" s="1"/>
  <c r="E216" i="12"/>
  <c r="D278" i="12"/>
  <c r="D409" i="12" s="1"/>
  <c r="X217" i="12"/>
  <c r="X207" i="12"/>
  <c r="W269" i="12"/>
  <c r="W400" i="12" s="1"/>
  <c r="X200" i="12"/>
  <c r="W262" i="12"/>
  <c r="W393" i="12" s="1"/>
  <c r="X204" i="12"/>
  <c r="W266" i="12"/>
  <c r="W397" i="12" s="1"/>
  <c r="M208" i="12"/>
  <c r="M270" i="12" s="1"/>
  <c r="L270" i="12"/>
  <c r="V391" i="12"/>
  <c r="X211" i="12"/>
  <c r="W273" i="12"/>
  <c r="W404" i="12" s="1"/>
  <c r="I212" i="12"/>
  <c r="H274" i="12"/>
  <c r="H405" i="12" s="1"/>
  <c r="Z135" i="12"/>
  <c r="Z259" i="12" s="1"/>
  <c r="Z138" i="12"/>
  <c r="Z136" i="12"/>
  <c r="Z137" i="12"/>
  <c r="Z142" i="12"/>
  <c r="Z145" i="12"/>
  <c r="Z147" i="12"/>
  <c r="Z140" i="12"/>
  <c r="Z155" i="12"/>
  <c r="Z157" i="12"/>
  <c r="Z143" i="12"/>
  <c r="Z156" i="12"/>
  <c r="Z152" i="12"/>
  <c r="Z151" i="12"/>
  <c r="Z154" i="12"/>
  <c r="Z139" i="12"/>
  <c r="Z146" i="12"/>
  <c r="Z144" i="12"/>
  <c r="Z141" i="12"/>
  <c r="Z149" i="12"/>
  <c r="Z150" i="12"/>
  <c r="Z153" i="12"/>
  <c r="Z148" i="12"/>
  <c r="X205" i="12"/>
  <c r="W267" i="12"/>
  <c r="W398" i="12" s="1"/>
  <c r="X210" i="12"/>
  <c r="W272" i="12"/>
  <c r="W403" i="12" s="1"/>
  <c r="D217" i="12"/>
  <c r="C279" i="12"/>
  <c r="C410" i="12" s="1"/>
  <c r="X213" i="12"/>
  <c r="W275" i="12"/>
  <c r="W406" i="12" s="1"/>
  <c r="BI334" i="12"/>
  <c r="X212" i="12"/>
  <c r="W274" i="12"/>
  <c r="W405" i="12" s="1"/>
  <c r="BC39" i="12"/>
  <c r="BD115" i="12"/>
  <c r="BD116" i="12" s="1"/>
  <c r="BD122" i="12" s="1"/>
  <c r="BD123" i="12" s="1"/>
  <c r="BD124" i="12" s="1"/>
  <c r="BD128" i="12"/>
  <c r="BE109" i="12"/>
  <c r="BE121" i="12"/>
  <c r="BF93" i="12"/>
  <c r="BF99" i="12"/>
  <c r="BF100" i="12" s="1"/>
  <c r="BF102" i="12" s="1"/>
  <c r="BG97" i="12"/>
  <c r="BI11" i="12"/>
  <c r="BI53" i="12" s="1"/>
  <c r="BH53" i="12"/>
  <c r="M51" i="8"/>
  <c r="M24" i="8"/>
  <c r="Y24" i="6"/>
  <c r="Y16" i="3" s="1"/>
  <c r="AW86" i="10"/>
  <c r="AW87" i="10"/>
  <c r="Z24" i="10"/>
  <c r="Z25" i="20"/>
  <c r="Z4" i="22"/>
  <c r="Z4" i="23"/>
  <c r="AA24" i="20"/>
  <c r="AA3" i="22"/>
  <c r="AA3" i="23"/>
  <c r="Y26" i="20"/>
  <c r="Y5" i="22"/>
  <c r="Y5" i="23"/>
  <c r="BG63" i="23"/>
  <c r="BF63" i="23"/>
  <c r="BE63" i="23"/>
  <c r="BD63" i="23"/>
  <c r="A64" i="23"/>
  <c r="BI63" i="23"/>
  <c r="BH63" i="23"/>
  <c r="BC63" i="23"/>
  <c r="AX21" i="8"/>
  <c r="U37" i="20"/>
  <c r="U40" i="20" s="1"/>
  <c r="U42" i="20" s="1"/>
  <c r="U43" i="20" s="1"/>
  <c r="U66" i="9" s="1"/>
  <c r="T44" i="20"/>
  <c r="T10" i="3" s="1"/>
  <c r="T9" i="4"/>
  <c r="Z73" i="20"/>
  <c r="Z71" i="9" s="1"/>
  <c r="Z68" i="20"/>
  <c r="Z9" i="3" s="1"/>
  <c r="AB8" i="4"/>
  <c r="AT79" i="6"/>
  <c r="AS83" i="6"/>
  <c r="AR86" i="6"/>
  <c r="AR85" i="6"/>
  <c r="AR87" i="6" s="1"/>
  <c r="AA37" i="11"/>
  <c r="AA39" i="11" s="1"/>
  <c r="AA8" i="5" s="1"/>
  <c r="AD58" i="20"/>
  <c r="AD33" i="11"/>
  <c r="AD44" i="11" s="1"/>
  <c r="AE52" i="20"/>
  <c r="AE53" i="20"/>
  <c r="AE33" i="11" s="1"/>
  <c r="AE44" i="11" s="1"/>
  <c r="AB65" i="20"/>
  <c r="AA66" i="20"/>
  <c r="AC74" i="20"/>
  <c r="AC76" i="20" s="1"/>
  <c r="AD72" i="20"/>
  <c r="AF64" i="20"/>
  <c r="AF20" i="20"/>
  <c r="AF50" i="20" s="1"/>
  <c r="AF52" i="20" s="1"/>
  <c r="AF53" i="20" s="1"/>
  <c r="AF33" i="11" s="1"/>
  <c r="AF44" i="11" s="1"/>
  <c r="BC219" i="10"/>
  <c r="AU219" i="10"/>
  <c r="AM219" i="10"/>
  <c r="AE219" i="10"/>
  <c r="BD219" i="10"/>
  <c r="AT219" i="10"/>
  <c r="AK219" i="10"/>
  <c r="BA219" i="10"/>
  <c r="AQ219" i="10"/>
  <c r="AG219" i="10"/>
  <c r="AZ219" i="10"/>
  <c r="AP219" i="10"/>
  <c r="AF219" i="10"/>
  <c r="BI219" i="10"/>
  <c r="AW219" i="10"/>
  <c r="AI219" i="10"/>
  <c r="BH219" i="10"/>
  <c r="AV219" i="10"/>
  <c r="AH219" i="10"/>
  <c r="BG219" i="10"/>
  <c r="AS219" i="10"/>
  <c r="AD219" i="10"/>
  <c r="BF219" i="10"/>
  <c r="AR219" i="10"/>
  <c r="AO219" i="10"/>
  <c r="AN219" i="10"/>
  <c r="AL219" i="10"/>
  <c r="AJ219" i="10"/>
  <c r="BE219" i="10"/>
  <c r="BB219" i="10"/>
  <c r="AY219" i="10"/>
  <c r="AX219" i="10"/>
  <c r="Z4" i="19"/>
  <c r="Z184" i="10"/>
  <c r="Z29" i="10"/>
  <c r="Z4" i="18"/>
  <c r="AA183" i="10"/>
  <c r="AA28" i="10"/>
  <c r="AA3" i="19"/>
  <c r="AA3" i="18"/>
  <c r="Y185" i="10"/>
  <c r="Y30" i="10"/>
  <c r="Y5" i="18"/>
  <c r="Y5" i="19"/>
  <c r="A220" i="10"/>
  <c r="BE38" i="19"/>
  <c r="AW38" i="19"/>
  <c r="AO38" i="19"/>
  <c r="AG38" i="19"/>
  <c r="BC38" i="19"/>
  <c r="AT38" i="19"/>
  <c r="AK38" i="19"/>
  <c r="BF38" i="19"/>
  <c r="AU38" i="19"/>
  <c r="AJ38" i="19"/>
  <c r="BD38" i="19"/>
  <c r="AS38" i="19"/>
  <c r="AI38" i="19"/>
  <c r="BH38" i="19"/>
  <c r="AR38" i="19"/>
  <c r="AE38" i="19"/>
  <c r="AZ38" i="19"/>
  <c r="AL38" i="19"/>
  <c r="AY38" i="19"/>
  <c r="AH38" i="19"/>
  <c r="A39" i="19"/>
  <c r="AX38" i="19"/>
  <c r="AF38" i="19"/>
  <c r="BB38" i="19"/>
  <c r="AN38" i="19"/>
  <c r="AD38" i="19"/>
  <c r="BI38" i="19"/>
  <c r="BG38" i="19"/>
  <c r="AP38" i="19"/>
  <c r="AV38" i="19"/>
  <c r="AQ38" i="19"/>
  <c r="BA38" i="19"/>
  <c r="AM38" i="19"/>
  <c r="Y5" i="5"/>
  <c r="Y5" i="3"/>
  <c r="Y5" i="4"/>
  <c r="AA3" i="4"/>
  <c r="AA3" i="5"/>
  <c r="AA3" i="3"/>
  <c r="AA31" i="12"/>
  <c r="Z4" i="3"/>
  <c r="Z4" i="5"/>
  <c r="Z4" i="4"/>
  <c r="AB65" i="12"/>
  <c r="Z32" i="12"/>
  <c r="Z26" i="11"/>
  <c r="Z26" i="9"/>
  <c r="Z12" i="8"/>
  <c r="Z17" i="6"/>
  <c r="AB12" i="7"/>
  <c r="AB20" i="21" s="1"/>
  <c r="AA25" i="9"/>
  <c r="AA16" i="6"/>
  <c r="AA11" i="8"/>
  <c r="AA13" i="7"/>
  <c r="AA21" i="21" s="1"/>
  <c r="Y33" i="12"/>
  <c r="Y27" i="9"/>
  <c r="Y27" i="11"/>
  <c r="Y18" i="6"/>
  <c r="Y13" i="8"/>
  <c r="Z14" i="7"/>
  <c r="Z22" i="21" s="1"/>
  <c r="AA23" i="10" l="1"/>
  <c r="AA24" i="10" s="1"/>
  <c r="Z23" i="6"/>
  <c r="Z24" i="6" s="1"/>
  <c r="Z16" i="3" s="1"/>
  <c r="BI56" i="12"/>
  <c r="BI8" i="6"/>
  <c r="BD129" i="12"/>
  <c r="BD48" i="12"/>
  <c r="BD49" i="12" s="1"/>
  <c r="BD51" i="6" s="1"/>
  <c r="Z390" i="12"/>
  <c r="Y218" i="12"/>
  <c r="X280" i="12"/>
  <c r="X411" i="12" s="1"/>
  <c r="AY37" i="12"/>
  <c r="AX60" i="12"/>
  <c r="AX40" i="12"/>
  <c r="AX42" i="12" s="1"/>
  <c r="M209" i="12"/>
  <c r="L271" i="12"/>
  <c r="L402" i="12" s="1"/>
  <c r="M401" i="12"/>
  <c r="Y202" i="12"/>
  <c r="X264" i="12"/>
  <c r="X395" i="12" s="1"/>
  <c r="K402" i="12"/>
  <c r="Y210" i="12"/>
  <c r="X272" i="12"/>
  <c r="X403" i="12" s="1"/>
  <c r="Y200" i="12"/>
  <c r="X262" i="12"/>
  <c r="X393" i="12" s="1"/>
  <c r="I213" i="12"/>
  <c r="H275" i="12"/>
  <c r="H406" i="12" s="1"/>
  <c r="A281" i="12"/>
  <c r="A349" i="12" s="1"/>
  <c r="A412" i="12" s="1"/>
  <c r="C219" i="12"/>
  <c r="Y219" i="12"/>
  <c r="Y206" i="12"/>
  <c r="X268" i="12"/>
  <c r="X399" i="12" s="1"/>
  <c r="K211" i="12"/>
  <c r="J273" i="12"/>
  <c r="J404" i="12" s="1"/>
  <c r="Y208" i="12"/>
  <c r="X270" i="12"/>
  <c r="X401" i="12" s="1"/>
  <c r="Y199" i="12"/>
  <c r="X261" i="12"/>
  <c r="X392" i="12" s="1"/>
  <c r="Y209" i="12"/>
  <c r="X271" i="12"/>
  <c r="X402" i="12" s="1"/>
  <c r="Z214" i="12"/>
  <c r="Y276" i="12"/>
  <c r="Y407" i="12" s="1"/>
  <c r="Y212" i="12"/>
  <c r="X274" i="12"/>
  <c r="X405" i="12" s="1"/>
  <c r="L401" i="12"/>
  <c r="A159" i="12"/>
  <c r="AA159" i="12" s="1"/>
  <c r="A220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L210" i="12"/>
  <c r="K272" i="12"/>
  <c r="K403" i="12" s="1"/>
  <c r="Y216" i="12"/>
  <c r="X278" i="12"/>
  <c r="X409" i="12" s="1"/>
  <c r="AA139" i="12"/>
  <c r="AA138" i="12"/>
  <c r="AA135" i="12"/>
  <c r="AA136" i="12"/>
  <c r="AA137" i="12"/>
  <c r="AA149" i="12"/>
  <c r="AA158" i="12"/>
  <c r="AA147" i="12"/>
  <c r="AA141" i="12"/>
  <c r="AA153" i="12"/>
  <c r="AA142" i="12"/>
  <c r="AA150" i="12"/>
  <c r="AA151" i="12"/>
  <c r="AA157" i="12"/>
  <c r="AA140" i="12"/>
  <c r="AA143" i="12"/>
  <c r="AA145" i="12"/>
  <c r="AA148" i="12"/>
  <c r="AA144" i="12"/>
  <c r="AA156" i="12"/>
  <c r="AA146" i="12"/>
  <c r="AA155" i="12"/>
  <c r="AA152" i="12"/>
  <c r="AA154" i="12"/>
  <c r="Y205" i="12"/>
  <c r="X267" i="12"/>
  <c r="X398" i="12" s="1"/>
  <c r="J212" i="12"/>
  <c r="I274" i="12"/>
  <c r="I405" i="12" s="1"/>
  <c r="Y204" i="12"/>
  <c r="X266" i="12"/>
  <c r="X397" i="12" s="1"/>
  <c r="Y207" i="12"/>
  <c r="X269" i="12"/>
  <c r="X400" i="12" s="1"/>
  <c r="Y217" i="12"/>
  <c r="X279" i="12"/>
  <c r="X410" i="12" s="1"/>
  <c r="D218" i="12"/>
  <c r="C280" i="12"/>
  <c r="C411" i="12" s="1"/>
  <c r="W391" i="12"/>
  <c r="Y201" i="12"/>
  <c r="X263" i="12"/>
  <c r="X394" i="12" s="1"/>
  <c r="E278" i="12"/>
  <c r="E409" i="12" s="1"/>
  <c r="F216" i="12"/>
  <c r="G215" i="12"/>
  <c r="F277" i="12"/>
  <c r="F408" i="12" s="1"/>
  <c r="H214" i="12"/>
  <c r="G276" i="12"/>
  <c r="G407" i="12" s="1"/>
  <c r="Y198" i="12"/>
  <c r="X260" i="12"/>
  <c r="X277" i="12"/>
  <c r="X408" i="12" s="1"/>
  <c r="Y215" i="12"/>
  <c r="Y203" i="12"/>
  <c r="X265" i="12"/>
  <c r="X396" i="12" s="1"/>
  <c r="E217" i="12"/>
  <c r="D279" i="12"/>
  <c r="D410" i="12" s="1"/>
  <c r="BC323" i="12"/>
  <c r="BC327" i="12"/>
  <c r="BD328" i="12"/>
  <c r="BE329" i="12"/>
  <c r="BF330" i="12"/>
  <c r="BG331" i="12"/>
  <c r="BH332" i="12"/>
  <c r="BI333" i="12"/>
  <c r="Y213" i="12"/>
  <c r="X275" i="12"/>
  <c r="X406" i="12" s="1"/>
  <c r="Y211" i="12"/>
  <c r="X273" i="12"/>
  <c r="X404" i="12" s="1"/>
  <c r="AA197" i="12"/>
  <c r="BD39" i="12"/>
  <c r="BE115" i="12"/>
  <c r="BE116" i="12" s="1"/>
  <c r="BE122" i="12" s="1"/>
  <c r="BE123" i="12" s="1"/>
  <c r="BE124" i="12" s="1"/>
  <c r="BE128" i="12"/>
  <c r="BF109" i="12"/>
  <c r="BF121" i="12"/>
  <c r="BG93" i="12"/>
  <c r="BG99" i="12"/>
  <c r="BG100" i="12" s="1"/>
  <c r="BG102" i="12" s="1"/>
  <c r="BH97" i="12"/>
  <c r="M52" i="8"/>
  <c r="N20" i="8"/>
  <c r="AX86" i="10"/>
  <c r="AX87" i="10"/>
  <c r="Z26" i="20"/>
  <c r="Z5" i="22"/>
  <c r="Z5" i="23"/>
  <c r="AA25" i="20"/>
  <c r="AA4" i="22"/>
  <c r="AA4" i="23"/>
  <c r="AB24" i="20"/>
  <c r="AB3" i="23"/>
  <c r="AB3" i="22"/>
  <c r="BI64" i="23"/>
  <c r="BH64" i="23"/>
  <c r="BG64" i="23"/>
  <c r="A65" i="23"/>
  <c r="BF64" i="23"/>
  <c r="BD64" i="23"/>
  <c r="BE64" i="23"/>
  <c r="AY21" i="8"/>
  <c r="U9" i="4"/>
  <c r="V37" i="20"/>
  <c r="V40" i="20" s="1"/>
  <c r="V42" i="20" s="1"/>
  <c r="V43" i="20" s="1"/>
  <c r="V66" i="9" s="1"/>
  <c r="U44" i="20"/>
  <c r="U10" i="3" s="1"/>
  <c r="AA39" i="20"/>
  <c r="AC8" i="4"/>
  <c r="AA73" i="20"/>
  <c r="AA71" i="9" s="1"/>
  <c r="AA68" i="20"/>
  <c r="AA9" i="3" s="1"/>
  <c r="AS86" i="6"/>
  <c r="AS85" i="6"/>
  <c r="AS87" i="6" s="1"/>
  <c r="AU79" i="6"/>
  <c r="AT83" i="6"/>
  <c r="AB37" i="11"/>
  <c r="AB39" i="11" s="1"/>
  <c r="AB8" i="5" s="1"/>
  <c r="J23" i="3"/>
  <c r="J61" i="8"/>
  <c r="AE58" i="20"/>
  <c r="AC65" i="20"/>
  <c r="AB66" i="20"/>
  <c r="AE72" i="20"/>
  <c r="AD74" i="20"/>
  <c r="AD76" i="20" s="1"/>
  <c r="AG64" i="20"/>
  <c r="AF58" i="20"/>
  <c r="AG20" i="20"/>
  <c r="AG50" i="20" s="1"/>
  <c r="AG52" i="20" s="1"/>
  <c r="AG53" i="20" s="1"/>
  <c r="AG33" i="11" s="1"/>
  <c r="AG44" i="11" s="1"/>
  <c r="BD220" i="10"/>
  <c r="AV220" i="10"/>
  <c r="AN220" i="10"/>
  <c r="AF220" i="10"/>
  <c r="BI220" i="10"/>
  <c r="AZ220" i="10"/>
  <c r="AQ220" i="10"/>
  <c r="AH220" i="10"/>
  <c r="BB220" i="10"/>
  <c r="AR220" i="10"/>
  <c r="AG220" i="10"/>
  <c r="BA220" i="10"/>
  <c r="AP220" i="10"/>
  <c r="AE220" i="10"/>
  <c r="BG220" i="10"/>
  <c r="AT220" i="10"/>
  <c r="BF220" i="10"/>
  <c r="AS220" i="10"/>
  <c r="BE220" i="10"/>
  <c r="AO220" i="10"/>
  <c r="BC220" i="10"/>
  <c r="AM220" i="10"/>
  <c r="AL220" i="10"/>
  <c r="AK220" i="10"/>
  <c r="AJ220" i="10"/>
  <c r="BH220" i="10"/>
  <c r="AI220" i="10"/>
  <c r="AU220" i="10"/>
  <c r="AY220" i="10"/>
  <c r="AW220" i="10"/>
  <c r="AX220" i="10"/>
  <c r="AB183" i="10"/>
  <c r="AB28" i="10"/>
  <c r="AB3" i="19"/>
  <c r="AB3" i="18"/>
  <c r="Z5" i="18"/>
  <c r="Z185" i="10"/>
  <c r="Z5" i="19"/>
  <c r="Z30" i="10"/>
  <c r="AA184" i="10"/>
  <c r="AA4" i="19"/>
  <c r="AA4" i="18"/>
  <c r="AA29" i="10"/>
  <c r="A221" i="10"/>
  <c r="BH39" i="19"/>
  <c r="AZ39" i="19"/>
  <c r="AR39" i="19"/>
  <c r="AJ39" i="19"/>
  <c r="BF39" i="19"/>
  <c r="AW39" i="19"/>
  <c r="AN39" i="19"/>
  <c r="AE39" i="19"/>
  <c r="BG39" i="19"/>
  <c r="AV39" i="19"/>
  <c r="AL39" i="19"/>
  <c r="BE39" i="19"/>
  <c r="AU39" i="19"/>
  <c r="AK39" i="19"/>
  <c r="BB39" i="19"/>
  <c r="AO39" i="19"/>
  <c r="BA39" i="19"/>
  <c r="AM39" i="19"/>
  <c r="AQ39" i="19"/>
  <c r="BI39" i="19"/>
  <c r="AP39" i="19"/>
  <c r="BD39" i="19"/>
  <c r="AI39" i="19"/>
  <c r="AT39" i="19"/>
  <c r="AH39" i="19"/>
  <c r="AG39" i="19"/>
  <c r="AF39" i="19"/>
  <c r="AX39" i="19"/>
  <c r="BC39" i="19"/>
  <c r="AS39" i="19"/>
  <c r="A40" i="19"/>
  <c r="AY39" i="19"/>
  <c r="AB3" i="3"/>
  <c r="AB3" i="4"/>
  <c r="AB3" i="5"/>
  <c r="AB31" i="12"/>
  <c r="AA4" i="5"/>
  <c r="AA4" i="4"/>
  <c r="AA4" i="3"/>
  <c r="Z5" i="3"/>
  <c r="Z5" i="4"/>
  <c r="Z5" i="5"/>
  <c r="AC65" i="12"/>
  <c r="Z27" i="9"/>
  <c r="Z13" i="8"/>
  <c r="Z27" i="11"/>
  <c r="Z18" i="6"/>
  <c r="Z33" i="12"/>
  <c r="AB11" i="8"/>
  <c r="AB16" i="6"/>
  <c r="AB25" i="9"/>
  <c r="AB13" i="7"/>
  <c r="AB21" i="21" s="1"/>
  <c r="AC12" i="7"/>
  <c r="AC20" i="21" s="1"/>
  <c r="AA14" i="7"/>
  <c r="AA22" i="21" s="1"/>
  <c r="AA17" i="6"/>
  <c r="AA32" i="12"/>
  <c r="AA26" i="11"/>
  <c r="AA12" i="8"/>
  <c r="AA26" i="9"/>
  <c r="AB14" i="7" l="1"/>
  <c r="AB22" i="21" s="1"/>
  <c r="AB23" i="10"/>
  <c r="AB24" i="10" s="1"/>
  <c r="AB23" i="6" s="1"/>
  <c r="AB24" i="6" s="1"/>
  <c r="AB16" i="3" s="1"/>
  <c r="BE129" i="12"/>
  <c r="BE48" i="12"/>
  <c r="BE49" i="12" s="1"/>
  <c r="BE51" i="6" s="1"/>
  <c r="X391" i="12"/>
  <c r="Z206" i="12"/>
  <c r="Y268" i="12"/>
  <c r="Y399" i="12" s="1"/>
  <c r="Z198" i="12"/>
  <c r="Y260" i="12"/>
  <c r="J213" i="12"/>
  <c r="I275" i="12"/>
  <c r="I406" i="12" s="1"/>
  <c r="AZ37" i="12"/>
  <c r="AY60" i="12"/>
  <c r="AY40" i="12"/>
  <c r="AY42" i="12" s="1"/>
  <c r="Z217" i="12"/>
  <c r="Y279" i="12"/>
  <c r="Y410" i="12" s="1"/>
  <c r="Z205" i="12"/>
  <c r="Y267" i="12"/>
  <c r="Y398" i="12" s="1"/>
  <c r="Y274" i="12"/>
  <c r="Y405" i="12" s="1"/>
  <c r="Z212" i="12"/>
  <c r="Z200" i="12"/>
  <c r="Y262" i="12"/>
  <c r="Y393" i="12" s="1"/>
  <c r="Z202" i="12"/>
  <c r="Y264" i="12"/>
  <c r="Y395" i="12" s="1"/>
  <c r="F278" i="12"/>
  <c r="F409" i="12" s="1"/>
  <c r="G216" i="12"/>
  <c r="AB197" i="12"/>
  <c r="AA259" i="12"/>
  <c r="Z211" i="12"/>
  <c r="Y273" i="12"/>
  <c r="Y404" i="12" s="1"/>
  <c r="Y278" i="12"/>
  <c r="Y409" i="12" s="1"/>
  <c r="Z216" i="12"/>
  <c r="Y270" i="12"/>
  <c r="Y401" i="12" s="1"/>
  <c r="Z208" i="12"/>
  <c r="I214" i="12"/>
  <c r="H276" i="12"/>
  <c r="H407" i="12" s="1"/>
  <c r="Z207" i="12"/>
  <c r="Y269" i="12"/>
  <c r="Y400" i="12" s="1"/>
  <c r="AA214" i="12"/>
  <c r="Z276" i="12"/>
  <c r="Z407" i="12" s="1"/>
  <c r="D280" i="12"/>
  <c r="D411" i="12" s="1"/>
  <c r="E218" i="12"/>
  <c r="Z201" i="12"/>
  <c r="Y263" i="12"/>
  <c r="Y394" i="12" s="1"/>
  <c r="Z219" i="12"/>
  <c r="Y281" i="12"/>
  <c r="Y412" i="12" s="1"/>
  <c r="Z218" i="12"/>
  <c r="Y280" i="12"/>
  <c r="Y411" i="12" s="1"/>
  <c r="Z213" i="12"/>
  <c r="Y275" i="12"/>
  <c r="Y406" i="12" s="1"/>
  <c r="Z215" i="12"/>
  <c r="Y277" i="12"/>
  <c r="Y408" i="12" s="1"/>
  <c r="M210" i="12"/>
  <c r="L272" i="12"/>
  <c r="Z220" i="12"/>
  <c r="A282" i="12"/>
  <c r="A350" i="12" s="1"/>
  <c r="A413" i="12" s="1"/>
  <c r="C220" i="12"/>
  <c r="L211" i="12"/>
  <c r="K273" i="12"/>
  <c r="K404" i="12" s="1"/>
  <c r="D219" i="12"/>
  <c r="C281" i="12"/>
  <c r="C412" i="12" s="1"/>
  <c r="Z210" i="12"/>
  <c r="Y272" i="12"/>
  <c r="Y403" i="12" s="1"/>
  <c r="F217" i="12"/>
  <c r="E279" i="12"/>
  <c r="E410" i="12" s="1"/>
  <c r="K212" i="12"/>
  <c r="J274" i="12"/>
  <c r="J405" i="12" s="1"/>
  <c r="Z199" i="12"/>
  <c r="Y261" i="12"/>
  <c r="Y392" i="12" s="1"/>
  <c r="Z203" i="12"/>
  <c r="Y265" i="12"/>
  <c r="Y396" i="12" s="1"/>
  <c r="AB140" i="12"/>
  <c r="AB138" i="12"/>
  <c r="AB137" i="12"/>
  <c r="AB139" i="12"/>
  <c r="AB135" i="12"/>
  <c r="AB136" i="12"/>
  <c r="AB158" i="12"/>
  <c r="AB156" i="12"/>
  <c r="AB146" i="12"/>
  <c r="AB155" i="12"/>
  <c r="AB141" i="12"/>
  <c r="AB159" i="12"/>
  <c r="AB142" i="12"/>
  <c r="AB150" i="12"/>
  <c r="AB157" i="12"/>
  <c r="AB143" i="12"/>
  <c r="AB152" i="12"/>
  <c r="AB149" i="12"/>
  <c r="AB147" i="12"/>
  <c r="AB144" i="12"/>
  <c r="AB151" i="12"/>
  <c r="AB153" i="12"/>
  <c r="AB145" i="12"/>
  <c r="AB148" i="12"/>
  <c r="AB154" i="12"/>
  <c r="BC324" i="12"/>
  <c r="BD323" i="12" s="1"/>
  <c r="H215" i="12"/>
  <c r="G277" i="12"/>
  <c r="G408" i="12" s="1"/>
  <c r="Z204" i="12"/>
  <c r="Y266" i="12"/>
  <c r="Y397" i="12" s="1"/>
  <c r="A160" i="12"/>
  <c r="AB160" i="12" s="1"/>
  <c r="A221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Z159" i="12"/>
  <c r="Z209" i="12"/>
  <c r="Y271" i="12"/>
  <c r="Y402" i="12" s="1"/>
  <c r="N209" i="12"/>
  <c r="N271" i="12" s="1"/>
  <c r="M271" i="12"/>
  <c r="BE39" i="12"/>
  <c r="BF115" i="12"/>
  <c r="BF116" i="12" s="1"/>
  <c r="BF122" i="12" s="1"/>
  <c r="BF123" i="12" s="1"/>
  <c r="BF124" i="12" s="1"/>
  <c r="BF128" i="12"/>
  <c r="BG109" i="12"/>
  <c r="BG121" i="12"/>
  <c r="BH93" i="12"/>
  <c r="BI97" i="12"/>
  <c r="BI99" i="12" s="1"/>
  <c r="BH99" i="12"/>
  <c r="BH100" i="12" s="1"/>
  <c r="BH102" i="12" s="1"/>
  <c r="BH109" i="12" s="1"/>
  <c r="N22" i="8"/>
  <c r="N48" i="8"/>
  <c r="AY86" i="10"/>
  <c r="AY87" i="10"/>
  <c r="AA26" i="20"/>
  <c r="AA5" i="23"/>
  <c r="AA5" i="22"/>
  <c r="AC24" i="20"/>
  <c r="AC3" i="23"/>
  <c r="AC3" i="22"/>
  <c r="AB26" i="20"/>
  <c r="AB5" i="23"/>
  <c r="AB5" i="22"/>
  <c r="AB25" i="20"/>
  <c r="AB4" i="22"/>
  <c r="AB4" i="23"/>
  <c r="BE65" i="23"/>
  <c r="A66" i="23"/>
  <c r="BH65" i="23"/>
  <c r="BG65" i="23"/>
  <c r="BF65" i="23"/>
  <c r="BI65" i="23"/>
  <c r="AZ21" i="8"/>
  <c r="V9" i="4"/>
  <c r="V44" i="20"/>
  <c r="V10" i="3" s="1"/>
  <c r="W37" i="20"/>
  <c r="W40" i="20" s="1"/>
  <c r="W42" i="20" s="1"/>
  <c r="W43" i="20" s="1"/>
  <c r="W66" i="9" s="1"/>
  <c r="AB73" i="20"/>
  <c r="AB71" i="9" s="1"/>
  <c r="AB68" i="20"/>
  <c r="AB9" i="3" s="1"/>
  <c r="AD8" i="4"/>
  <c r="AT86" i="6"/>
  <c r="AT85" i="6"/>
  <c r="AT87" i="6" s="1"/>
  <c r="AV79" i="6"/>
  <c r="AU83" i="6"/>
  <c r="AC37" i="11"/>
  <c r="AC39" i="11" s="1"/>
  <c r="AC8" i="5" s="1"/>
  <c r="J62" i="9"/>
  <c r="AF72" i="20"/>
  <c r="AE74" i="20"/>
  <c r="AE76" i="20" s="1"/>
  <c r="AD65" i="20"/>
  <c r="AC66" i="20"/>
  <c r="AH64" i="20"/>
  <c r="AG58" i="20"/>
  <c r="AH20" i="20"/>
  <c r="AH50" i="20" s="1"/>
  <c r="AH52" i="20" s="1"/>
  <c r="AH53" i="20" s="1"/>
  <c r="AH33" i="11" s="1"/>
  <c r="AH44" i="11" s="1"/>
  <c r="BF221" i="10"/>
  <c r="AX221" i="10"/>
  <c r="AP221" i="10"/>
  <c r="AH221" i="10"/>
  <c r="BG221" i="10"/>
  <c r="AW221" i="10"/>
  <c r="AN221" i="10"/>
  <c r="BC221" i="10"/>
  <c r="AS221" i="10"/>
  <c r="AI221" i="10"/>
  <c r="BB221" i="10"/>
  <c r="AR221" i="10"/>
  <c r="AG221" i="10"/>
  <c r="BE221" i="10"/>
  <c r="AQ221" i="10"/>
  <c r="BD221" i="10"/>
  <c r="AO221" i="10"/>
  <c r="BA221" i="10"/>
  <c r="AM221" i="10"/>
  <c r="AZ221" i="10"/>
  <c r="AL221" i="10"/>
  <c r="AK221" i="10"/>
  <c r="AJ221" i="10"/>
  <c r="BI221" i="10"/>
  <c r="AF221" i="10"/>
  <c r="BH221" i="10"/>
  <c r="AY221" i="10"/>
  <c r="AV221" i="10"/>
  <c r="AU221" i="10"/>
  <c r="AT221" i="10"/>
  <c r="AA5" i="18"/>
  <c r="AA5" i="19"/>
  <c r="AA185" i="10"/>
  <c r="AA30" i="10"/>
  <c r="AC183" i="10"/>
  <c r="AC28" i="10"/>
  <c r="AC3" i="19"/>
  <c r="AC3" i="18"/>
  <c r="AB5" i="19"/>
  <c r="AB30" i="10"/>
  <c r="AB185" i="10"/>
  <c r="AB5" i="18"/>
  <c r="AB4" i="18"/>
  <c r="AB184" i="10"/>
  <c r="AB4" i="19"/>
  <c r="AB29" i="10"/>
  <c r="A222" i="10"/>
  <c r="A41" i="19"/>
  <c r="BC40" i="19"/>
  <c r="AU40" i="19"/>
  <c r="AM40" i="19"/>
  <c r="BI40" i="19"/>
  <c r="AZ40" i="19"/>
  <c r="AQ40" i="19"/>
  <c r="AH40" i="19"/>
  <c r="BH40" i="19"/>
  <c r="AX40" i="19"/>
  <c r="AN40" i="19"/>
  <c r="BG40" i="19"/>
  <c r="AW40" i="19"/>
  <c r="AL40" i="19"/>
  <c r="AV40" i="19"/>
  <c r="AI40" i="19"/>
  <c r="AT40" i="19"/>
  <c r="AG40" i="19"/>
  <c r="BD40" i="19"/>
  <c r="AK40" i="19"/>
  <c r="BB40" i="19"/>
  <c r="AJ40" i="19"/>
  <c r="BA40" i="19"/>
  <c r="AF40" i="19"/>
  <c r="BF40" i="19"/>
  <c r="AP40" i="19"/>
  <c r="AY40" i="19"/>
  <c r="AS40" i="19"/>
  <c r="AR40" i="19"/>
  <c r="AO40" i="19"/>
  <c r="BE40" i="19"/>
  <c r="AA5" i="4"/>
  <c r="AA5" i="5"/>
  <c r="AA5" i="3"/>
  <c r="AC3" i="4"/>
  <c r="AC3" i="5"/>
  <c r="AC31" i="12"/>
  <c r="AC3" i="3"/>
  <c r="AB5" i="5"/>
  <c r="AB5" i="3"/>
  <c r="AB5" i="4"/>
  <c r="AB4" i="5"/>
  <c r="AB4" i="3"/>
  <c r="AB4" i="4"/>
  <c r="AD65" i="12"/>
  <c r="AA13" i="8"/>
  <c r="AA18" i="6"/>
  <c r="AA27" i="11"/>
  <c r="AA27" i="9"/>
  <c r="AA33" i="12"/>
  <c r="AB13" i="8"/>
  <c r="AB27" i="9"/>
  <c r="AB18" i="6"/>
  <c r="AB33" i="12"/>
  <c r="AB27" i="11"/>
  <c r="AC11" i="8"/>
  <c r="AC13" i="7"/>
  <c r="AC21" i="21" s="1"/>
  <c r="AC16" i="6"/>
  <c r="AD12" i="7"/>
  <c r="AD20" i="21" s="1"/>
  <c r="AC25" i="9"/>
  <c r="AB32" i="12"/>
  <c r="AB17" i="6"/>
  <c r="AB26" i="9"/>
  <c r="AB26" i="11"/>
  <c r="AB12" i="8"/>
  <c r="AC23" i="10" l="1"/>
  <c r="AC24" i="10" s="1"/>
  <c r="AC23" i="6" s="1"/>
  <c r="BF129" i="12"/>
  <c r="BF48" i="12"/>
  <c r="BF49" i="12" s="1"/>
  <c r="BF51" i="6" s="1"/>
  <c r="AA209" i="12"/>
  <c r="Z271" i="12"/>
  <c r="Z402" i="12" s="1"/>
  <c r="AA207" i="12"/>
  <c r="Z269" i="12"/>
  <c r="Z400" i="12" s="1"/>
  <c r="BD327" i="12"/>
  <c r="BE328" i="12"/>
  <c r="BF329" i="12"/>
  <c r="BG330" i="12"/>
  <c r="BH331" i="12"/>
  <c r="BI332" i="12"/>
  <c r="AA210" i="12"/>
  <c r="Z272" i="12"/>
  <c r="Z403" i="12" s="1"/>
  <c r="AA220" i="12"/>
  <c r="Z282" i="12"/>
  <c r="Z413" i="12" s="1"/>
  <c r="AA211" i="12"/>
  <c r="Z273" i="12"/>
  <c r="Z404" i="12" s="1"/>
  <c r="A161" i="12"/>
  <c r="AC161" i="12" s="1"/>
  <c r="A222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Z160" i="12"/>
  <c r="AA160" i="12"/>
  <c r="AA199" i="12"/>
  <c r="Z261" i="12"/>
  <c r="Z392" i="12" s="1"/>
  <c r="L403" i="12"/>
  <c r="Z280" i="12"/>
  <c r="Z411" i="12" s="1"/>
  <c r="AA218" i="12"/>
  <c r="J214" i="12"/>
  <c r="I276" i="12"/>
  <c r="I407" i="12" s="1"/>
  <c r="AA200" i="12"/>
  <c r="Z262" i="12"/>
  <c r="Z393" i="12" s="1"/>
  <c r="AA206" i="12"/>
  <c r="Z268" i="12"/>
  <c r="Z399" i="12" s="1"/>
  <c r="I215" i="12"/>
  <c r="H277" i="12"/>
  <c r="H408" i="12" s="1"/>
  <c r="Y391" i="12"/>
  <c r="AC141" i="12"/>
  <c r="AC135" i="12"/>
  <c r="AC137" i="12"/>
  <c r="AC139" i="12"/>
  <c r="AC138" i="12"/>
  <c r="AC140" i="12"/>
  <c r="AC136" i="12"/>
  <c r="AC152" i="12"/>
  <c r="AC144" i="12"/>
  <c r="AC156" i="12"/>
  <c r="AC157" i="12"/>
  <c r="AC159" i="12"/>
  <c r="AC142" i="12"/>
  <c r="AC160" i="12"/>
  <c r="AC146" i="12"/>
  <c r="AC148" i="12"/>
  <c r="AC151" i="12"/>
  <c r="AC143" i="12"/>
  <c r="AC145" i="12"/>
  <c r="AC149" i="12"/>
  <c r="AC147" i="12"/>
  <c r="AC158" i="12"/>
  <c r="AC150" i="12"/>
  <c r="AC153" i="12"/>
  <c r="AC154" i="12"/>
  <c r="AC155" i="12"/>
  <c r="BD324" i="12"/>
  <c r="Z275" i="12"/>
  <c r="Z406" i="12" s="1"/>
  <c r="AA213" i="12"/>
  <c r="AA198" i="12"/>
  <c r="Z260" i="12"/>
  <c r="N210" i="12"/>
  <c r="M272" i="12"/>
  <c r="M403" i="12" s="1"/>
  <c r="AA212" i="12"/>
  <c r="Z274" i="12"/>
  <c r="Z405" i="12" s="1"/>
  <c r="AA204" i="12"/>
  <c r="Z266" i="12"/>
  <c r="Z397" i="12" s="1"/>
  <c r="L212" i="12"/>
  <c r="K274" i="12"/>
  <c r="K405" i="12" s="1"/>
  <c r="Z281" i="12"/>
  <c r="Z412" i="12" s="1"/>
  <c r="AA219" i="12"/>
  <c r="AA208" i="12"/>
  <c r="Z270" i="12"/>
  <c r="Z401" i="12" s="1"/>
  <c r="AC197" i="12"/>
  <c r="AB259" i="12"/>
  <c r="BA37" i="12"/>
  <c r="AZ60" i="12"/>
  <c r="AZ40" i="12"/>
  <c r="AZ42" i="12" s="1"/>
  <c r="AA203" i="12"/>
  <c r="Z265" i="12"/>
  <c r="Z396" i="12" s="1"/>
  <c r="F218" i="12"/>
  <c r="E280" i="12"/>
  <c r="E411" i="12" s="1"/>
  <c r="Z279" i="12"/>
  <c r="Z410" i="12" s="1"/>
  <c r="AA217" i="12"/>
  <c r="AA390" i="12"/>
  <c r="M402" i="12"/>
  <c r="M211" i="12"/>
  <c r="L273" i="12"/>
  <c r="L404" i="12" s="1"/>
  <c r="AA215" i="12"/>
  <c r="Z277" i="12"/>
  <c r="Z408" i="12" s="1"/>
  <c r="H216" i="12"/>
  <c r="G278" i="12"/>
  <c r="G409" i="12" s="1"/>
  <c r="AA202" i="12"/>
  <c r="Z264" i="12"/>
  <c r="Z395" i="12" s="1"/>
  <c r="AA221" i="12"/>
  <c r="A283" i="12"/>
  <c r="A351" i="12" s="1"/>
  <c r="A414" i="12" s="1"/>
  <c r="C221" i="12"/>
  <c r="C283" i="12" s="1"/>
  <c r="C414" i="12" s="1"/>
  <c r="D281" i="12"/>
  <c r="D412" i="12" s="1"/>
  <c r="E219" i="12"/>
  <c r="N402" i="12"/>
  <c r="G217" i="12"/>
  <c r="F279" i="12"/>
  <c r="F410" i="12" s="1"/>
  <c r="D220" i="12"/>
  <c r="C282" i="12"/>
  <c r="C413" i="12" s="1"/>
  <c r="AA201" i="12"/>
  <c r="Z263" i="12"/>
  <c r="Z394" i="12" s="1"/>
  <c r="AB214" i="12"/>
  <c r="AA276" i="12"/>
  <c r="AA407" i="12" s="1"/>
  <c r="AA216" i="12"/>
  <c r="Z278" i="12"/>
  <c r="Z409" i="12" s="1"/>
  <c r="AA205" i="12"/>
  <c r="Z267" i="12"/>
  <c r="Z398" i="12" s="1"/>
  <c r="K213" i="12"/>
  <c r="J275" i="12"/>
  <c r="J406" i="12" s="1"/>
  <c r="BF39" i="12"/>
  <c r="BH115" i="12"/>
  <c r="BH128" i="12"/>
  <c r="BG115" i="12"/>
  <c r="BG116" i="12" s="1"/>
  <c r="BG122" i="12" s="1"/>
  <c r="BG123" i="12" s="1"/>
  <c r="BG124" i="12" s="1"/>
  <c r="BG128" i="12"/>
  <c r="BH121" i="12"/>
  <c r="BI93" i="12"/>
  <c r="BI121" i="12" s="1"/>
  <c r="BI100" i="12"/>
  <c r="BI102" i="12" s="1"/>
  <c r="BI109" i="12" s="1"/>
  <c r="N50" i="8"/>
  <c r="N23" i="8"/>
  <c r="AZ86" i="10"/>
  <c r="AZ87" i="10"/>
  <c r="AC25" i="20"/>
  <c r="AC4" i="22"/>
  <c r="AC4" i="23"/>
  <c r="AD24" i="20"/>
  <c r="AD3" i="23"/>
  <c r="AD3" i="22"/>
  <c r="BH66" i="23"/>
  <c r="BG66" i="23"/>
  <c r="BF66" i="23"/>
  <c r="A67" i="23"/>
  <c r="BI66" i="23"/>
  <c r="BA21" i="8"/>
  <c r="W44" i="20"/>
  <c r="W10" i="3" s="1"/>
  <c r="X37" i="20"/>
  <c r="X40" i="20" s="1"/>
  <c r="X42" i="20" s="1"/>
  <c r="X43" i="20" s="1"/>
  <c r="X66" i="9" s="1"/>
  <c r="W9" i="4"/>
  <c r="AB39" i="20"/>
  <c r="AC73" i="20"/>
  <c r="AC71" i="9" s="1"/>
  <c r="AC68" i="20"/>
  <c r="AC9" i="3" s="1"/>
  <c r="AE8" i="4"/>
  <c r="AU85" i="6"/>
  <c r="AU87" i="6" s="1"/>
  <c r="AU86" i="6"/>
  <c r="AW79" i="6"/>
  <c r="AV83" i="6"/>
  <c r="AD37" i="11"/>
  <c r="AD39" i="11" s="1"/>
  <c r="AD8" i="5" s="1"/>
  <c r="AE65" i="20"/>
  <c r="AD66" i="20"/>
  <c r="AF74" i="20"/>
  <c r="AF76" i="20" s="1"/>
  <c r="AG72" i="20"/>
  <c r="AI64" i="20"/>
  <c r="AH58" i="20"/>
  <c r="AI20" i="20"/>
  <c r="AI50" i="20" s="1"/>
  <c r="AI52" i="20" s="1"/>
  <c r="AI53" i="20" s="1"/>
  <c r="AI33" i="11" s="1"/>
  <c r="AI44" i="11" s="1"/>
  <c r="BI222" i="10"/>
  <c r="BA222" i="10"/>
  <c r="AS222" i="10"/>
  <c r="AK222" i="10"/>
  <c r="BE222" i="10"/>
  <c r="AV222" i="10"/>
  <c r="AM222" i="10"/>
  <c r="BF222" i="10"/>
  <c r="AU222" i="10"/>
  <c r="AJ222" i="10"/>
  <c r="BD222" i="10"/>
  <c r="AT222" i="10"/>
  <c r="AI222" i="10"/>
  <c r="BC222" i="10"/>
  <c r="AP222" i="10"/>
  <c r="BB222" i="10"/>
  <c r="AO222" i="10"/>
  <c r="AZ222" i="10"/>
  <c r="AN222" i="10"/>
  <c r="AY222" i="10"/>
  <c r="AL222" i="10"/>
  <c r="AH222" i="10"/>
  <c r="AG222" i="10"/>
  <c r="BH222" i="10"/>
  <c r="BG222" i="10"/>
  <c r="AQ222" i="10"/>
  <c r="AX222" i="10"/>
  <c r="AR222" i="10"/>
  <c r="AW222" i="10"/>
  <c r="AD28" i="10"/>
  <c r="AD3" i="19"/>
  <c r="AD3" i="18"/>
  <c r="AD183" i="10"/>
  <c r="AC4" i="18"/>
  <c r="AC29" i="10"/>
  <c r="AC184" i="10"/>
  <c r="AC4" i="19"/>
  <c r="A223" i="10"/>
  <c r="BF41" i="19"/>
  <c r="AX41" i="19"/>
  <c r="AP41" i="19"/>
  <c r="AH41" i="19"/>
  <c r="BC41" i="19"/>
  <c r="AT41" i="19"/>
  <c r="AK41" i="19"/>
  <c r="AZ41" i="19"/>
  <c r="AO41" i="19"/>
  <c r="BI41" i="19"/>
  <c r="AY41" i="19"/>
  <c r="AN41" i="19"/>
  <c r="BE41" i="19"/>
  <c r="AR41" i="19"/>
  <c r="BD41" i="19"/>
  <c r="AQ41" i="19"/>
  <c r="AW41" i="19"/>
  <c r="AG41" i="19"/>
  <c r="AV41" i="19"/>
  <c r="AU41" i="19"/>
  <c r="BB41" i="19"/>
  <c r="AJ41" i="19"/>
  <c r="A42" i="19"/>
  <c r="BH41" i="19"/>
  <c r="BG41" i="19"/>
  <c r="AL41" i="19"/>
  <c r="AM41" i="19"/>
  <c r="AI41" i="19"/>
  <c r="BA41" i="19"/>
  <c r="AS41" i="19"/>
  <c r="AD3" i="4"/>
  <c r="AD31" i="12"/>
  <c r="AD3" i="5"/>
  <c r="AD3" i="3"/>
  <c r="AC4" i="4"/>
  <c r="AC4" i="5"/>
  <c r="AC4" i="3"/>
  <c r="AE65" i="12"/>
  <c r="AD11" i="8"/>
  <c r="AE12" i="7"/>
  <c r="AE20" i="21" s="1"/>
  <c r="AD25" i="9"/>
  <c r="AD13" i="7"/>
  <c r="AD21" i="21" s="1"/>
  <c r="AD16" i="6"/>
  <c r="AC14" i="7"/>
  <c r="AC22" i="21" s="1"/>
  <c r="AC32" i="12"/>
  <c r="AC26" i="9"/>
  <c r="AC26" i="11"/>
  <c r="AC17" i="6"/>
  <c r="AC12" i="8"/>
  <c r="AD23" i="10" l="1"/>
  <c r="AD24" i="10" s="1"/>
  <c r="AD23" i="6" s="1"/>
  <c r="AD24" i="6" s="1"/>
  <c r="AD16" i="3" s="1"/>
  <c r="BH129" i="12"/>
  <c r="BH48" i="12"/>
  <c r="BH49" i="12" s="1"/>
  <c r="BH51" i="6" s="1"/>
  <c r="BG129" i="12"/>
  <c r="BG48" i="12"/>
  <c r="BG49" i="12" s="1"/>
  <c r="BG51" i="6" s="1"/>
  <c r="I216" i="12"/>
  <c r="H278" i="12"/>
  <c r="H409" i="12" s="1"/>
  <c r="BE327" i="12"/>
  <c r="BF328" i="12"/>
  <c r="BG329" i="12"/>
  <c r="BH330" i="12"/>
  <c r="BI331" i="12"/>
  <c r="AB221" i="12"/>
  <c r="AA283" i="12"/>
  <c r="AA414" i="12" s="1"/>
  <c r="BB37" i="12"/>
  <c r="BA60" i="12"/>
  <c r="BA40" i="12"/>
  <c r="BA42" i="12" s="1"/>
  <c r="AD142" i="12"/>
  <c r="AD135" i="12"/>
  <c r="AD141" i="12"/>
  <c r="AD137" i="12"/>
  <c r="AD140" i="12"/>
  <c r="AD136" i="12"/>
  <c r="AD138" i="12"/>
  <c r="AD139" i="12"/>
  <c r="AD150" i="12"/>
  <c r="AD153" i="12"/>
  <c r="AD161" i="12"/>
  <c r="AD148" i="12"/>
  <c r="AD159" i="12"/>
  <c r="AD154" i="12"/>
  <c r="AD144" i="12"/>
  <c r="AD145" i="12"/>
  <c r="AD158" i="12"/>
  <c r="AD156" i="12"/>
  <c r="AD152" i="12"/>
  <c r="AD157" i="12"/>
  <c r="AD155" i="12"/>
  <c r="AD160" i="12"/>
  <c r="AD147" i="12"/>
  <c r="AD149" i="12"/>
  <c r="AD151" i="12"/>
  <c r="AD146" i="12"/>
  <c r="AD143" i="12"/>
  <c r="AC214" i="12"/>
  <c r="AB276" i="12"/>
  <c r="AB407" i="12" s="1"/>
  <c r="AB390" i="12"/>
  <c r="Z391" i="12"/>
  <c r="AB200" i="12"/>
  <c r="AA262" i="12"/>
  <c r="AA393" i="12" s="1"/>
  <c r="AB199" i="12"/>
  <c r="AA261" i="12"/>
  <c r="AA392" i="12" s="1"/>
  <c r="AB220" i="12"/>
  <c r="AA282" i="12"/>
  <c r="AA413" i="12" s="1"/>
  <c r="AB212" i="12"/>
  <c r="AA274" i="12"/>
  <c r="AA405" i="12" s="1"/>
  <c r="AB211" i="12"/>
  <c r="AA273" i="12"/>
  <c r="AA404" i="12" s="1"/>
  <c r="F219" i="12"/>
  <c r="E281" i="12"/>
  <c r="E412" i="12" s="1"/>
  <c r="G218" i="12"/>
  <c r="F280" i="12"/>
  <c r="F411" i="12" s="1"/>
  <c r="AB198" i="12"/>
  <c r="AA260" i="12"/>
  <c r="L213" i="12"/>
  <c r="K275" i="12"/>
  <c r="K406" i="12" s="1"/>
  <c r="AB201" i="12"/>
  <c r="AA263" i="12"/>
  <c r="AA394" i="12" s="1"/>
  <c r="AB213" i="12"/>
  <c r="AA275" i="12"/>
  <c r="AA406" i="12" s="1"/>
  <c r="K214" i="12"/>
  <c r="J276" i="12"/>
  <c r="J407" i="12" s="1"/>
  <c r="AB210" i="12"/>
  <c r="AA272" i="12"/>
  <c r="AA403" i="12" s="1"/>
  <c r="AB207" i="12"/>
  <c r="AA269" i="12"/>
  <c r="AA400" i="12" s="1"/>
  <c r="H217" i="12"/>
  <c r="G279" i="12"/>
  <c r="G410" i="12" s="1"/>
  <c r="AB217" i="12"/>
  <c r="AA279" i="12"/>
  <c r="AA410" i="12" s="1"/>
  <c r="AB215" i="12"/>
  <c r="AA277" i="12"/>
  <c r="AA408" i="12" s="1"/>
  <c r="M212" i="12"/>
  <c r="L274" i="12"/>
  <c r="L405" i="12" s="1"/>
  <c r="O210" i="12"/>
  <c r="O272" i="12" s="1"/>
  <c r="N272" i="12"/>
  <c r="N211" i="12"/>
  <c r="M273" i="12"/>
  <c r="M404" i="12" s="1"/>
  <c r="AD197" i="12"/>
  <c r="AC259" i="12"/>
  <c r="AB202" i="12"/>
  <c r="AA264" i="12"/>
  <c r="AA395" i="12" s="1"/>
  <c r="AB203" i="12"/>
  <c r="AA265" i="12"/>
  <c r="AA396" i="12" s="1"/>
  <c r="AB208" i="12"/>
  <c r="AA270" i="12"/>
  <c r="AA401" i="12" s="1"/>
  <c r="AB218" i="12"/>
  <c r="AA280" i="12"/>
  <c r="AA411" i="12" s="1"/>
  <c r="AB222" i="12"/>
  <c r="A284" i="12"/>
  <c r="A352" i="12" s="1"/>
  <c r="A415" i="12" s="1"/>
  <c r="C222" i="12"/>
  <c r="AB216" i="12"/>
  <c r="AA278" i="12"/>
  <c r="AA409" i="12" s="1"/>
  <c r="AB206" i="12"/>
  <c r="AA268" i="12"/>
  <c r="AA399" i="12" s="1"/>
  <c r="AB204" i="12"/>
  <c r="AA266" i="12"/>
  <c r="AA397" i="12" s="1"/>
  <c r="AB205" i="12"/>
  <c r="AA267" i="12"/>
  <c r="AA398" i="12" s="1"/>
  <c r="D282" i="12"/>
  <c r="D413" i="12" s="1"/>
  <c r="E220" i="12"/>
  <c r="D221" i="12"/>
  <c r="AB219" i="12"/>
  <c r="AA281" i="12"/>
  <c r="AA412" i="12" s="1"/>
  <c r="BE323" i="12"/>
  <c r="I277" i="12"/>
  <c r="I408" i="12" s="1"/>
  <c r="J215" i="12"/>
  <c r="A162" i="12"/>
  <c r="A223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A271" i="12"/>
  <c r="AA402" i="12" s="1"/>
  <c r="AB209" i="12"/>
  <c r="BG39" i="12"/>
  <c r="BI115" i="12"/>
  <c r="BI128" i="12"/>
  <c r="BH116" i="12"/>
  <c r="BH122" i="12" s="1"/>
  <c r="BH123" i="12" s="1"/>
  <c r="BH124" i="12" s="1"/>
  <c r="N51" i="8"/>
  <c r="N24" i="8"/>
  <c r="BA86" i="10"/>
  <c r="BA87" i="10"/>
  <c r="AC26" i="20"/>
  <c r="AC5" i="23"/>
  <c r="AC5" i="22"/>
  <c r="AD25" i="20"/>
  <c r="AD4" i="22"/>
  <c r="AD4" i="23"/>
  <c r="AE24" i="20"/>
  <c r="AE3" i="23"/>
  <c r="AE3" i="22"/>
  <c r="A68" i="23"/>
  <c r="BI67" i="23"/>
  <c r="BH67" i="23"/>
  <c r="BG67" i="23"/>
  <c r="BB21" i="8"/>
  <c r="X9" i="4"/>
  <c r="Y37" i="20"/>
  <c r="Y40" i="20" s="1"/>
  <c r="Y42" i="20" s="1"/>
  <c r="Y43" i="20" s="1"/>
  <c r="Y66" i="9" s="1"/>
  <c r="X44" i="20"/>
  <c r="X10" i="3" s="1"/>
  <c r="AD73" i="20"/>
  <c r="AD71" i="9" s="1"/>
  <c r="AD68" i="20"/>
  <c r="AD9" i="3" s="1"/>
  <c r="AF8" i="4"/>
  <c r="AV85" i="6"/>
  <c r="AV87" i="6" s="1"/>
  <c r="AV86" i="6"/>
  <c r="AX79" i="6"/>
  <c r="AW83" i="6"/>
  <c r="AE37" i="11"/>
  <c r="AE39" i="11" s="1"/>
  <c r="AE8" i="5" s="1"/>
  <c r="K61" i="8"/>
  <c r="K23" i="3"/>
  <c r="AG74" i="20"/>
  <c r="AG76" i="20" s="1"/>
  <c r="AH72" i="20"/>
  <c r="AF65" i="20"/>
  <c r="AE66" i="20"/>
  <c r="AJ64" i="20"/>
  <c r="AI58" i="20"/>
  <c r="AJ20" i="20"/>
  <c r="AJ50" i="20" s="1"/>
  <c r="AJ52" i="20" s="1"/>
  <c r="AJ53" i="20" s="1"/>
  <c r="AJ33" i="11" s="1"/>
  <c r="AJ44" i="11" s="1"/>
  <c r="BE223" i="10"/>
  <c r="AW223" i="10"/>
  <c r="AO223" i="10"/>
  <c r="BD223" i="10"/>
  <c r="AU223" i="10"/>
  <c r="AL223" i="10"/>
  <c r="BI223" i="10"/>
  <c r="AY223" i="10"/>
  <c r="AN223" i="10"/>
  <c r="BH223" i="10"/>
  <c r="AX223" i="10"/>
  <c r="AM223" i="10"/>
  <c r="BC223" i="10"/>
  <c r="AQ223" i="10"/>
  <c r="BB223" i="10"/>
  <c r="AP223" i="10"/>
  <c r="BA223" i="10"/>
  <c r="AK223" i="10"/>
  <c r="AZ223" i="10"/>
  <c r="AJ223" i="10"/>
  <c r="AI223" i="10"/>
  <c r="AH223" i="10"/>
  <c r="BG223" i="10"/>
  <c r="BF223" i="10"/>
  <c r="AV223" i="10"/>
  <c r="AT223" i="10"/>
  <c r="AS223" i="10"/>
  <c r="AR223" i="10"/>
  <c r="AD29" i="10"/>
  <c r="AD4" i="18"/>
  <c r="AD184" i="10"/>
  <c r="AD4" i="19"/>
  <c r="AE3" i="19"/>
  <c r="AE28" i="10"/>
  <c r="AE183" i="10"/>
  <c r="AE3" i="18"/>
  <c r="AC5" i="19"/>
  <c r="AC30" i="10"/>
  <c r="AC185" i="10"/>
  <c r="AC5" i="18"/>
  <c r="AD14" i="7"/>
  <c r="AD22" i="21" s="1"/>
  <c r="A224" i="10"/>
  <c r="BI42" i="19"/>
  <c r="BA42" i="19"/>
  <c r="AS42" i="19"/>
  <c r="AK42" i="19"/>
  <c r="BF42" i="19"/>
  <c r="AW42" i="19"/>
  <c r="AN42" i="19"/>
  <c r="BB42" i="19"/>
  <c r="AQ42" i="19"/>
  <c r="A43" i="19"/>
  <c r="AZ42" i="19"/>
  <c r="AP42" i="19"/>
  <c r="AY42" i="19"/>
  <c r="AL42" i="19"/>
  <c r="AX42" i="19"/>
  <c r="AJ42" i="19"/>
  <c r="AT42" i="19"/>
  <c r="BH42" i="19"/>
  <c r="AR42" i="19"/>
  <c r="BG42" i="19"/>
  <c r="AO42" i="19"/>
  <c r="AV42" i="19"/>
  <c r="AM42" i="19"/>
  <c r="AI42" i="19"/>
  <c r="AH42" i="19"/>
  <c r="BC42" i="19"/>
  <c r="BD42" i="19"/>
  <c r="AU42" i="19"/>
  <c r="BE42" i="19"/>
  <c r="AC5" i="5"/>
  <c r="AC5" i="3"/>
  <c r="AC5" i="4"/>
  <c r="AD4" i="5"/>
  <c r="AD4" i="3"/>
  <c r="AD4" i="4"/>
  <c r="AE31" i="12"/>
  <c r="AE3" i="4"/>
  <c r="AE3" i="5"/>
  <c r="AE3" i="3"/>
  <c r="AF65" i="12"/>
  <c r="AD26" i="9"/>
  <c r="AD26" i="11"/>
  <c r="AD12" i="8"/>
  <c r="AD17" i="6"/>
  <c r="AD32" i="12"/>
  <c r="AF12" i="7"/>
  <c r="AF20" i="21" s="1"/>
  <c r="AE25" i="9"/>
  <c r="AE16" i="6"/>
  <c r="AE13" i="7"/>
  <c r="AE21" i="21" s="1"/>
  <c r="AE11" i="8"/>
  <c r="AC13" i="8"/>
  <c r="AC27" i="9"/>
  <c r="AC18" i="6"/>
  <c r="AC33" i="12"/>
  <c r="AC27" i="11"/>
  <c r="AE23" i="10" l="1"/>
  <c r="AE24" i="10" s="1"/>
  <c r="AE23" i="6" s="1"/>
  <c r="AE24" i="6" s="1"/>
  <c r="AE16" i="3" s="1"/>
  <c r="BI129" i="12"/>
  <c r="BI48" i="12"/>
  <c r="BI49" i="12" s="1"/>
  <c r="BI51" i="6" s="1"/>
  <c r="D222" i="12"/>
  <c r="C284" i="12"/>
  <c r="C415" i="12" s="1"/>
  <c r="AC220" i="12"/>
  <c r="AB282" i="12"/>
  <c r="AB413" i="12" s="1"/>
  <c r="AC223" i="12"/>
  <c r="C223" i="12"/>
  <c r="C285" i="12" s="1"/>
  <c r="C416" i="12" s="1"/>
  <c r="A285" i="12"/>
  <c r="A353" i="12" s="1"/>
  <c r="A416" i="12" s="1"/>
  <c r="AC222" i="12"/>
  <c r="AB284" i="12"/>
  <c r="AB415" i="12" s="1"/>
  <c r="N403" i="12"/>
  <c r="AC217" i="12"/>
  <c r="AB279" i="12"/>
  <c r="AB410" i="12" s="1"/>
  <c r="L214" i="12"/>
  <c r="K276" i="12"/>
  <c r="K407" i="12" s="1"/>
  <c r="M213" i="12"/>
  <c r="L275" i="12"/>
  <c r="L406" i="12" s="1"/>
  <c r="AC211" i="12"/>
  <c r="AB273" i="12"/>
  <c r="AB404" i="12" s="1"/>
  <c r="AC199" i="12"/>
  <c r="AB261" i="12"/>
  <c r="AB392" i="12" s="1"/>
  <c r="BE324" i="12"/>
  <c r="BF323" i="12" s="1"/>
  <c r="AC215" i="12"/>
  <c r="AB277" i="12"/>
  <c r="AB408" i="12" s="1"/>
  <c r="AC201" i="12"/>
  <c r="AB263" i="12"/>
  <c r="AB394" i="12" s="1"/>
  <c r="AC219" i="12"/>
  <c r="AB281" i="12"/>
  <c r="AB412" i="12" s="1"/>
  <c r="O211" i="12"/>
  <c r="N273" i="12"/>
  <c r="N404" i="12" s="1"/>
  <c r="AC206" i="12"/>
  <c r="AB268" i="12"/>
  <c r="AB399" i="12" s="1"/>
  <c r="AC203" i="12"/>
  <c r="AB265" i="12"/>
  <c r="AB396" i="12" s="1"/>
  <c r="AA391" i="12"/>
  <c r="AD214" i="12"/>
  <c r="AC276" i="12"/>
  <c r="AC407" i="12" s="1"/>
  <c r="K215" i="12"/>
  <c r="J277" i="12"/>
  <c r="J408" i="12" s="1"/>
  <c r="F220" i="12"/>
  <c r="E282" i="12"/>
  <c r="E413" i="12" s="1"/>
  <c r="I217" i="12"/>
  <c r="H279" i="12"/>
  <c r="H410" i="12" s="1"/>
  <c r="AC198" i="12"/>
  <c r="AB260" i="12"/>
  <c r="AC200" i="12"/>
  <c r="AB262" i="12"/>
  <c r="AB393" i="12" s="1"/>
  <c r="BC37" i="12"/>
  <c r="BB60" i="12"/>
  <c r="BB40" i="12"/>
  <c r="BB42" i="12" s="1"/>
  <c r="AC205" i="12"/>
  <c r="AB267" i="12"/>
  <c r="AB398" i="12" s="1"/>
  <c r="AE197" i="12"/>
  <c r="AD259" i="12"/>
  <c r="G219" i="12"/>
  <c r="F281" i="12"/>
  <c r="F412" i="12" s="1"/>
  <c r="AC208" i="12"/>
  <c r="AB270" i="12"/>
  <c r="AB401" i="12" s="1"/>
  <c r="A163" i="12"/>
  <c r="A224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E135" i="12"/>
  <c r="AE143" i="12"/>
  <c r="AE140" i="12"/>
  <c r="AE136" i="12"/>
  <c r="AE142" i="12"/>
  <c r="AE138" i="12"/>
  <c r="AE139" i="12"/>
  <c r="AE141" i="12"/>
  <c r="AE137" i="12"/>
  <c r="AE154" i="12"/>
  <c r="AE147" i="12"/>
  <c r="AE149" i="12"/>
  <c r="AE152" i="12"/>
  <c r="AE161" i="12"/>
  <c r="AE157" i="12"/>
  <c r="AE151" i="12"/>
  <c r="AE153" i="12"/>
  <c r="AE158" i="12"/>
  <c r="AE159" i="12"/>
  <c r="AE160" i="12"/>
  <c r="AE148" i="12"/>
  <c r="AE144" i="12"/>
  <c r="AE145" i="12"/>
  <c r="AE156" i="12"/>
  <c r="AE155" i="12"/>
  <c r="AE146" i="12"/>
  <c r="AE150" i="12"/>
  <c r="AE163" i="12"/>
  <c r="AC209" i="12"/>
  <c r="AB271" i="12"/>
  <c r="AB402" i="12" s="1"/>
  <c r="AC216" i="12"/>
  <c r="AB278" i="12"/>
  <c r="AB409" i="12" s="1"/>
  <c r="AC202" i="12"/>
  <c r="AB264" i="12"/>
  <c r="AB395" i="12" s="1"/>
  <c r="N212" i="12"/>
  <c r="M274" i="12"/>
  <c r="M405" i="12" s="1"/>
  <c r="AC213" i="12"/>
  <c r="AB275" i="12"/>
  <c r="AB406" i="12" s="1"/>
  <c r="AC212" i="12"/>
  <c r="AB274" i="12"/>
  <c r="AB405" i="12" s="1"/>
  <c r="AC218" i="12"/>
  <c r="AB280" i="12"/>
  <c r="AB411" i="12" s="1"/>
  <c r="AC210" i="12"/>
  <c r="AB272" i="12"/>
  <c r="AB403" i="12" s="1"/>
  <c r="AC204" i="12"/>
  <c r="AB266" i="12"/>
  <c r="AB397" i="12" s="1"/>
  <c r="D283" i="12"/>
  <c r="D414" i="12" s="1"/>
  <c r="E221" i="12"/>
  <c r="O403" i="12"/>
  <c r="AC390" i="12"/>
  <c r="AC207" i="12"/>
  <c r="AB269" i="12"/>
  <c r="AB400" i="12" s="1"/>
  <c r="H218" i="12"/>
  <c r="G280" i="12"/>
  <c r="G411" i="12" s="1"/>
  <c r="AD162" i="12"/>
  <c r="AE162" i="12" s="1"/>
  <c r="AB283" i="12"/>
  <c r="AB414" i="12" s="1"/>
  <c r="AC221" i="12"/>
  <c r="J216" i="12"/>
  <c r="I278" i="12"/>
  <c r="I409" i="12" s="1"/>
  <c r="BH39" i="12"/>
  <c r="BI116" i="12"/>
  <c r="BI122" i="12" s="1"/>
  <c r="O20" i="8"/>
  <c r="N52" i="8"/>
  <c r="BB86" i="10"/>
  <c r="BB87" i="10"/>
  <c r="AE25" i="20"/>
  <c r="AE4" i="23"/>
  <c r="AE4" i="22"/>
  <c r="AF24" i="20"/>
  <c r="AF3" i="23"/>
  <c r="AF3" i="22"/>
  <c r="AD5" i="22"/>
  <c r="AD5" i="23"/>
  <c r="A69" i="23"/>
  <c r="BI68" i="23"/>
  <c r="BH68" i="23"/>
  <c r="BC21" i="8"/>
  <c r="BD21" i="8" s="1"/>
  <c r="Z37" i="20"/>
  <c r="Z40" i="20" s="1"/>
  <c r="Z42" i="20" s="1"/>
  <c r="Z43" i="20" s="1"/>
  <c r="Z66" i="9" s="1"/>
  <c r="Y9" i="4"/>
  <c r="Y44" i="20"/>
  <c r="Y10" i="3" s="1"/>
  <c r="AC39" i="20"/>
  <c r="AE73" i="20"/>
  <c r="AE71" i="9" s="1"/>
  <c r="AE68" i="20"/>
  <c r="AE9" i="3" s="1"/>
  <c r="AG8" i="4"/>
  <c r="AD5" i="5"/>
  <c r="AD26" i="20"/>
  <c r="AW86" i="6"/>
  <c r="AW85" i="6"/>
  <c r="AW87" i="6" s="1"/>
  <c r="AY79" i="6"/>
  <c r="AX83" i="6"/>
  <c r="AF37" i="11"/>
  <c r="AF39" i="11" s="1"/>
  <c r="AF8" i="5" s="1"/>
  <c r="K62" i="9"/>
  <c r="AG65" i="20"/>
  <c r="AF66" i="20"/>
  <c r="AH74" i="20"/>
  <c r="AH76" i="20" s="1"/>
  <c r="AI72" i="20"/>
  <c r="AK64" i="20"/>
  <c r="AJ58" i="20"/>
  <c r="AK20" i="20"/>
  <c r="AK50" i="20" s="1"/>
  <c r="AK52" i="20" s="1"/>
  <c r="AK53" i="20" s="1"/>
  <c r="AK33" i="11" s="1"/>
  <c r="AK44" i="11" s="1"/>
  <c r="BB224" i="10"/>
  <c r="AT224" i="10"/>
  <c r="AL224" i="10"/>
  <c r="BE224" i="10"/>
  <c r="AV224" i="10"/>
  <c r="AM224" i="10"/>
  <c r="BC224" i="10"/>
  <c r="AR224" i="10"/>
  <c r="BA224" i="10"/>
  <c r="AQ224" i="10"/>
  <c r="BF224" i="10"/>
  <c r="AP224" i="10"/>
  <c r="BD224" i="10"/>
  <c r="AO224" i="10"/>
  <c r="AZ224" i="10"/>
  <c r="AN224" i="10"/>
  <c r="AY224" i="10"/>
  <c r="AK224" i="10"/>
  <c r="AJ224" i="10"/>
  <c r="BI224" i="10"/>
  <c r="AI224" i="10"/>
  <c r="BH224" i="10"/>
  <c r="BG224" i="10"/>
  <c r="AS224" i="10"/>
  <c r="AX224" i="10"/>
  <c r="AW224" i="10"/>
  <c r="AU224" i="10"/>
  <c r="AE29" i="10"/>
  <c r="AE184" i="10"/>
  <c r="AE4" i="19"/>
  <c r="AE4" i="18"/>
  <c r="AD27" i="11"/>
  <c r="AD27" i="9"/>
  <c r="AF3" i="19"/>
  <c r="AF3" i="18"/>
  <c r="AF28" i="10"/>
  <c r="AF183" i="10"/>
  <c r="AD13" i="8"/>
  <c r="AD5" i="4"/>
  <c r="AD18" i="6"/>
  <c r="AD185" i="10"/>
  <c r="AD30" i="10"/>
  <c r="AD5" i="19"/>
  <c r="AD5" i="18"/>
  <c r="AD33" i="12"/>
  <c r="AD5" i="3"/>
  <c r="A225" i="10"/>
  <c r="BD43" i="19"/>
  <c r="AV43" i="19"/>
  <c r="AN43" i="19"/>
  <c r="BI43" i="19"/>
  <c r="AZ43" i="19"/>
  <c r="AQ43" i="19"/>
  <c r="BC43" i="19"/>
  <c r="AS43" i="19"/>
  <c r="AI43" i="19"/>
  <c r="BB43" i="19"/>
  <c r="AR43" i="19"/>
  <c r="BH43" i="19"/>
  <c r="AU43" i="19"/>
  <c r="BG43" i="19"/>
  <c r="AT43" i="19"/>
  <c r="BF43" i="19"/>
  <c r="AM43" i="19"/>
  <c r="BE43" i="19"/>
  <c r="AL43" i="19"/>
  <c r="BA43" i="19"/>
  <c r="AK43" i="19"/>
  <c r="A44" i="19"/>
  <c r="AP43" i="19"/>
  <c r="AY43" i="19"/>
  <c r="AX43" i="19"/>
  <c r="AW43" i="19"/>
  <c r="AJ43" i="19"/>
  <c r="AO43" i="19"/>
  <c r="AF3" i="4"/>
  <c r="AF31" i="12"/>
  <c r="AF3" i="3"/>
  <c r="AF3" i="5"/>
  <c r="AE4" i="4"/>
  <c r="AE4" i="5"/>
  <c r="AE4" i="3"/>
  <c r="AG65" i="12"/>
  <c r="AE14" i="7"/>
  <c r="AE22" i="21" s="1"/>
  <c r="AE12" i="8"/>
  <c r="AE26" i="9"/>
  <c r="AE26" i="11"/>
  <c r="AE17" i="6"/>
  <c r="AE32" i="12"/>
  <c r="AG12" i="7"/>
  <c r="AG20" i="21" s="1"/>
  <c r="AF25" i="9"/>
  <c r="AF13" i="7"/>
  <c r="AF21" i="21" s="1"/>
  <c r="AF11" i="8"/>
  <c r="AF16" i="6"/>
  <c r="AF23" i="10" l="1"/>
  <c r="AF24" i="10" s="1"/>
  <c r="AF23" i="6" s="1"/>
  <c r="AF24" i="6" s="1"/>
  <c r="AF16" i="3" s="1"/>
  <c r="AD222" i="12"/>
  <c r="AC284" i="12"/>
  <c r="AC415" i="12" s="1"/>
  <c r="AE214" i="12"/>
  <c r="AD276" i="12"/>
  <c r="AD407" i="12" s="1"/>
  <c r="P211" i="12"/>
  <c r="P273" i="12" s="1"/>
  <c r="O273" i="12"/>
  <c r="BF327" i="12"/>
  <c r="BG328" i="12"/>
  <c r="BH329" i="12"/>
  <c r="BI330" i="12"/>
  <c r="I218" i="12"/>
  <c r="H280" i="12"/>
  <c r="H411" i="12" s="1"/>
  <c r="AD212" i="12"/>
  <c r="AC274" i="12"/>
  <c r="AC405" i="12" s="1"/>
  <c r="AD216" i="12"/>
  <c r="AC278" i="12"/>
  <c r="AC409" i="12" s="1"/>
  <c r="J217" i="12"/>
  <c r="I279" i="12"/>
  <c r="I410" i="12" s="1"/>
  <c r="M214" i="12"/>
  <c r="L276" i="12"/>
  <c r="L407" i="12" s="1"/>
  <c r="AB391" i="12"/>
  <c r="AD202" i="12"/>
  <c r="AC264" i="12"/>
  <c r="AC395" i="12" s="1"/>
  <c r="AD205" i="12"/>
  <c r="AC267" i="12"/>
  <c r="AC398" i="12" s="1"/>
  <c r="G281" i="12"/>
  <c r="G412" i="12" s="1"/>
  <c r="H219" i="12"/>
  <c r="K216" i="12"/>
  <c r="J278" i="12"/>
  <c r="J409" i="12" s="1"/>
  <c r="AD207" i="12"/>
  <c r="AC269" i="12"/>
  <c r="AC400" i="12" s="1"/>
  <c r="AD204" i="12"/>
  <c r="AC266" i="12"/>
  <c r="AC397" i="12" s="1"/>
  <c r="AD213" i="12"/>
  <c r="AC275" i="12"/>
  <c r="AC406" i="12" s="1"/>
  <c r="AD209" i="12"/>
  <c r="AC271" i="12"/>
  <c r="AC402" i="12" s="1"/>
  <c r="BD37" i="12"/>
  <c r="BC60" i="12"/>
  <c r="BC40" i="12"/>
  <c r="BC42" i="12" s="1"/>
  <c r="G220" i="12"/>
  <c r="F282" i="12"/>
  <c r="F413" i="12" s="1"/>
  <c r="AD199" i="12"/>
  <c r="AC261" i="12"/>
  <c r="AC392" i="12" s="1"/>
  <c r="AD217" i="12"/>
  <c r="AC279" i="12"/>
  <c r="AC410" i="12" s="1"/>
  <c r="AF144" i="12"/>
  <c r="AF136" i="12"/>
  <c r="AF140" i="12"/>
  <c r="AF143" i="12"/>
  <c r="AF139" i="12"/>
  <c r="AF137" i="12"/>
  <c r="AF138" i="12"/>
  <c r="AF141" i="12"/>
  <c r="AF142" i="12"/>
  <c r="AF135" i="12"/>
  <c r="AF153" i="12"/>
  <c r="AF152" i="12"/>
  <c r="AF158" i="12"/>
  <c r="AF163" i="12"/>
  <c r="AF147" i="12"/>
  <c r="AF157" i="12"/>
  <c r="AF149" i="12"/>
  <c r="AF162" i="12"/>
  <c r="AF154" i="12"/>
  <c r="AF150" i="12"/>
  <c r="AF156" i="12"/>
  <c r="AF146" i="12"/>
  <c r="AF160" i="12"/>
  <c r="AF145" i="12"/>
  <c r="AF159" i="12"/>
  <c r="AF161" i="12"/>
  <c r="AF155" i="12"/>
  <c r="AF151" i="12"/>
  <c r="AF148" i="12"/>
  <c r="AD206" i="12"/>
  <c r="AC268" i="12"/>
  <c r="AC399" i="12" s="1"/>
  <c r="AD223" i="12"/>
  <c r="AC285" i="12"/>
  <c r="AC416" i="12" s="1"/>
  <c r="AD198" i="12"/>
  <c r="AC260" i="12"/>
  <c r="N213" i="12"/>
  <c r="M275" i="12"/>
  <c r="M406" i="12" s="1"/>
  <c r="F221" i="12"/>
  <c r="E283" i="12"/>
  <c r="E414" i="12" s="1"/>
  <c r="AD219" i="12"/>
  <c r="AC281" i="12"/>
  <c r="AC412" i="12" s="1"/>
  <c r="AD220" i="12"/>
  <c r="AC282" i="12"/>
  <c r="AC413" i="12" s="1"/>
  <c r="AD221" i="12"/>
  <c r="AC283" i="12"/>
  <c r="AC414" i="12" s="1"/>
  <c r="A286" i="12"/>
  <c r="A354" i="12" s="1"/>
  <c r="A417" i="12" s="1"/>
  <c r="C224" i="12"/>
  <c r="AD224" i="12"/>
  <c r="AD390" i="12"/>
  <c r="AD203" i="12"/>
  <c r="AC265" i="12"/>
  <c r="AC396" i="12" s="1"/>
  <c r="AD201" i="12"/>
  <c r="AC263" i="12"/>
  <c r="AC394" i="12" s="1"/>
  <c r="D223" i="12"/>
  <c r="AD215" i="12"/>
  <c r="AC277" i="12"/>
  <c r="AC408" i="12" s="1"/>
  <c r="AD218" i="12"/>
  <c r="AC280" i="12"/>
  <c r="AC411" i="12" s="1"/>
  <c r="AD208" i="12"/>
  <c r="AC270" i="12"/>
  <c r="AC401" i="12" s="1"/>
  <c r="BF324" i="12"/>
  <c r="AD210" i="12"/>
  <c r="AC272" i="12"/>
  <c r="AC403" i="12" s="1"/>
  <c r="O212" i="12"/>
  <c r="N274" i="12"/>
  <c r="N405" i="12" s="1"/>
  <c r="A164" i="12"/>
  <c r="AF164" i="12" s="1"/>
  <c r="A225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F197" i="12"/>
  <c r="AE259" i="12"/>
  <c r="AD200" i="12"/>
  <c r="AC262" i="12"/>
  <c r="AC393" i="12" s="1"/>
  <c r="L215" i="12"/>
  <c r="K277" i="12"/>
  <c r="K408" i="12" s="1"/>
  <c r="AD211" i="12"/>
  <c r="AC273" i="12"/>
  <c r="AC404" i="12" s="1"/>
  <c r="E222" i="12"/>
  <c r="D284" i="12"/>
  <c r="D415" i="12" s="1"/>
  <c r="BI123" i="12"/>
  <c r="BI124" i="12" s="1"/>
  <c r="BI39" i="12"/>
  <c r="O22" i="8"/>
  <c r="O48" i="8"/>
  <c r="BC86" i="10"/>
  <c r="BC87" i="10"/>
  <c r="AE26" i="20"/>
  <c r="AE5" i="22"/>
  <c r="AE5" i="23"/>
  <c r="AF25" i="20"/>
  <c r="AF4" i="23"/>
  <c r="AF4" i="22"/>
  <c r="AG24" i="20"/>
  <c r="AG3" i="23"/>
  <c r="AG3" i="22"/>
  <c r="BI69" i="23"/>
  <c r="A70" i="23"/>
  <c r="BE21" i="8"/>
  <c r="AA37" i="20"/>
  <c r="AA40" i="20" s="1"/>
  <c r="AA42" i="20" s="1"/>
  <c r="AA43" i="20" s="1"/>
  <c r="AA66" i="9" s="1"/>
  <c r="Z44" i="20"/>
  <c r="Z10" i="3" s="1"/>
  <c r="Z9" i="4"/>
  <c r="AH8" i="4"/>
  <c r="AF73" i="20"/>
  <c r="AF71" i="9" s="1"/>
  <c r="AF68" i="20"/>
  <c r="AF9" i="3" s="1"/>
  <c r="AX85" i="6"/>
  <c r="AX87" i="6" s="1"/>
  <c r="AX86" i="6"/>
  <c r="AZ79" i="6"/>
  <c r="AY83" i="6"/>
  <c r="AG37" i="11"/>
  <c r="AG39" i="11" s="1"/>
  <c r="AG8" i="5" s="1"/>
  <c r="AI74" i="20"/>
  <c r="AI76" i="20" s="1"/>
  <c r="AJ72" i="20"/>
  <c r="AH65" i="20"/>
  <c r="AG66" i="20"/>
  <c r="AL64" i="20"/>
  <c r="AK58" i="20"/>
  <c r="AL20" i="20"/>
  <c r="AL50" i="20" s="1"/>
  <c r="BH225" i="10"/>
  <c r="AZ225" i="10"/>
  <c r="AR225" i="10"/>
  <c r="AJ225" i="10"/>
  <c r="BF225" i="10"/>
  <c r="AW225" i="10"/>
  <c r="AN225" i="10"/>
  <c r="BI225" i="10"/>
  <c r="AX225" i="10"/>
  <c r="AM225" i="10"/>
  <c r="BG225" i="10"/>
  <c r="AV225" i="10"/>
  <c r="AL225" i="10"/>
  <c r="BE225" i="10"/>
  <c r="AS225" i="10"/>
  <c r="BD225" i="10"/>
  <c r="AQ225" i="10"/>
  <c r="BC225" i="10"/>
  <c r="AP225" i="10"/>
  <c r="BB225" i="10"/>
  <c r="AO225" i="10"/>
  <c r="AK225" i="10"/>
  <c r="BA225" i="10"/>
  <c r="AY225" i="10"/>
  <c r="AU225" i="10"/>
  <c r="AT225" i="10"/>
  <c r="AF4" i="19"/>
  <c r="AF29" i="10"/>
  <c r="AF184" i="10"/>
  <c r="AF4" i="18"/>
  <c r="AE185" i="10"/>
  <c r="AE30" i="10"/>
  <c r="AE5" i="19"/>
  <c r="AE5" i="18"/>
  <c r="AG3" i="18"/>
  <c r="AG3" i="19"/>
  <c r="AG28" i="10"/>
  <c r="AG183" i="10"/>
  <c r="A226" i="10"/>
  <c r="BG44" i="19"/>
  <c r="AY44" i="19"/>
  <c r="AQ44" i="19"/>
  <c r="BC44" i="19"/>
  <c r="AT44" i="19"/>
  <c r="AK44" i="19"/>
  <c r="BE44" i="19"/>
  <c r="AU44" i="19"/>
  <c r="AJ44" i="19"/>
  <c r="BD44" i="19"/>
  <c r="AS44" i="19"/>
  <c r="BB44" i="19"/>
  <c r="AO44" i="19"/>
  <c r="BA44" i="19"/>
  <c r="AN44" i="19"/>
  <c r="AZ44" i="19"/>
  <c r="AX44" i="19"/>
  <c r="AW44" i="19"/>
  <c r="BH44" i="19"/>
  <c r="AM44" i="19"/>
  <c r="A45" i="19"/>
  <c r="BI44" i="19"/>
  <c r="AP44" i="19"/>
  <c r="AV44" i="19"/>
  <c r="AL44" i="19"/>
  <c r="BF44" i="19"/>
  <c r="AR44" i="19"/>
  <c r="AF4" i="4"/>
  <c r="AF4" i="3"/>
  <c r="AF4" i="5"/>
  <c r="AE5" i="4"/>
  <c r="AE5" i="5"/>
  <c r="AE5" i="3"/>
  <c r="AG31" i="12"/>
  <c r="AG3" i="5"/>
  <c r="AG3" i="3"/>
  <c r="AG3" i="4"/>
  <c r="AH65" i="12"/>
  <c r="AG11" i="8"/>
  <c r="AG13" i="7"/>
  <c r="AG21" i="21" s="1"/>
  <c r="AG25" i="9"/>
  <c r="AH12" i="7"/>
  <c r="AH20" i="21" s="1"/>
  <c r="AG16" i="6"/>
  <c r="AF14" i="7"/>
  <c r="AF22" i="21" s="1"/>
  <c r="AF26" i="9"/>
  <c r="AF17" i="6"/>
  <c r="AF32" i="12"/>
  <c r="AF26" i="11"/>
  <c r="AF12" i="8"/>
  <c r="AE18" i="6"/>
  <c r="AE27" i="9"/>
  <c r="AE33" i="12"/>
  <c r="AE27" i="11"/>
  <c r="AE13" i="8"/>
  <c r="AG23" i="10" l="1"/>
  <c r="AG24" i="10" s="1"/>
  <c r="AG23" i="6" s="1"/>
  <c r="AG24" i="6" s="1"/>
  <c r="AG16" i="3" s="1"/>
  <c r="AE209" i="12"/>
  <c r="AD271" i="12"/>
  <c r="AD402" i="12" s="1"/>
  <c r="O404" i="12"/>
  <c r="AG197" i="12"/>
  <c r="AF259" i="12"/>
  <c r="P212" i="12"/>
  <c r="O274" i="12"/>
  <c r="O405" i="12" s="1"/>
  <c r="AD275" i="12"/>
  <c r="AD406" i="12" s="1"/>
  <c r="AE213" i="12"/>
  <c r="I219" i="12"/>
  <c r="H281" i="12"/>
  <c r="H412" i="12" s="1"/>
  <c r="AE211" i="12"/>
  <c r="AD273" i="12"/>
  <c r="AD404" i="12" s="1"/>
  <c r="AE210" i="12"/>
  <c r="AD272" i="12"/>
  <c r="AD403" i="12" s="1"/>
  <c r="AE215" i="12"/>
  <c r="AD277" i="12"/>
  <c r="AD408" i="12" s="1"/>
  <c r="AE221" i="12"/>
  <c r="AD283" i="12"/>
  <c r="AD414" i="12" s="1"/>
  <c r="O213" i="12"/>
  <c r="N275" i="12"/>
  <c r="N406" i="12" s="1"/>
  <c r="H220" i="12"/>
  <c r="G282" i="12"/>
  <c r="G413" i="12" s="1"/>
  <c r="N214" i="12"/>
  <c r="M276" i="12"/>
  <c r="M407" i="12" s="1"/>
  <c r="J218" i="12"/>
  <c r="I280" i="12"/>
  <c r="I411" i="12" s="1"/>
  <c r="AF214" i="12"/>
  <c r="AE276" i="12"/>
  <c r="AE407" i="12" s="1"/>
  <c r="F222" i="12"/>
  <c r="E284" i="12"/>
  <c r="E415" i="12" s="1"/>
  <c r="AE199" i="12"/>
  <c r="AD261" i="12"/>
  <c r="AD392" i="12" s="1"/>
  <c r="P404" i="12"/>
  <c r="BG327" i="12"/>
  <c r="BH328" i="12"/>
  <c r="BI329" i="12"/>
  <c r="AC391" i="12"/>
  <c r="M215" i="12"/>
  <c r="L277" i="12"/>
  <c r="L408" i="12" s="1"/>
  <c r="BG323" i="12"/>
  <c r="BG324" i="12" s="1"/>
  <c r="AE220" i="12"/>
  <c r="AD282" i="12"/>
  <c r="AD413" i="12" s="1"/>
  <c r="AE198" i="12"/>
  <c r="AD260" i="12"/>
  <c r="AE205" i="12"/>
  <c r="AD267" i="12"/>
  <c r="AD398" i="12" s="1"/>
  <c r="K217" i="12"/>
  <c r="J279" i="12"/>
  <c r="J410" i="12" s="1"/>
  <c r="AE203" i="12"/>
  <c r="AD265" i="12"/>
  <c r="AD396" i="12" s="1"/>
  <c r="AE206" i="12"/>
  <c r="AD268" i="12"/>
  <c r="AD399" i="12" s="1"/>
  <c r="AE212" i="12"/>
  <c r="AD274" i="12"/>
  <c r="AD405" i="12" s="1"/>
  <c r="E223" i="12"/>
  <c r="D285" i="12"/>
  <c r="D416" i="12" s="1"/>
  <c r="AE204" i="12"/>
  <c r="AD266" i="12"/>
  <c r="AD397" i="12" s="1"/>
  <c r="AG145" i="12"/>
  <c r="AG137" i="12"/>
  <c r="AG136" i="12"/>
  <c r="AG143" i="12"/>
  <c r="AG139" i="12"/>
  <c r="AG135" i="12"/>
  <c r="AG141" i="12"/>
  <c r="AG142" i="12"/>
  <c r="AG140" i="12"/>
  <c r="AG138" i="12"/>
  <c r="AG144" i="12"/>
  <c r="AG156" i="12"/>
  <c r="AG153" i="12"/>
  <c r="AG161" i="12"/>
  <c r="AG158" i="12"/>
  <c r="AG157" i="12"/>
  <c r="AG152" i="12"/>
  <c r="AG162" i="12"/>
  <c r="AG150" i="12"/>
  <c r="AG148" i="12"/>
  <c r="AG159" i="12"/>
  <c r="AG164" i="12"/>
  <c r="AG160" i="12"/>
  <c r="AG154" i="12"/>
  <c r="AG151" i="12"/>
  <c r="AG149" i="12"/>
  <c r="AG163" i="12"/>
  <c r="AG146" i="12"/>
  <c r="AG147" i="12"/>
  <c r="AG155" i="12"/>
  <c r="AE225" i="12"/>
  <c r="A287" i="12"/>
  <c r="A355" i="12" s="1"/>
  <c r="A418" i="12" s="1"/>
  <c r="C225" i="12"/>
  <c r="D224" i="12"/>
  <c r="C286" i="12"/>
  <c r="C417" i="12" s="1"/>
  <c r="BE37" i="12"/>
  <c r="BD60" i="12"/>
  <c r="BD40" i="12"/>
  <c r="BD42" i="12" s="1"/>
  <c r="AE207" i="12"/>
  <c r="AD269" i="12"/>
  <c r="AD400" i="12" s="1"/>
  <c r="AD284" i="12"/>
  <c r="AD415" i="12" s="1"/>
  <c r="AE222" i="12"/>
  <c r="AE390" i="12"/>
  <c r="L216" i="12"/>
  <c r="K278" i="12"/>
  <c r="K409" i="12" s="1"/>
  <c r="AE218" i="12"/>
  <c r="AD280" i="12"/>
  <c r="AD411" i="12" s="1"/>
  <c r="G221" i="12"/>
  <c r="F283" i="12"/>
  <c r="F414" i="12" s="1"/>
  <c r="AE224" i="12"/>
  <c r="AD286" i="12"/>
  <c r="AD417" i="12" s="1"/>
  <c r="AE200" i="12"/>
  <c r="AD262" i="12"/>
  <c r="AD393" i="12" s="1"/>
  <c r="A165" i="12"/>
  <c r="AG165" i="12" s="1"/>
  <c r="A226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Y164" i="12"/>
  <c r="Z164" i="12"/>
  <c r="AA164" i="12"/>
  <c r="AB164" i="12"/>
  <c r="AC164" i="12"/>
  <c r="AD164" i="12"/>
  <c r="AE164" i="12"/>
  <c r="AE208" i="12"/>
  <c r="AD270" i="12"/>
  <c r="AD401" i="12" s="1"/>
  <c r="AE201" i="12"/>
  <c r="AD263" i="12"/>
  <c r="AD394" i="12" s="1"/>
  <c r="AE219" i="12"/>
  <c r="AD281" i="12"/>
  <c r="AD412" i="12" s="1"/>
  <c r="AE223" i="12"/>
  <c r="AD285" i="12"/>
  <c r="AD416" i="12" s="1"/>
  <c r="AE217" i="12"/>
  <c r="AD279" i="12"/>
  <c r="AD410" i="12" s="1"/>
  <c r="AE202" i="12"/>
  <c r="AD264" i="12"/>
  <c r="AD395" i="12" s="1"/>
  <c r="AE216" i="12"/>
  <c r="AD278" i="12"/>
  <c r="AD409" i="12" s="1"/>
  <c r="O23" i="8"/>
  <c r="O50" i="8"/>
  <c r="BD86" i="10"/>
  <c r="BD87" i="10"/>
  <c r="AH24" i="20"/>
  <c r="AH3" i="22"/>
  <c r="AH3" i="23"/>
  <c r="AG25" i="20"/>
  <c r="AG4" i="23"/>
  <c r="AG4" i="22"/>
  <c r="AF26" i="20"/>
  <c r="AF5" i="22"/>
  <c r="AF5" i="23"/>
  <c r="BF21" i="8"/>
  <c r="AA9" i="4"/>
  <c r="AA44" i="20"/>
  <c r="AA10" i="3" s="1"/>
  <c r="AB37" i="20"/>
  <c r="AB40" i="20" s="1"/>
  <c r="AB42" i="20" s="1"/>
  <c r="AB43" i="20" s="1"/>
  <c r="AB66" i="9" s="1"/>
  <c r="AD39" i="20"/>
  <c r="AG73" i="20"/>
  <c r="AG71" i="9" s="1"/>
  <c r="AG68" i="20"/>
  <c r="AG9" i="3" s="1"/>
  <c r="AI8" i="4"/>
  <c r="BA79" i="6"/>
  <c r="AZ83" i="6"/>
  <c r="AY86" i="6"/>
  <c r="AY85" i="6"/>
  <c r="AY87" i="6" s="1"/>
  <c r="AH37" i="11"/>
  <c r="AH39" i="11" s="1"/>
  <c r="AH8" i="5" s="1"/>
  <c r="L61" i="8"/>
  <c r="L23" i="3"/>
  <c r="AI65" i="20"/>
  <c r="AH66" i="20"/>
  <c r="AL52" i="20"/>
  <c r="AL53" i="20" s="1"/>
  <c r="AJ74" i="20"/>
  <c r="AJ76" i="20" s="1"/>
  <c r="AK72" i="20"/>
  <c r="AM64" i="20"/>
  <c r="AM20" i="20"/>
  <c r="AM50" i="20" s="1"/>
  <c r="BG226" i="10"/>
  <c r="AY226" i="10"/>
  <c r="AQ226" i="10"/>
  <c r="BI226" i="10"/>
  <c r="AZ226" i="10"/>
  <c r="AP226" i="10"/>
  <c r="BD226" i="10"/>
  <c r="AT226" i="10"/>
  <c r="BC226" i="10"/>
  <c r="AS226" i="10"/>
  <c r="AV226" i="10"/>
  <c r="BH226" i="10"/>
  <c r="AU226" i="10"/>
  <c r="BF226" i="10"/>
  <c r="AR226" i="10"/>
  <c r="BE226" i="10"/>
  <c r="AO226" i="10"/>
  <c r="AN226" i="10"/>
  <c r="AM226" i="10"/>
  <c r="AL226" i="10"/>
  <c r="AK226" i="10"/>
  <c r="AW226" i="10"/>
  <c r="BB226" i="10"/>
  <c r="AX226" i="10"/>
  <c r="BA226" i="10"/>
  <c r="AH3" i="18"/>
  <c r="AH183" i="10"/>
  <c r="AH3" i="19"/>
  <c r="AH28" i="10"/>
  <c r="AG4" i="19"/>
  <c r="AG184" i="10"/>
  <c r="AG29" i="10"/>
  <c r="AG4" i="18"/>
  <c r="AF185" i="10"/>
  <c r="AF30" i="10"/>
  <c r="AF5" i="18"/>
  <c r="AF5" i="19"/>
  <c r="A227" i="10"/>
  <c r="BB45" i="19"/>
  <c r="AT45" i="19"/>
  <c r="AL45" i="19"/>
  <c r="BF45" i="19"/>
  <c r="AW45" i="19"/>
  <c r="AN45" i="19"/>
  <c r="BG45" i="19"/>
  <c r="AV45" i="19"/>
  <c r="AK45" i="19"/>
  <c r="BE45" i="19"/>
  <c r="AU45" i="19"/>
  <c r="AY45" i="19"/>
  <c r="A46" i="19"/>
  <c r="AX45" i="19"/>
  <c r="AS45" i="19"/>
  <c r="AR45" i="19"/>
  <c r="BI45" i="19"/>
  <c r="AQ45" i="19"/>
  <c r="BA45" i="19"/>
  <c r="AP45" i="19"/>
  <c r="AO45" i="19"/>
  <c r="AM45" i="19"/>
  <c r="BC45" i="19"/>
  <c r="BH45" i="19"/>
  <c r="BD45" i="19"/>
  <c r="AZ45" i="19"/>
  <c r="AF5" i="3"/>
  <c r="AF5" i="4"/>
  <c r="AF5" i="5"/>
  <c r="AH3" i="3"/>
  <c r="AH3" i="5"/>
  <c r="AH31" i="12"/>
  <c r="AH3" i="4"/>
  <c r="AG4" i="3"/>
  <c r="AG4" i="4"/>
  <c r="AG4" i="5"/>
  <c r="AI65" i="12"/>
  <c r="AF33" i="12"/>
  <c r="AF13" i="8"/>
  <c r="AF27" i="11"/>
  <c r="AF18" i="6"/>
  <c r="AF27" i="9"/>
  <c r="AI12" i="7"/>
  <c r="AI20" i="21" s="1"/>
  <c r="AH25" i="9"/>
  <c r="AH13" i="7"/>
  <c r="AH21" i="21" s="1"/>
  <c r="AH11" i="8"/>
  <c r="AH16" i="6"/>
  <c r="AG26" i="9"/>
  <c r="AG12" i="8"/>
  <c r="AG17" i="6"/>
  <c r="AG32" i="12"/>
  <c r="AG26" i="11"/>
  <c r="AG14" i="7"/>
  <c r="AG22" i="21" s="1"/>
  <c r="AH23" i="10" l="1"/>
  <c r="AH24" i="10" s="1"/>
  <c r="AH23" i="6" s="1"/>
  <c r="AH24" i="6" s="1"/>
  <c r="AH16" i="3" s="1"/>
  <c r="AF216" i="12"/>
  <c r="AE278" i="12"/>
  <c r="AE409" i="12" s="1"/>
  <c r="AF202" i="12"/>
  <c r="AE264" i="12"/>
  <c r="AE395" i="12" s="1"/>
  <c r="AF212" i="12"/>
  <c r="AE274" i="12"/>
  <c r="AE405" i="12" s="1"/>
  <c r="N215" i="12"/>
  <c r="M277" i="12"/>
  <c r="M408" i="12" s="1"/>
  <c r="K218" i="12"/>
  <c r="J280" i="12"/>
  <c r="J411" i="12" s="1"/>
  <c r="AF221" i="12"/>
  <c r="AE283" i="12"/>
  <c r="AE414" i="12" s="1"/>
  <c r="J219" i="12"/>
  <c r="I281" i="12"/>
  <c r="I412" i="12" s="1"/>
  <c r="AF390" i="12"/>
  <c r="AH135" i="12"/>
  <c r="AH146" i="12"/>
  <c r="AH138" i="12"/>
  <c r="AH143" i="12"/>
  <c r="AH139" i="12"/>
  <c r="AH142" i="12"/>
  <c r="AH137" i="12"/>
  <c r="AH144" i="12"/>
  <c r="AH140" i="12"/>
  <c r="AH141" i="12"/>
  <c r="AH145" i="12"/>
  <c r="AH136" i="12"/>
  <c r="AH157" i="12"/>
  <c r="AH148" i="12"/>
  <c r="AH152" i="12"/>
  <c r="AH150" i="12"/>
  <c r="AH161" i="12"/>
  <c r="AH160" i="12"/>
  <c r="AH155" i="12"/>
  <c r="AH151" i="12"/>
  <c r="AH165" i="12"/>
  <c r="AH159" i="12"/>
  <c r="AH147" i="12"/>
  <c r="AH149" i="12"/>
  <c r="AH158" i="12"/>
  <c r="AH163" i="12"/>
  <c r="AH153" i="12"/>
  <c r="AH156" i="12"/>
  <c r="AH164" i="12"/>
  <c r="AH154" i="12"/>
  <c r="AH162" i="12"/>
  <c r="A166" i="12"/>
  <c r="AH166" i="12" s="1"/>
  <c r="A227" i="12"/>
  <c r="D165" i="12"/>
  <c r="C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E280" i="12"/>
  <c r="AE411" i="12" s="1"/>
  <c r="AF218" i="12"/>
  <c r="D225" i="12"/>
  <c r="C287" i="12"/>
  <c r="C418" i="12" s="1"/>
  <c r="AF205" i="12"/>
  <c r="AE267" i="12"/>
  <c r="AE398" i="12" s="1"/>
  <c r="AF213" i="12"/>
  <c r="AE275" i="12"/>
  <c r="AE406" i="12" s="1"/>
  <c r="AH197" i="12"/>
  <c r="AG259" i="12"/>
  <c r="AF222" i="12"/>
  <c r="AE284" i="12"/>
  <c r="AE415" i="12" s="1"/>
  <c r="F223" i="12"/>
  <c r="E285" i="12"/>
  <c r="E416" i="12" s="1"/>
  <c r="AF211" i="12"/>
  <c r="AE273" i="12"/>
  <c r="AE404" i="12" s="1"/>
  <c r="D286" i="12"/>
  <c r="D417" i="12" s="1"/>
  <c r="E224" i="12"/>
  <c r="Q212" i="12"/>
  <c r="Q274" i="12" s="1"/>
  <c r="P274" i="12"/>
  <c r="AF217" i="12"/>
  <c r="AE279" i="12"/>
  <c r="AE410" i="12" s="1"/>
  <c r="AF215" i="12"/>
  <c r="AE277" i="12"/>
  <c r="AE408" i="12" s="1"/>
  <c r="AF200" i="12"/>
  <c r="AE262" i="12"/>
  <c r="AE393" i="12" s="1"/>
  <c r="M216" i="12"/>
  <c r="L278" i="12"/>
  <c r="L409" i="12" s="1"/>
  <c r="AF198" i="12"/>
  <c r="AE260" i="12"/>
  <c r="BH323" i="12"/>
  <c r="BH327" i="12"/>
  <c r="BI328" i="12"/>
  <c r="P213" i="12"/>
  <c r="O275" i="12"/>
  <c r="O406" i="12" s="1"/>
  <c r="L217" i="12"/>
  <c r="K279" i="12"/>
  <c r="K410" i="12" s="1"/>
  <c r="A288" i="12"/>
  <c r="A356" i="12" s="1"/>
  <c r="A419" i="12" s="1"/>
  <c r="AF226" i="12"/>
  <c r="C226" i="12"/>
  <c r="C288" i="12" s="1"/>
  <c r="C419" i="12" s="1"/>
  <c r="AF208" i="12"/>
  <c r="AE270" i="12"/>
  <c r="AE401" i="12" s="1"/>
  <c r="AF207" i="12"/>
  <c r="AE269" i="12"/>
  <c r="AE400" i="12" s="1"/>
  <c r="AF206" i="12"/>
  <c r="AE268" i="12"/>
  <c r="AE399" i="12" s="1"/>
  <c r="AF199" i="12"/>
  <c r="AE261" i="12"/>
  <c r="AE392" i="12" s="1"/>
  <c r="O214" i="12"/>
  <c r="N276" i="12"/>
  <c r="N407" i="12" s="1"/>
  <c r="AF223" i="12"/>
  <c r="AE285" i="12"/>
  <c r="AE416" i="12" s="1"/>
  <c r="AF225" i="12"/>
  <c r="AE287" i="12"/>
  <c r="AE418" i="12" s="1"/>
  <c r="AF204" i="12"/>
  <c r="AE266" i="12"/>
  <c r="AE397" i="12" s="1"/>
  <c r="AF203" i="12"/>
  <c r="AE265" i="12"/>
  <c r="AE396" i="12" s="1"/>
  <c r="G222" i="12"/>
  <c r="F284" i="12"/>
  <c r="F415" i="12" s="1"/>
  <c r="I220" i="12"/>
  <c r="H282" i="12"/>
  <c r="H413" i="12" s="1"/>
  <c r="AF210" i="12"/>
  <c r="AE272" i="12"/>
  <c r="AE403" i="12" s="1"/>
  <c r="AF219" i="12"/>
  <c r="AE281" i="12"/>
  <c r="AE412" i="12" s="1"/>
  <c r="AG214" i="12"/>
  <c r="AF276" i="12"/>
  <c r="AF407" i="12" s="1"/>
  <c r="H221" i="12"/>
  <c r="G283" i="12"/>
  <c r="G414" i="12" s="1"/>
  <c r="AF201" i="12"/>
  <c r="AE263" i="12"/>
  <c r="AE394" i="12" s="1"/>
  <c r="AD391" i="12"/>
  <c r="AF224" i="12"/>
  <c r="AE286" i="12"/>
  <c r="AE417" i="12" s="1"/>
  <c r="BF37" i="12"/>
  <c r="BE60" i="12"/>
  <c r="BE40" i="12"/>
  <c r="BE42" i="12" s="1"/>
  <c r="AF220" i="12"/>
  <c r="AE282" i="12"/>
  <c r="AE413" i="12" s="1"/>
  <c r="AF209" i="12"/>
  <c r="AE271" i="12"/>
  <c r="AE402" i="12" s="1"/>
  <c r="O51" i="8"/>
  <c r="O24" i="8"/>
  <c r="BE86" i="10"/>
  <c r="BE87" i="10"/>
  <c r="AI24" i="20"/>
  <c r="AI3" i="22"/>
  <c r="AI3" i="23"/>
  <c r="AG26" i="20"/>
  <c r="AG5" i="22"/>
  <c r="AG5" i="23"/>
  <c r="AH25" i="20"/>
  <c r="AH4" i="23"/>
  <c r="AH4" i="22"/>
  <c r="BG21" i="8"/>
  <c r="AB9" i="4"/>
  <c r="AC37" i="20"/>
  <c r="AC40" i="20" s="1"/>
  <c r="AC42" i="20" s="1"/>
  <c r="AC43" i="20" s="1"/>
  <c r="AC66" i="9" s="1"/>
  <c r="AB44" i="20"/>
  <c r="AB10" i="3" s="1"/>
  <c r="AJ8" i="4"/>
  <c r="AH73" i="20"/>
  <c r="AH71" i="9" s="1"/>
  <c r="AH68" i="20"/>
  <c r="AH9" i="3" s="1"/>
  <c r="AZ86" i="6"/>
  <c r="AZ85" i="6"/>
  <c r="AZ87" i="6" s="1"/>
  <c r="BB79" i="6"/>
  <c r="BA83" i="6"/>
  <c r="AI37" i="11"/>
  <c r="AI39" i="11" s="1"/>
  <c r="AI8" i="5" s="1"/>
  <c r="L62" i="9"/>
  <c r="AL58" i="20"/>
  <c r="AL33" i="11"/>
  <c r="AL44" i="11" s="1"/>
  <c r="AK74" i="20"/>
  <c r="AK76" i="20" s="1"/>
  <c r="AL72" i="20"/>
  <c r="AM52" i="20"/>
  <c r="AM53" i="20" s="1"/>
  <c r="AJ65" i="20"/>
  <c r="AI66" i="20"/>
  <c r="AN64" i="20"/>
  <c r="AN20" i="20"/>
  <c r="AN50" i="20" s="1"/>
  <c r="AN52" i="20" s="1"/>
  <c r="AN53" i="20" s="1"/>
  <c r="AN33" i="11" s="1"/>
  <c r="AN44" i="11" s="1"/>
  <c r="BG227" i="10"/>
  <c r="AY227" i="10"/>
  <c r="AQ227" i="10"/>
  <c r="BC227" i="10"/>
  <c r="AT227" i="10"/>
  <c r="BA227" i="10"/>
  <c r="AP227" i="10"/>
  <c r="AZ227" i="10"/>
  <c r="AO227" i="10"/>
  <c r="AX227" i="10"/>
  <c r="AL227" i="10"/>
  <c r="AW227" i="10"/>
  <c r="BI227" i="10"/>
  <c r="AV227" i="10"/>
  <c r="BH227" i="10"/>
  <c r="AU227" i="10"/>
  <c r="AS227" i="10"/>
  <c r="AR227" i="10"/>
  <c r="AN227" i="10"/>
  <c r="BF227" i="10"/>
  <c r="AM227" i="10"/>
  <c r="BE227" i="10"/>
  <c r="BD227" i="10"/>
  <c r="BB227" i="10"/>
  <c r="AI183" i="10"/>
  <c r="AI3" i="18"/>
  <c r="AI28" i="10"/>
  <c r="AI3" i="19"/>
  <c r="AG185" i="10"/>
  <c r="AG30" i="10"/>
  <c r="AG5" i="18"/>
  <c r="AG5" i="19"/>
  <c r="AH4" i="19"/>
  <c r="AH184" i="10"/>
  <c r="AH29" i="10"/>
  <c r="AH4" i="18"/>
  <c r="A228" i="10"/>
  <c r="BE46" i="19"/>
  <c r="AW46" i="19"/>
  <c r="AO46" i="19"/>
  <c r="BI46" i="19"/>
  <c r="AZ46" i="19"/>
  <c r="AQ46" i="19"/>
  <c r="BH46" i="19"/>
  <c r="AX46" i="19"/>
  <c r="AM46" i="19"/>
  <c r="BG46" i="19"/>
  <c r="AV46" i="19"/>
  <c r="AL46" i="19"/>
  <c r="BF46" i="19"/>
  <c r="AS46" i="19"/>
  <c r="BD46" i="19"/>
  <c r="AR46" i="19"/>
  <c r="BC46" i="19"/>
  <c r="AP46" i="19"/>
  <c r="A47" i="19"/>
  <c r="AN46" i="19"/>
  <c r="AU46" i="19"/>
  <c r="BB46" i="19"/>
  <c r="BA46" i="19"/>
  <c r="AY46" i="19"/>
  <c r="AT46" i="19"/>
  <c r="AI3" i="4"/>
  <c r="AI3" i="5"/>
  <c r="AI31" i="12"/>
  <c r="AI3" i="3"/>
  <c r="AH4" i="4"/>
  <c r="AH4" i="3"/>
  <c r="AH4" i="5"/>
  <c r="AG5" i="5"/>
  <c r="AG5" i="3"/>
  <c r="AG5" i="4"/>
  <c r="AJ65" i="12"/>
  <c r="AH14" i="7"/>
  <c r="AH22" i="21" s="1"/>
  <c r="AH17" i="6"/>
  <c r="AH32" i="12"/>
  <c r="AH26" i="11"/>
  <c r="AH26" i="9"/>
  <c r="AH12" i="8"/>
  <c r="AG13" i="8"/>
  <c r="AG27" i="11"/>
  <c r="AG27" i="9"/>
  <c r="AG18" i="6"/>
  <c r="AG33" i="12"/>
  <c r="AJ12" i="7"/>
  <c r="AJ20" i="21" s="1"/>
  <c r="AI25" i="9"/>
  <c r="AI11" i="8"/>
  <c r="AI16" i="6"/>
  <c r="AI13" i="7"/>
  <c r="AI21" i="21" s="1"/>
  <c r="AI23" i="10" l="1"/>
  <c r="AI24" i="10" s="1"/>
  <c r="AI23" i="6" s="1"/>
  <c r="AI24" i="6" s="1"/>
  <c r="AI16" i="3" s="1"/>
  <c r="D226" i="12"/>
  <c r="E226" i="12" s="1"/>
  <c r="AH214" i="12"/>
  <c r="AG276" i="12"/>
  <c r="AG407" i="12" s="1"/>
  <c r="AG218" i="12"/>
  <c r="AF280" i="12"/>
  <c r="AF411" i="12" s="1"/>
  <c r="AG206" i="12"/>
  <c r="AF268" i="12"/>
  <c r="AF399" i="12" s="1"/>
  <c r="BH324" i="12"/>
  <c r="BI327" i="12" s="1"/>
  <c r="AI197" i="12"/>
  <c r="AH259" i="12"/>
  <c r="J281" i="12"/>
  <c r="J412" i="12" s="1"/>
  <c r="K219" i="12"/>
  <c r="AG212" i="12"/>
  <c r="AF274" i="12"/>
  <c r="AF405" i="12" s="1"/>
  <c r="AG220" i="12"/>
  <c r="AF282" i="12"/>
  <c r="AF413" i="12" s="1"/>
  <c r="AG203" i="12"/>
  <c r="AF265" i="12"/>
  <c r="AF396" i="12" s="1"/>
  <c r="AG207" i="12"/>
  <c r="AF269" i="12"/>
  <c r="AF400" i="12" s="1"/>
  <c r="AE391" i="12"/>
  <c r="AG215" i="12"/>
  <c r="AF277" i="12"/>
  <c r="AF408" i="12" s="1"/>
  <c r="AG211" i="12"/>
  <c r="AF273" i="12"/>
  <c r="AF404" i="12" s="1"/>
  <c r="AG213" i="12"/>
  <c r="AF275" i="12"/>
  <c r="AF406" i="12" s="1"/>
  <c r="AG221" i="12"/>
  <c r="AF283" i="12"/>
  <c r="AF414" i="12" s="1"/>
  <c r="AG224" i="12"/>
  <c r="AF286" i="12"/>
  <c r="AF417" i="12" s="1"/>
  <c r="F224" i="12"/>
  <c r="E286" i="12"/>
  <c r="E417" i="12" s="1"/>
  <c r="A289" i="12"/>
  <c r="A357" i="12" s="1"/>
  <c r="A420" i="12" s="1"/>
  <c r="AG227" i="12"/>
  <c r="AG289" i="12" s="1"/>
  <c r="AG420" i="12" s="1"/>
  <c r="C227" i="12"/>
  <c r="D288" i="12"/>
  <c r="D419" i="12" s="1"/>
  <c r="AI147" i="12"/>
  <c r="AI139" i="12"/>
  <c r="AI135" i="12"/>
  <c r="AI146" i="12"/>
  <c r="AI142" i="12"/>
  <c r="AI138" i="12"/>
  <c r="AI144" i="12"/>
  <c r="AI140" i="12"/>
  <c r="AI136" i="12"/>
  <c r="AI141" i="12"/>
  <c r="AI143" i="12"/>
  <c r="AI145" i="12"/>
  <c r="AI137" i="12"/>
  <c r="AI156" i="12"/>
  <c r="AI153" i="12"/>
  <c r="AI150" i="12"/>
  <c r="AI166" i="12"/>
  <c r="AI164" i="12"/>
  <c r="AI165" i="12"/>
  <c r="AI159" i="12"/>
  <c r="AI158" i="12"/>
  <c r="AI157" i="12"/>
  <c r="AI155" i="12"/>
  <c r="AI152" i="12"/>
  <c r="AI163" i="12"/>
  <c r="AI149" i="12"/>
  <c r="AI162" i="12"/>
  <c r="AI161" i="12"/>
  <c r="AI154" i="12"/>
  <c r="AI160" i="12"/>
  <c r="AI151" i="12"/>
  <c r="AI148" i="12"/>
  <c r="AG210" i="12"/>
  <c r="AF272" i="12"/>
  <c r="AF403" i="12" s="1"/>
  <c r="AG198" i="12"/>
  <c r="AF260" i="12"/>
  <c r="AG204" i="12"/>
  <c r="AF266" i="12"/>
  <c r="AF397" i="12" s="1"/>
  <c r="P214" i="12"/>
  <c r="O276" i="12"/>
  <c r="O407" i="12" s="1"/>
  <c r="AG208" i="12"/>
  <c r="AF270" i="12"/>
  <c r="AF401" i="12" s="1"/>
  <c r="AG217" i="12"/>
  <c r="AF279" i="12"/>
  <c r="AF410" i="12" s="1"/>
  <c r="G223" i="12"/>
  <c r="F285" i="12"/>
  <c r="F416" i="12" s="1"/>
  <c r="AG205" i="12"/>
  <c r="AF267" i="12"/>
  <c r="AF398" i="12" s="1"/>
  <c r="L218" i="12"/>
  <c r="K280" i="12"/>
  <c r="K411" i="12" s="1"/>
  <c r="H222" i="12"/>
  <c r="G284" i="12"/>
  <c r="G415" i="12" s="1"/>
  <c r="O215" i="12"/>
  <c r="N277" i="12"/>
  <c r="N408" i="12" s="1"/>
  <c r="AG200" i="12"/>
  <c r="AF262" i="12"/>
  <c r="AF393" i="12" s="1"/>
  <c r="AF285" i="12"/>
  <c r="AF416" i="12" s="1"/>
  <c r="AG223" i="12"/>
  <c r="M217" i="12"/>
  <c r="L279" i="12"/>
  <c r="L410" i="12" s="1"/>
  <c r="AG202" i="12"/>
  <c r="AF264" i="12"/>
  <c r="AF395" i="12" s="1"/>
  <c r="BG37" i="12"/>
  <c r="BF60" i="12"/>
  <c r="BF40" i="12"/>
  <c r="BF42" i="12" s="1"/>
  <c r="I221" i="12"/>
  <c r="H283" i="12"/>
  <c r="H414" i="12" s="1"/>
  <c r="J220" i="12"/>
  <c r="I282" i="12"/>
  <c r="I413" i="12" s="1"/>
  <c r="Q213" i="12"/>
  <c r="P275" i="12"/>
  <c r="P406" i="12" s="1"/>
  <c r="P405" i="12"/>
  <c r="AG209" i="12"/>
  <c r="AF271" i="12"/>
  <c r="AF402" i="12" s="1"/>
  <c r="AG390" i="12"/>
  <c r="A167" i="12"/>
  <c r="AI167" i="12" s="1"/>
  <c r="A228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G219" i="12"/>
  <c r="AF281" i="12"/>
  <c r="AF412" i="12" s="1"/>
  <c r="AG201" i="12"/>
  <c r="AF263" i="12"/>
  <c r="AF394" i="12" s="1"/>
  <c r="AG225" i="12"/>
  <c r="AF287" i="12"/>
  <c r="AF418" i="12" s="1"/>
  <c r="AG199" i="12"/>
  <c r="AF261" i="12"/>
  <c r="AF392" i="12" s="1"/>
  <c r="AG226" i="12"/>
  <c r="AF288" i="12"/>
  <c r="AF419" i="12" s="1"/>
  <c r="N216" i="12"/>
  <c r="M278" i="12"/>
  <c r="M409" i="12" s="1"/>
  <c r="Q405" i="12"/>
  <c r="AG222" i="12"/>
  <c r="AF284" i="12"/>
  <c r="AF415" i="12" s="1"/>
  <c r="E225" i="12"/>
  <c r="D287" i="12"/>
  <c r="D418" i="12" s="1"/>
  <c r="AG216" i="12"/>
  <c r="AF278" i="12"/>
  <c r="AF409" i="12" s="1"/>
  <c r="P20" i="8"/>
  <c r="O52" i="8"/>
  <c r="BF86" i="10"/>
  <c r="BF87" i="10"/>
  <c r="AH26" i="20"/>
  <c r="AH5" i="22"/>
  <c r="AH5" i="23"/>
  <c r="AI25" i="20"/>
  <c r="AI4" i="23"/>
  <c r="AI4" i="22"/>
  <c r="AJ24" i="20"/>
  <c r="AJ3" i="22"/>
  <c r="AJ3" i="23"/>
  <c r="BH21" i="8"/>
  <c r="AD37" i="20"/>
  <c r="AD40" i="20" s="1"/>
  <c r="AD42" i="20" s="1"/>
  <c r="AD43" i="20" s="1"/>
  <c r="AD66" i="9" s="1"/>
  <c r="AC9" i="4"/>
  <c r="AC44" i="20"/>
  <c r="AC10" i="3" s="1"/>
  <c r="AE39" i="20"/>
  <c r="AK8" i="4"/>
  <c r="AI73" i="20"/>
  <c r="AI71" i="9" s="1"/>
  <c r="AI68" i="20"/>
  <c r="AI9" i="3" s="1"/>
  <c r="BA86" i="6"/>
  <c r="BA85" i="6"/>
  <c r="BA87" i="6" s="1"/>
  <c r="BC79" i="6"/>
  <c r="BB83" i="6"/>
  <c r="AJ37" i="11"/>
  <c r="AJ39" i="11" s="1"/>
  <c r="AJ8" i="5" s="1"/>
  <c r="AM58" i="20"/>
  <c r="AM33" i="11"/>
  <c r="AM44" i="11" s="1"/>
  <c r="AK65" i="20"/>
  <c r="AJ66" i="20"/>
  <c r="AL74" i="20"/>
  <c r="AL76" i="20" s="1"/>
  <c r="AM72" i="20"/>
  <c r="AO64" i="20"/>
  <c r="AN58" i="20"/>
  <c r="AO20" i="20"/>
  <c r="AO50" i="20" s="1"/>
  <c r="AO52" i="20" s="1"/>
  <c r="AO53" i="20" s="1"/>
  <c r="AO33" i="11" s="1"/>
  <c r="AO44" i="11" s="1"/>
  <c r="BH228" i="10"/>
  <c r="AZ228" i="10"/>
  <c r="AR228" i="10"/>
  <c r="BG228" i="10"/>
  <c r="AX228" i="10"/>
  <c r="AO228" i="10"/>
  <c r="AY228" i="10"/>
  <c r="AN228" i="10"/>
  <c r="BI228" i="10"/>
  <c r="AW228" i="10"/>
  <c r="AM228" i="10"/>
  <c r="BD228" i="10"/>
  <c r="AQ228" i="10"/>
  <c r="BC228" i="10"/>
  <c r="AP228" i="10"/>
  <c r="BB228" i="10"/>
  <c r="BA228" i="10"/>
  <c r="AV228" i="10"/>
  <c r="AU228" i="10"/>
  <c r="AT228" i="10"/>
  <c r="AS228" i="10"/>
  <c r="BE228" i="10"/>
  <c r="BF228" i="10"/>
  <c r="AJ183" i="10"/>
  <c r="AJ28" i="10"/>
  <c r="AJ3" i="19"/>
  <c r="AJ3" i="18"/>
  <c r="AH5" i="18"/>
  <c r="AH30" i="10"/>
  <c r="AH185" i="10"/>
  <c r="AH5" i="19"/>
  <c r="AI184" i="10"/>
  <c r="AI4" i="19"/>
  <c r="AI29" i="10"/>
  <c r="AI4" i="18"/>
  <c r="A229" i="10"/>
  <c r="BH47" i="19"/>
  <c r="AZ47" i="19"/>
  <c r="AR47" i="19"/>
  <c r="BC47" i="19"/>
  <c r="AT47" i="19"/>
  <c r="AY47" i="19"/>
  <c r="AO47" i="19"/>
  <c r="BI47" i="19"/>
  <c r="AX47" i="19"/>
  <c r="AN47" i="19"/>
  <c r="BB47" i="19"/>
  <c r="AM47" i="19"/>
  <c r="BA47" i="19"/>
  <c r="AW47" i="19"/>
  <c r="BE47" i="19"/>
  <c r="AQ47" i="19"/>
  <c r="AV47" i="19"/>
  <c r="AU47" i="19"/>
  <c r="AS47" i="19"/>
  <c r="BF47" i="19"/>
  <c r="AP47" i="19"/>
  <c r="BG47" i="19"/>
  <c r="BD47" i="19"/>
  <c r="A48" i="19"/>
  <c r="AJ3" i="3"/>
  <c r="AJ3" i="5"/>
  <c r="AJ31" i="12"/>
  <c r="AJ3" i="4"/>
  <c r="AI4" i="3"/>
  <c r="AI4" i="5"/>
  <c r="AI4" i="4"/>
  <c r="AH5" i="3"/>
  <c r="AH5" i="4"/>
  <c r="AH5" i="5"/>
  <c r="AK65" i="12"/>
  <c r="AJ25" i="9"/>
  <c r="AJ16" i="6"/>
  <c r="AJ13" i="7"/>
  <c r="AK12" i="7"/>
  <c r="AK20" i="21" s="1"/>
  <c r="AJ11" i="8"/>
  <c r="AI14" i="7"/>
  <c r="AI22" i="21" s="1"/>
  <c r="AI12" i="8"/>
  <c r="AI26" i="9"/>
  <c r="AI32" i="12"/>
  <c r="AI26" i="11"/>
  <c r="AI17" i="6"/>
  <c r="AH18" i="6"/>
  <c r="AH27" i="9"/>
  <c r="AH13" i="8"/>
  <c r="AH27" i="11"/>
  <c r="AH33" i="12"/>
  <c r="AJ14" i="7" l="1"/>
  <c r="AJ22" i="21" s="1"/>
  <c r="AJ21" i="21"/>
  <c r="AJ23" i="10"/>
  <c r="AJ24" i="10" s="1"/>
  <c r="AJ23" i="6" s="1"/>
  <c r="AJ24" i="6" s="1"/>
  <c r="AJ16" i="3" s="1"/>
  <c r="N217" i="12"/>
  <c r="M279" i="12"/>
  <c r="M410" i="12" s="1"/>
  <c r="AH228" i="12"/>
  <c r="AH290" i="12" s="1"/>
  <c r="AH421" i="12" s="1"/>
  <c r="A290" i="12"/>
  <c r="A358" i="12" s="1"/>
  <c r="A421" i="12" s="1"/>
  <c r="C228" i="12"/>
  <c r="I222" i="12"/>
  <c r="H284" i="12"/>
  <c r="H415" i="12" s="1"/>
  <c r="AH217" i="12"/>
  <c r="AG279" i="12"/>
  <c r="AG410" i="12" s="1"/>
  <c r="AH220" i="12"/>
  <c r="AG282" i="12"/>
  <c r="AG413" i="12" s="1"/>
  <c r="AH199" i="12"/>
  <c r="AG261" i="12"/>
  <c r="AG392" i="12" s="1"/>
  <c r="BH37" i="12"/>
  <c r="BG60" i="12"/>
  <c r="BG40" i="12"/>
  <c r="BG42" i="12" s="1"/>
  <c r="M218" i="12"/>
  <c r="L280" i="12"/>
  <c r="L411" i="12" s="1"/>
  <c r="AH208" i="12"/>
  <c r="AG270" i="12"/>
  <c r="AG401" i="12" s="1"/>
  <c r="AH210" i="12"/>
  <c r="AG272" i="12"/>
  <c r="AG403" i="12" s="1"/>
  <c r="AH227" i="12"/>
  <c r="AH221" i="12"/>
  <c r="AG283" i="12"/>
  <c r="AG414" i="12" s="1"/>
  <c r="AH212" i="12"/>
  <c r="AG274" i="12"/>
  <c r="AG405" i="12" s="1"/>
  <c r="AH206" i="12"/>
  <c r="AG268" i="12"/>
  <c r="AG399" i="12" s="1"/>
  <c r="J221" i="12"/>
  <c r="I283" i="12"/>
  <c r="I414" i="12" s="1"/>
  <c r="AH198" i="12"/>
  <c r="AG260" i="12"/>
  <c r="D227" i="12"/>
  <c r="C289" i="12"/>
  <c r="C420" i="12" s="1"/>
  <c r="BI323" i="12"/>
  <c r="BI324" i="12" s="1"/>
  <c r="R213" i="12"/>
  <c r="R275" i="12" s="1"/>
  <c r="Q275" i="12"/>
  <c r="L219" i="12"/>
  <c r="K281" i="12"/>
  <c r="K412" i="12" s="1"/>
  <c r="AH225" i="12"/>
  <c r="AG287" i="12"/>
  <c r="AG418" i="12" s="1"/>
  <c r="AH202" i="12"/>
  <c r="AG264" i="12"/>
  <c r="AG395" i="12" s="1"/>
  <c r="AH200" i="12"/>
  <c r="AG262" i="12"/>
  <c r="AG393" i="12" s="1"/>
  <c r="AH205" i="12"/>
  <c r="AG267" i="12"/>
  <c r="AG398" i="12" s="1"/>
  <c r="Q214" i="12"/>
  <c r="P276" i="12"/>
  <c r="AG275" i="12"/>
  <c r="AG406" i="12" s="1"/>
  <c r="AH213" i="12"/>
  <c r="AH207" i="12"/>
  <c r="AG269" i="12"/>
  <c r="AG400" i="12" s="1"/>
  <c r="AH218" i="12"/>
  <c r="AG280" i="12"/>
  <c r="AG411" i="12" s="1"/>
  <c r="F225" i="12"/>
  <c r="E287" i="12"/>
  <c r="E418" i="12" s="1"/>
  <c r="AJ148" i="12"/>
  <c r="AJ140" i="12"/>
  <c r="AJ146" i="12"/>
  <c r="AJ142" i="12"/>
  <c r="AJ135" i="12"/>
  <c r="AJ138" i="12"/>
  <c r="AJ145" i="12"/>
  <c r="AJ141" i="12"/>
  <c r="AJ136" i="12"/>
  <c r="AJ143" i="12"/>
  <c r="AJ147" i="12"/>
  <c r="AJ139" i="12"/>
  <c r="AJ137" i="12"/>
  <c r="AJ144" i="12"/>
  <c r="AJ167" i="12"/>
  <c r="AJ157" i="12"/>
  <c r="AJ164" i="12"/>
  <c r="AJ166" i="12"/>
  <c r="AJ151" i="12"/>
  <c r="AJ155" i="12"/>
  <c r="AJ150" i="12"/>
  <c r="AJ163" i="12"/>
  <c r="AJ161" i="12"/>
  <c r="AJ160" i="12"/>
  <c r="AJ153" i="12"/>
  <c r="AJ159" i="12"/>
  <c r="AJ154" i="12"/>
  <c r="AJ156" i="12"/>
  <c r="AJ158" i="12"/>
  <c r="AJ165" i="12"/>
  <c r="AJ162" i="12"/>
  <c r="AJ149" i="12"/>
  <c r="AJ152" i="12"/>
  <c r="AH226" i="12"/>
  <c r="AG288" i="12"/>
  <c r="AG419" i="12" s="1"/>
  <c r="AH223" i="12"/>
  <c r="AG285" i="12"/>
  <c r="AG416" i="12" s="1"/>
  <c r="AH224" i="12"/>
  <c r="AG286" i="12"/>
  <c r="AG417" i="12" s="1"/>
  <c r="AH222" i="12"/>
  <c r="AG284" i="12"/>
  <c r="AG415" i="12" s="1"/>
  <c r="AH216" i="12"/>
  <c r="AG278" i="12"/>
  <c r="AG409" i="12" s="1"/>
  <c r="O216" i="12"/>
  <c r="N278" i="12"/>
  <c r="N409" i="12" s="1"/>
  <c r="K220" i="12"/>
  <c r="J282" i="12"/>
  <c r="J413" i="12" s="1"/>
  <c r="AH390" i="12"/>
  <c r="AF391" i="12"/>
  <c r="F226" i="12"/>
  <c r="E288" i="12"/>
  <c r="E419" i="12" s="1"/>
  <c r="AH219" i="12"/>
  <c r="AG281" i="12"/>
  <c r="AG412" i="12" s="1"/>
  <c r="AH215" i="12"/>
  <c r="AG277" i="12"/>
  <c r="AG408" i="12" s="1"/>
  <c r="A168" i="12"/>
  <c r="AJ168" i="12" s="1"/>
  <c r="A229" i="12"/>
  <c r="D167" i="12"/>
  <c r="C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H201" i="12"/>
  <c r="AG263" i="12"/>
  <c r="AG394" i="12" s="1"/>
  <c r="AH209" i="12"/>
  <c r="AG271" i="12"/>
  <c r="AG402" i="12" s="1"/>
  <c r="P215" i="12"/>
  <c r="O277" i="12"/>
  <c r="O408" i="12" s="1"/>
  <c r="H223" i="12"/>
  <c r="G285" i="12"/>
  <c r="G416" i="12" s="1"/>
  <c r="AH204" i="12"/>
  <c r="AG266" i="12"/>
  <c r="AG397" i="12" s="1"/>
  <c r="G224" i="12"/>
  <c r="F286" i="12"/>
  <c r="F417" i="12" s="1"/>
  <c r="AH211" i="12"/>
  <c r="AG273" i="12"/>
  <c r="AG404" i="12" s="1"/>
  <c r="AH203" i="12"/>
  <c r="AG265" i="12"/>
  <c r="AG396" i="12" s="1"/>
  <c r="AJ197" i="12"/>
  <c r="AI259" i="12"/>
  <c r="AI214" i="12"/>
  <c r="AH276" i="12"/>
  <c r="AH407" i="12" s="1"/>
  <c r="P48" i="8"/>
  <c r="P22" i="8"/>
  <c r="BG86" i="10"/>
  <c r="BG87" i="10"/>
  <c r="AJ25" i="20"/>
  <c r="AJ4" i="22"/>
  <c r="AJ4" i="23"/>
  <c r="AI26" i="20"/>
  <c r="AI5" i="22"/>
  <c r="AI5" i="23"/>
  <c r="AJ26" i="20"/>
  <c r="AJ5" i="23"/>
  <c r="AJ5" i="22"/>
  <c r="AK24" i="20"/>
  <c r="AK3" i="23"/>
  <c r="AK3" i="22"/>
  <c r="BI21" i="8"/>
  <c r="AD9" i="4"/>
  <c r="AD44" i="20"/>
  <c r="AD10" i="3" s="1"/>
  <c r="AE37" i="20"/>
  <c r="AE40" i="20" s="1"/>
  <c r="AE42" i="20" s="1"/>
  <c r="AE43" i="20" s="1"/>
  <c r="AE66" i="9" s="1"/>
  <c r="AL8" i="4"/>
  <c r="AJ73" i="20"/>
  <c r="AJ71" i="9" s="1"/>
  <c r="AJ68" i="20"/>
  <c r="AJ9" i="3" s="1"/>
  <c r="BB86" i="6"/>
  <c r="BB85" i="6"/>
  <c r="BB87" i="6" s="1"/>
  <c r="BD79" i="6"/>
  <c r="BC83" i="6"/>
  <c r="AK37" i="11"/>
  <c r="AK39" i="11" s="1"/>
  <c r="AK8" i="5" s="1"/>
  <c r="M61" i="8"/>
  <c r="M23" i="3"/>
  <c r="AM74" i="20"/>
  <c r="AM76" i="20" s="1"/>
  <c r="AN72" i="20"/>
  <c r="AL65" i="20"/>
  <c r="AK66" i="20"/>
  <c r="AP64" i="20"/>
  <c r="AO58" i="20"/>
  <c r="AP20" i="20"/>
  <c r="AP50" i="20" s="1"/>
  <c r="AP52" i="20" s="1"/>
  <c r="AP53" i="20" s="1"/>
  <c r="AP33" i="11" s="1"/>
  <c r="AP44" i="11" s="1"/>
  <c r="BB229" i="10"/>
  <c r="AT229" i="10"/>
  <c r="BD229" i="10"/>
  <c r="AU229" i="10"/>
  <c r="BH229" i="10"/>
  <c r="AX229" i="10"/>
  <c r="AN229" i="10"/>
  <c r="BG229" i="10"/>
  <c r="AW229" i="10"/>
  <c r="AV229" i="10"/>
  <c r="BI229" i="10"/>
  <c r="AS229" i="10"/>
  <c r="BF229" i="10"/>
  <c r="AR229" i="10"/>
  <c r="BE229" i="10"/>
  <c r="AQ229" i="10"/>
  <c r="BC229" i="10"/>
  <c r="BA229" i="10"/>
  <c r="AZ229" i="10"/>
  <c r="AY229" i="10"/>
  <c r="AP229" i="10"/>
  <c r="AO229" i="10"/>
  <c r="AI5" i="18"/>
  <c r="AI5" i="19"/>
  <c r="AI30" i="10"/>
  <c r="AI185" i="10"/>
  <c r="AK183" i="10"/>
  <c r="AK28" i="10"/>
  <c r="AK3" i="19"/>
  <c r="AK3" i="18"/>
  <c r="AJ4" i="18"/>
  <c r="AJ184" i="10"/>
  <c r="AJ4" i="19"/>
  <c r="AJ29" i="10"/>
  <c r="AJ5" i="19"/>
  <c r="AJ30" i="10"/>
  <c r="AJ5" i="18"/>
  <c r="AJ185" i="10"/>
  <c r="A230" i="10"/>
  <c r="BE48" i="19"/>
  <c r="AW48" i="19"/>
  <c r="AO48" i="19"/>
  <c r="BH48" i="19"/>
  <c r="AY48" i="19"/>
  <c r="AP48" i="19"/>
  <c r="A49" i="19"/>
  <c r="BA48" i="19"/>
  <c r="AQ48" i="19"/>
  <c r="BF48" i="19"/>
  <c r="AT48" i="19"/>
  <c r="BD48" i="19"/>
  <c r="AS48" i="19"/>
  <c r="AZ48" i="19"/>
  <c r="AX48" i="19"/>
  <c r="AV48" i="19"/>
  <c r="BC48" i="19"/>
  <c r="AU48" i="19"/>
  <c r="AR48" i="19"/>
  <c r="AN48" i="19"/>
  <c r="BG48" i="19"/>
  <c r="BI48" i="19"/>
  <c r="BB48" i="19"/>
  <c r="AI5" i="3"/>
  <c r="AI5" i="4"/>
  <c r="AI5" i="5"/>
  <c r="AK31" i="12"/>
  <c r="AK3" i="3"/>
  <c r="AK3" i="4"/>
  <c r="AK3" i="5"/>
  <c r="AJ5" i="4"/>
  <c r="AJ5" i="5"/>
  <c r="AJ5" i="3"/>
  <c r="AJ4" i="5"/>
  <c r="AJ4" i="3"/>
  <c r="AJ4" i="4"/>
  <c r="AL65" i="12"/>
  <c r="AI27" i="9"/>
  <c r="AI13" i="8"/>
  <c r="AI18" i="6"/>
  <c r="AI33" i="12"/>
  <c r="AI27" i="11"/>
  <c r="AK11" i="8"/>
  <c r="AK25" i="9"/>
  <c r="AK16" i="6"/>
  <c r="AL12" i="7"/>
  <c r="AL20" i="21" s="1"/>
  <c r="AK13" i="7"/>
  <c r="AK21" i="21" s="1"/>
  <c r="AJ27" i="9"/>
  <c r="AJ33" i="12"/>
  <c r="AJ27" i="11"/>
  <c r="AJ13" i="8"/>
  <c r="AJ18" i="6"/>
  <c r="AJ32" i="12"/>
  <c r="AJ12" i="8"/>
  <c r="AJ26" i="9"/>
  <c r="AJ17" i="6"/>
  <c r="AJ26" i="11"/>
  <c r="AK23" i="10" l="1"/>
  <c r="AK24" i="10" s="1"/>
  <c r="AK23" i="6" s="1"/>
  <c r="AK24" i="6" s="1"/>
  <c r="AK16" i="3" s="1"/>
  <c r="I223" i="12"/>
  <c r="H285" i="12"/>
  <c r="H416" i="12" s="1"/>
  <c r="AI216" i="12"/>
  <c r="AH278" i="12"/>
  <c r="AH409" i="12" s="1"/>
  <c r="P407" i="12"/>
  <c r="AI199" i="12"/>
  <c r="AH261" i="12"/>
  <c r="AH392" i="12" s="1"/>
  <c r="AI226" i="12"/>
  <c r="AH288" i="12"/>
  <c r="AH419" i="12" s="1"/>
  <c r="AI211" i="12"/>
  <c r="AH273" i="12"/>
  <c r="AH404" i="12" s="1"/>
  <c r="AI198" i="12"/>
  <c r="AH260" i="12"/>
  <c r="N218" i="12"/>
  <c r="M280" i="12"/>
  <c r="M411" i="12" s="1"/>
  <c r="AI220" i="12"/>
  <c r="AH282" i="12"/>
  <c r="AH413" i="12" s="1"/>
  <c r="AK149" i="12"/>
  <c r="AK141" i="12"/>
  <c r="AK135" i="12"/>
  <c r="AK138" i="12"/>
  <c r="AK145" i="12"/>
  <c r="AK137" i="12"/>
  <c r="AK147" i="12"/>
  <c r="AK143" i="12"/>
  <c r="AK148" i="12"/>
  <c r="AK140" i="12"/>
  <c r="AK142" i="12"/>
  <c r="AK144" i="12"/>
  <c r="AK136" i="12"/>
  <c r="AK139" i="12"/>
  <c r="AK146" i="12"/>
  <c r="AK159" i="12"/>
  <c r="AK167" i="12"/>
  <c r="AK154" i="12"/>
  <c r="AK160" i="12"/>
  <c r="AK157" i="12"/>
  <c r="AK161" i="12"/>
  <c r="AK151" i="12"/>
  <c r="AK152" i="12"/>
  <c r="AK163" i="12"/>
  <c r="AK156" i="12"/>
  <c r="AK164" i="12"/>
  <c r="AK166" i="12"/>
  <c r="AK165" i="12"/>
  <c r="AK153" i="12"/>
  <c r="AK150" i="12"/>
  <c r="AK162" i="12"/>
  <c r="AK158" i="12"/>
  <c r="AK168" i="12"/>
  <c r="AK155" i="12"/>
  <c r="AI222" i="12"/>
  <c r="AH284" i="12"/>
  <c r="AH415" i="12" s="1"/>
  <c r="AI205" i="12"/>
  <c r="AH267" i="12"/>
  <c r="AH398" i="12" s="1"/>
  <c r="M219" i="12"/>
  <c r="L281" i="12"/>
  <c r="L412" i="12" s="1"/>
  <c r="AI221" i="12"/>
  <c r="AH283" i="12"/>
  <c r="AH414" i="12" s="1"/>
  <c r="AI228" i="12"/>
  <c r="AI203" i="12"/>
  <c r="AH265" i="12"/>
  <c r="AH396" i="12" s="1"/>
  <c r="E227" i="12"/>
  <c r="D289" i="12"/>
  <c r="D420" i="12" s="1"/>
  <c r="AG391" i="12"/>
  <c r="Q215" i="12"/>
  <c r="P277" i="12"/>
  <c r="P408" i="12" s="1"/>
  <c r="AI218" i="12"/>
  <c r="AH280" i="12"/>
  <c r="AH411" i="12" s="1"/>
  <c r="AJ214" i="12"/>
  <c r="AI276" i="12"/>
  <c r="AI407" i="12" s="1"/>
  <c r="AI227" i="12"/>
  <c r="AH289" i="12"/>
  <c r="AH420" i="12" s="1"/>
  <c r="AI390" i="12"/>
  <c r="AI224" i="12"/>
  <c r="AH286" i="12"/>
  <c r="AH417" i="12" s="1"/>
  <c r="AI213" i="12"/>
  <c r="AH275" i="12"/>
  <c r="AH406" i="12" s="1"/>
  <c r="AI200" i="12"/>
  <c r="AH262" i="12"/>
  <c r="AH393" i="12" s="1"/>
  <c r="R406" i="12"/>
  <c r="BI37" i="12"/>
  <c r="BH60" i="12"/>
  <c r="BH40" i="12"/>
  <c r="BH42" i="12" s="1"/>
  <c r="F287" i="12"/>
  <c r="F418" i="12" s="1"/>
  <c r="G225" i="12"/>
  <c r="AI212" i="12"/>
  <c r="AH274" i="12"/>
  <c r="AH405" i="12" s="1"/>
  <c r="R214" i="12"/>
  <c r="Q276" i="12"/>
  <c r="Q407" i="12" s="1"/>
  <c r="H224" i="12"/>
  <c r="G286" i="12"/>
  <c r="G417" i="12" s="1"/>
  <c r="AI219" i="12"/>
  <c r="AH281" i="12"/>
  <c r="AH412" i="12" s="1"/>
  <c r="AI207" i="12"/>
  <c r="AH269" i="12"/>
  <c r="AH400" i="12" s="1"/>
  <c r="Q406" i="12"/>
  <c r="AK197" i="12"/>
  <c r="AJ259" i="12"/>
  <c r="AI204" i="12"/>
  <c r="AH266" i="12"/>
  <c r="AH397" i="12" s="1"/>
  <c r="AI201" i="12"/>
  <c r="AH263" i="12"/>
  <c r="AH394" i="12" s="1"/>
  <c r="G226" i="12"/>
  <c r="F288" i="12"/>
  <c r="F419" i="12" s="1"/>
  <c r="P216" i="12"/>
  <c r="O278" i="12"/>
  <c r="O409" i="12" s="1"/>
  <c r="AI206" i="12"/>
  <c r="AH268" i="12"/>
  <c r="AH399" i="12" s="1"/>
  <c r="AI210" i="12"/>
  <c r="AH272" i="12"/>
  <c r="AH403" i="12" s="1"/>
  <c r="I284" i="12"/>
  <c r="I415" i="12" s="1"/>
  <c r="J222" i="12"/>
  <c r="A169" i="12"/>
  <c r="AK169" i="12" s="1"/>
  <c r="A230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I208" i="12"/>
  <c r="AH270" i="12"/>
  <c r="AH401" i="12" s="1"/>
  <c r="AI225" i="12"/>
  <c r="AH287" i="12"/>
  <c r="AH418" i="12" s="1"/>
  <c r="AI215" i="12"/>
  <c r="AH277" i="12"/>
  <c r="AH408" i="12" s="1"/>
  <c r="AI209" i="12"/>
  <c r="AH271" i="12"/>
  <c r="AH402" i="12" s="1"/>
  <c r="L220" i="12"/>
  <c r="K282" i="12"/>
  <c r="K413" i="12" s="1"/>
  <c r="K221" i="12"/>
  <c r="J283" i="12"/>
  <c r="J414" i="12" s="1"/>
  <c r="AI217" i="12"/>
  <c r="AH279" i="12"/>
  <c r="AH410" i="12" s="1"/>
  <c r="AI229" i="12"/>
  <c r="C229" i="12"/>
  <c r="A291" i="12"/>
  <c r="A359" i="12" s="1"/>
  <c r="A422" i="12" s="1"/>
  <c r="AI223" i="12"/>
  <c r="AH285" i="12"/>
  <c r="AH416" i="12" s="1"/>
  <c r="AI202" i="12"/>
  <c r="AH264" i="12"/>
  <c r="AH395" i="12" s="1"/>
  <c r="D228" i="12"/>
  <c r="C290" i="12"/>
  <c r="C421" i="12" s="1"/>
  <c r="O217" i="12"/>
  <c r="N279" i="12"/>
  <c r="N410" i="12" s="1"/>
  <c r="P50" i="8"/>
  <c r="P23" i="8"/>
  <c r="BH86" i="10"/>
  <c r="BH87" i="10"/>
  <c r="AK25" i="20"/>
  <c r="AK4" i="22"/>
  <c r="AK4" i="23"/>
  <c r="AL24" i="20"/>
  <c r="AL3" i="23"/>
  <c r="AL3" i="22"/>
  <c r="AE9" i="4"/>
  <c r="AF37" i="20"/>
  <c r="AF40" i="20" s="1"/>
  <c r="AE44" i="20"/>
  <c r="AE10" i="3" s="1"/>
  <c r="AF39" i="20"/>
  <c r="AF42" i="20" s="1"/>
  <c r="AF43" i="20" s="1"/>
  <c r="AK73" i="20"/>
  <c r="AK71" i="9" s="1"/>
  <c r="AK68" i="20"/>
  <c r="AK9" i="3" s="1"/>
  <c r="AM8" i="4"/>
  <c r="BC85" i="6"/>
  <c r="BC87" i="6" s="1"/>
  <c r="BC86" i="6"/>
  <c r="BE79" i="6"/>
  <c r="BD83" i="6"/>
  <c r="AL37" i="11"/>
  <c r="AL39" i="11" s="1"/>
  <c r="AL8" i="5" s="1"/>
  <c r="M62" i="9"/>
  <c r="AM65" i="20"/>
  <c r="AL66" i="20"/>
  <c r="AN74" i="20"/>
  <c r="AN76" i="20" s="1"/>
  <c r="AO72" i="20"/>
  <c r="AQ64" i="20"/>
  <c r="AP58" i="20"/>
  <c r="AQ20" i="20"/>
  <c r="AQ50" i="20" s="1"/>
  <c r="AQ52" i="20" s="1"/>
  <c r="AQ53" i="20" s="1"/>
  <c r="AQ33" i="11" s="1"/>
  <c r="AQ44" i="11" s="1"/>
  <c r="BE230" i="10"/>
  <c r="AW230" i="10"/>
  <c r="AO230" i="10"/>
  <c r="BA230" i="10"/>
  <c r="AR230" i="10"/>
  <c r="BI230" i="10"/>
  <c r="AZ230" i="10"/>
  <c r="AX230" i="10"/>
  <c r="BH230" i="10"/>
  <c r="AV230" i="10"/>
  <c r="BD230" i="10"/>
  <c r="AP230" i="10"/>
  <c r="BC230" i="10"/>
  <c r="BB230" i="10"/>
  <c r="AY230" i="10"/>
  <c r="BG230" i="10"/>
  <c r="AU230" i="10"/>
  <c r="BF230" i="10"/>
  <c r="AT230" i="10"/>
  <c r="AS230" i="10"/>
  <c r="AQ230" i="10"/>
  <c r="AK4" i="18"/>
  <c r="AK29" i="10"/>
  <c r="AK184" i="10"/>
  <c r="AK4" i="19"/>
  <c r="AL28" i="10"/>
  <c r="AL3" i="19"/>
  <c r="AL3" i="18"/>
  <c r="AL183" i="10"/>
  <c r="A231" i="10"/>
  <c r="BH49" i="19"/>
  <c r="AZ49" i="19"/>
  <c r="AR49" i="19"/>
  <c r="A50" i="19"/>
  <c r="BB49" i="19"/>
  <c r="AS49" i="19"/>
  <c r="BC49" i="19"/>
  <c r="AQ49" i="19"/>
  <c r="BE49" i="19"/>
  <c r="AT49" i="19"/>
  <c r="BD49" i="19"/>
  <c r="AP49" i="19"/>
  <c r="BA49" i="19"/>
  <c r="AY49" i="19"/>
  <c r="AX49" i="19"/>
  <c r="BG49" i="19"/>
  <c r="AO49" i="19"/>
  <c r="AW49" i="19"/>
  <c r="AV49" i="19"/>
  <c r="AU49" i="19"/>
  <c r="BI49" i="19"/>
  <c r="BF49" i="19"/>
  <c r="AK4" i="4"/>
  <c r="AK4" i="5"/>
  <c r="AK4" i="3"/>
  <c r="AL3" i="3"/>
  <c r="AL3" i="4"/>
  <c r="AL3" i="5"/>
  <c r="AL31" i="12"/>
  <c r="AM65" i="12"/>
  <c r="AK14" i="7"/>
  <c r="AK22" i="21" s="1"/>
  <c r="AK17" i="6"/>
  <c r="AK32" i="12"/>
  <c r="AK12" i="8"/>
  <c r="AK26" i="9"/>
  <c r="AK26" i="11"/>
  <c r="AL11" i="8"/>
  <c r="AL25" i="9"/>
  <c r="AL13" i="7"/>
  <c r="AL21" i="21" s="1"/>
  <c r="AL16" i="6"/>
  <c r="AM12" i="7"/>
  <c r="AM20" i="21" s="1"/>
  <c r="AL23" i="10" l="1"/>
  <c r="AL24" i="10" s="1"/>
  <c r="AL23" i="6" s="1"/>
  <c r="AL24" i="6" s="1"/>
  <c r="AL16" i="3" s="1"/>
  <c r="L221" i="12"/>
  <c r="K283" i="12"/>
  <c r="K414" i="12" s="1"/>
  <c r="AJ223" i="12"/>
  <c r="AI285" i="12"/>
  <c r="AI416" i="12" s="1"/>
  <c r="AJ201" i="12"/>
  <c r="AI263" i="12"/>
  <c r="AI394" i="12" s="1"/>
  <c r="AH391" i="12"/>
  <c r="AJ208" i="12"/>
  <c r="AI270" i="12"/>
  <c r="AI401" i="12" s="1"/>
  <c r="H225" i="12"/>
  <c r="G287" i="12"/>
  <c r="G418" i="12" s="1"/>
  <c r="P217" i="12"/>
  <c r="O279" i="12"/>
  <c r="O410" i="12" s="1"/>
  <c r="D229" i="12"/>
  <c r="C291" i="12"/>
  <c r="C422" i="12" s="1"/>
  <c r="AJ206" i="12"/>
  <c r="AI268" i="12"/>
  <c r="AI399" i="12" s="1"/>
  <c r="AJ204" i="12"/>
  <c r="AI266" i="12"/>
  <c r="AI397" i="12" s="1"/>
  <c r="AJ219" i="12"/>
  <c r="AI281" i="12"/>
  <c r="AI412" i="12" s="1"/>
  <c r="AJ227" i="12"/>
  <c r="AI289" i="12"/>
  <c r="AI420" i="12" s="1"/>
  <c r="AI283" i="12"/>
  <c r="AI414" i="12" s="1"/>
  <c r="AJ221" i="12"/>
  <c r="AJ203" i="12"/>
  <c r="AI265" i="12"/>
  <c r="AI396" i="12" s="1"/>
  <c r="AJ212" i="12"/>
  <c r="AI274" i="12"/>
  <c r="AI405" i="12" s="1"/>
  <c r="R215" i="12"/>
  <c r="Q277" i="12"/>
  <c r="AJ222" i="12"/>
  <c r="AI284" i="12"/>
  <c r="AI415" i="12" s="1"/>
  <c r="AJ199" i="12"/>
  <c r="AI261" i="12"/>
  <c r="AI392" i="12" s="1"/>
  <c r="AJ200" i="12"/>
  <c r="AI262" i="12"/>
  <c r="AI393" i="12" s="1"/>
  <c r="AJ209" i="12"/>
  <c r="AI271" i="12"/>
  <c r="AI402" i="12" s="1"/>
  <c r="C230" i="12"/>
  <c r="C292" i="12" s="1"/>
  <c r="C423" i="12" s="1"/>
  <c r="A292" i="12"/>
  <c r="A360" i="12" s="1"/>
  <c r="A423" i="12" s="1"/>
  <c r="AJ230" i="12"/>
  <c r="AJ211" i="12"/>
  <c r="AI273" i="12"/>
  <c r="AI404" i="12" s="1"/>
  <c r="E228" i="12"/>
  <c r="D290" i="12"/>
  <c r="D421" i="12" s="1"/>
  <c r="A170" i="12"/>
  <c r="A231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Y169" i="12"/>
  <c r="Z169" i="12"/>
  <c r="AA169" i="12"/>
  <c r="AB169" i="12"/>
  <c r="AC169" i="12"/>
  <c r="AD169" i="12"/>
  <c r="AE169" i="12"/>
  <c r="AF169" i="12"/>
  <c r="AG169" i="12"/>
  <c r="AH169" i="12"/>
  <c r="AI169" i="12"/>
  <c r="AJ169" i="12"/>
  <c r="Q216" i="12"/>
  <c r="P278" i="12"/>
  <c r="P409" i="12" s="1"/>
  <c r="AL197" i="12"/>
  <c r="AK259" i="12"/>
  <c r="I224" i="12"/>
  <c r="H286" i="12"/>
  <c r="H417" i="12" s="1"/>
  <c r="AK214" i="12"/>
  <c r="AJ276" i="12"/>
  <c r="AJ407" i="12" s="1"/>
  <c r="E289" i="12"/>
  <c r="E420" i="12" s="1"/>
  <c r="F227" i="12"/>
  <c r="N219" i="12"/>
  <c r="M281" i="12"/>
  <c r="M412" i="12" s="1"/>
  <c r="AJ216" i="12"/>
  <c r="AI278" i="12"/>
  <c r="AI409" i="12" s="1"/>
  <c r="AJ225" i="12"/>
  <c r="AI287" i="12"/>
  <c r="AI418" i="12" s="1"/>
  <c r="AJ207" i="12"/>
  <c r="AI269" i="12"/>
  <c r="AI400" i="12" s="1"/>
  <c r="AI290" i="12"/>
  <c r="AI421" i="12" s="1"/>
  <c r="AJ228" i="12"/>
  <c r="M220" i="12"/>
  <c r="L282" i="12"/>
  <c r="L413" i="12" s="1"/>
  <c r="AJ217" i="12"/>
  <c r="AI279" i="12"/>
  <c r="AI410" i="12" s="1"/>
  <c r="AJ215" i="12"/>
  <c r="AI277" i="12"/>
  <c r="AI408" i="12" s="1"/>
  <c r="K222" i="12"/>
  <c r="J284" i="12"/>
  <c r="J415" i="12" s="1"/>
  <c r="BI60" i="12"/>
  <c r="BI40" i="12"/>
  <c r="BI42" i="12" s="1"/>
  <c r="AJ220" i="12"/>
  <c r="AI282" i="12"/>
  <c r="AI413" i="12" s="1"/>
  <c r="AJ226" i="12"/>
  <c r="AI288" i="12"/>
  <c r="AI419" i="12" s="1"/>
  <c r="O218" i="12"/>
  <c r="N280" i="12"/>
  <c r="N411" i="12" s="1"/>
  <c r="AJ210" i="12"/>
  <c r="AI272" i="12"/>
  <c r="AI403" i="12" s="1"/>
  <c r="AJ198" i="12"/>
  <c r="AI260" i="12"/>
  <c r="AJ229" i="12"/>
  <c r="AI291" i="12"/>
  <c r="AI422" i="12" s="1"/>
  <c r="AJ390" i="12"/>
  <c r="AJ213" i="12"/>
  <c r="AI275" i="12"/>
  <c r="AI406" i="12" s="1"/>
  <c r="AL150" i="12"/>
  <c r="AL142" i="12"/>
  <c r="AL135" i="12"/>
  <c r="AL149" i="12"/>
  <c r="AL145" i="12"/>
  <c r="AL141" i="12"/>
  <c r="AL137" i="12"/>
  <c r="AL148" i="12"/>
  <c r="AL144" i="12"/>
  <c r="AL139" i="12"/>
  <c r="AL136" i="12"/>
  <c r="AL143" i="12"/>
  <c r="AL138" i="12"/>
  <c r="AL146" i="12"/>
  <c r="AL140" i="12"/>
  <c r="AL147" i="12"/>
  <c r="AL152" i="12"/>
  <c r="AL167" i="12"/>
  <c r="AL154" i="12"/>
  <c r="AL163" i="12"/>
  <c r="AL168" i="12"/>
  <c r="AL160" i="12"/>
  <c r="AL155" i="12"/>
  <c r="AL153" i="12"/>
  <c r="AL164" i="12"/>
  <c r="AL166" i="12"/>
  <c r="AL161" i="12"/>
  <c r="AL158" i="12"/>
  <c r="AL165" i="12"/>
  <c r="AL151" i="12"/>
  <c r="AL159" i="12"/>
  <c r="AL156" i="12"/>
  <c r="AL169" i="12"/>
  <c r="AL157" i="12"/>
  <c r="AL162" i="12"/>
  <c r="AJ202" i="12"/>
  <c r="AI264" i="12"/>
  <c r="AI395" i="12" s="1"/>
  <c r="H226" i="12"/>
  <c r="G288" i="12"/>
  <c r="G419" i="12" s="1"/>
  <c r="S214" i="12"/>
  <c r="S276" i="12" s="1"/>
  <c r="R276" i="12"/>
  <c r="AJ224" i="12"/>
  <c r="AI286" i="12"/>
  <c r="AI417" i="12" s="1"/>
  <c r="AJ218" i="12"/>
  <c r="AI280" i="12"/>
  <c r="AI411" i="12" s="1"/>
  <c r="AJ205" i="12"/>
  <c r="AI267" i="12"/>
  <c r="AI398" i="12" s="1"/>
  <c r="J223" i="12"/>
  <c r="I285" i="12"/>
  <c r="I416" i="12" s="1"/>
  <c r="P51" i="8"/>
  <c r="P24" i="8"/>
  <c r="AF9" i="4"/>
  <c r="AF66" i="9"/>
  <c r="BI86" i="10"/>
  <c r="BI87" i="10"/>
  <c r="AM24" i="20"/>
  <c r="AM3" i="23"/>
  <c r="AM3" i="22"/>
  <c r="AK26" i="20"/>
  <c r="AK5" i="23"/>
  <c r="AK5" i="22"/>
  <c r="AL25" i="20"/>
  <c r="AL4" i="22"/>
  <c r="AL4" i="23"/>
  <c r="AG37" i="20"/>
  <c r="AG40" i="20" s="1"/>
  <c r="AF44" i="20"/>
  <c r="AF10" i="3" s="1"/>
  <c r="AN8" i="4"/>
  <c r="AL73" i="20"/>
  <c r="AL71" i="9" s="1"/>
  <c r="AL68" i="20"/>
  <c r="AL9" i="3" s="1"/>
  <c r="BF79" i="6"/>
  <c r="BE83" i="6"/>
  <c r="BD85" i="6"/>
  <c r="BD87" i="6" s="1"/>
  <c r="BD86" i="6"/>
  <c r="AM37" i="11"/>
  <c r="AM39" i="11" s="1"/>
  <c r="AM8" i="5" s="1"/>
  <c r="AO74" i="20"/>
  <c r="AO76" i="20" s="1"/>
  <c r="AP72" i="20"/>
  <c r="AN65" i="20"/>
  <c r="AM66" i="20"/>
  <c r="AR64" i="20"/>
  <c r="AQ58" i="20"/>
  <c r="AR20" i="20"/>
  <c r="AR50" i="20" s="1"/>
  <c r="AR52" i="20" s="1"/>
  <c r="AR53" i="20" s="1"/>
  <c r="AR33" i="11" s="1"/>
  <c r="AR44" i="11" s="1"/>
  <c r="BI231" i="10"/>
  <c r="BA231" i="10"/>
  <c r="AS231" i="10"/>
  <c r="BH231" i="10"/>
  <c r="AY231" i="10"/>
  <c r="AP231" i="10"/>
  <c r="BG231" i="10"/>
  <c r="AX231" i="10"/>
  <c r="BC231" i="10"/>
  <c r="AQ231" i="10"/>
  <c r="BB231" i="10"/>
  <c r="AZ231" i="10"/>
  <c r="AW231" i="10"/>
  <c r="AV231" i="10"/>
  <c r="AU231" i="10"/>
  <c r="AT231" i="10"/>
  <c r="AR231" i="10"/>
  <c r="BF231" i="10"/>
  <c r="BE231" i="10"/>
  <c r="BD231" i="10"/>
  <c r="AL29" i="10"/>
  <c r="AL4" i="19"/>
  <c r="AL4" i="18"/>
  <c r="AL184" i="10"/>
  <c r="AM3" i="19"/>
  <c r="AM28" i="10"/>
  <c r="AM183" i="10"/>
  <c r="AM3" i="18"/>
  <c r="AK5" i="19"/>
  <c r="AK5" i="18"/>
  <c r="AK185" i="10"/>
  <c r="AK30" i="10"/>
  <c r="A232" i="10"/>
  <c r="A51" i="19"/>
  <c r="BC50" i="19"/>
  <c r="AU50" i="19"/>
  <c r="BE50" i="19"/>
  <c r="AV50" i="19"/>
  <c r="BD50" i="19"/>
  <c r="AS50" i="19"/>
  <c r="BB50" i="19"/>
  <c r="AQ50" i="19"/>
  <c r="BA50" i="19"/>
  <c r="AP50" i="19"/>
  <c r="BG50" i="19"/>
  <c r="BF50" i="19"/>
  <c r="AZ50" i="19"/>
  <c r="BI50" i="19"/>
  <c r="AT50" i="19"/>
  <c r="AY50" i="19"/>
  <c r="AX50" i="19"/>
  <c r="AW50" i="19"/>
  <c r="AR50" i="19"/>
  <c r="BH50" i="19"/>
  <c r="AK5" i="4"/>
  <c r="AK5" i="3"/>
  <c r="AK5" i="5"/>
  <c r="AM31" i="12"/>
  <c r="AM3" i="4"/>
  <c r="AM3" i="3"/>
  <c r="AM3" i="5"/>
  <c r="AL4" i="5"/>
  <c r="AL4" i="3"/>
  <c r="AL4" i="4"/>
  <c r="AN65" i="12"/>
  <c r="AM11" i="8"/>
  <c r="AM25" i="9"/>
  <c r="AM16" i="6"/>
  <c r="AN12" i="7"/>
  <c r="AN20" i="21" s="1"/>
  <c r="AM13" i="7"/>
  <c r="AM21" i="21" s="1"/>
  <c r="AL14" i="7"/>
  <c r="AL22" i="21" s="1"/>
  <c r="AL26" i="9"/>
  <c r="AL12" i="8"/>
  <c r="AL26" i="11"/>
  <c r="AL17" i="6"/>
  <c r="AL32" i="12"/>
  <c r="AK33" i="12"/>
  <c r="AK13" i="8"/>
  <c r="AK27" i="9"/>
  <c r="AK18" i="6"/>
  <c r="AK27" i="11"/>
  <c r="AM23" i="10" l="1"/>
  <c r="AM24" i="10" s="1"/>
  <c r="AM23" i="6" s="1"/>
  <c r="AM24" i="6" s="1"/>
  <c r="AM16" i="3" s="1"/>
  <c r="AK200" i="12"/>
  <c r="AJ262" i="12"/>
  <c r="AJ393" i="12" s="1"/>
  <c r="E229" i="12"/>
  <c r="D291" i="12"/>
  <c r="D422" i="12" s="1"/>
  <c r="AK213" i="12"/>
  <c r="AJ275" i="12"/>
  <c r="AJ406" i="12" s="1"/>
  <c r="AK210" i="12"/>
  <c r="AJ272" i="12"/>
  <c r="AJ403" i="12" s="1"/>
  <c r="N220" i="12"/>
  <c r="M282" i="12"/>
  <c r="M413" i="12" s="1"/>
  <c r="AK216" i="12"/>
  <c r="AJ278" i="12"/>
  <c r="AJ409" i="12" s="1"/>
  <c r="J224" i="12"/>
  <c r="I286" i="12"/>
  <c r="I417" i="12" s="1"/>
  <c r="A171" i="12"/>
  <c r="AM171" i="12" s="1"/>
  <c r="A232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Y170" i="12"/>
  <c r="Z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K230" i="12"/>
  <c r="AJ292" i="12"/>
  <c r="AJ423" i="12" s="1"/>
  <c r="AK218" i="12"/>
  <c r="AJ280" i="12"/>
  <c r="AJ411" i="12" s="1"/>
  <c r="AK202" i="12"/>
  <c r="AJ264" i="12"/>
  <c r="AJ395" i="12" s="1"/>
  <c r="AK228" i="12"/>
  <c r="AJ290" i="12"/>
  <c r="AJ421" i="12" s="1"/>
  <c r="AK390" i="12"/>
  <c r="AK199" i="12"/>
  <c r="AJ261" i="12"/>
  <c r="AJ392" i="12" s="1"/>
  <c r="AK203" i="12"/>
  <c r="AJ265" i="12"/>
  <c r="AJ396" i="12" s="1"/>
  <c r="AK219" i="12"/>
  <c r="AJ281" i="12"/>
  <c r="AJ412" i="12" s="1"/>
  <c r="Q217" i="12"/>
  <c r="P279" i="12"/>
  <c r="P410" i="12" s="1"/>
  <c r="AK201" i="12"/>
  <c r="AJ263" i="12"/>
  <c r="AJ394" i="12" s="1"/>
  <c r="AK205" i="12"/>
  <c r="AJ267" i="12"/>
  <c r="AJ398" i="12" s="1"/>
  <c r="I226" i="12"/>
  <c r="H288" i="12"/>
  <c r="H419" i="12" s="1"/>
  <c r="AK231" i="12"/>
  <c r="AK293" i="12" s="1"/>
  <c r="AK424" i="12" s="1"/>
  <c r="C231" i="12"/>
  <c r="C293" i="12" s="1"/>
  <c r="C424" i="12" s="1"/>
  <c r="A293" i="12"/>
  <c r="A361" i="12" s="1"/>
  <c r="A424" i="12" s="1"/>
  <c r="P218" i="12"/>
  <c r="O280" i="12"/>
  <c r="O411" i="12" s="1"/>
  <c r="O219" i="12"/>
  <c r="N281" i="12"/>
  <c r="N412" i="12" s="1"/>
  <c r="AK204" i="12"/>
  <c r="AJ266" i="12"/>
  <c r="AJ397" i="12" s="1"/>
  <c r="K223" i="12"/>
  <c r="J285" i="12"/>
  <c r="J416" i="12" s="1"/>
  <c r="R407" i="12"/>
  <c r="AL170" i="12"/>
  <c r="AM170" i="12" s="1"/>
  <c r="AK229" i="12"/>
  <c r="AJ291" i="12"/>
  <c r="AJ422" i="12" s="1"/>
  <c r="AK226" i="12"/>
  <c r="AJ288" i="12"/>
  <c r="AJ419" i="12" s="1"/>
  <c r="AK215" i="12"/>
  <c r="AJ277" i="12"/>
  <c r="AJ408" i="12" s="1"/>
  <c r="AK207" i="12"/>
  <c r="AJ269" i="12"/>
  <c r="AJ400" i="12" s="1"/>
  <c r="R216" i="12"/>
  <c r="Q278" i="12"/>
  <c r="Q409" i="12" s="1"/>
  <c r="AK211" i="12"/>
  <c r="AJ273" i="12"/>
  <c r="AJ404" i="12" s="1"/>
  <c r="Q408" i="12"/>
  <c r="AK227" i="12"/>
  <c r="AJ289" i="12"/>
  <c r="AJ420" i="12" s="1"/>
  <c r="G227" i="12"/>
  <c r="F289" i="12"/>
  <c r="F420" i="12" s="1"/>
  <c r="AK221" i="12"/>
  <c r="AJ283" i="12"/>
  <c r="AJ414" i="12" s="1"/>
  <c r="I225" i="12"/>
  <c r="H287" i="12"/>
  <c r="H418" i="12" s="1"/>
  <c r="S407" i="12"/>
  <c r="AI391" i="12"/>
  <c r="D230" i="12"/>
  <c r="AK209" i="12"/>
  <c r="AJ271" i="12"/>
  <c r="AJ402" i="12" s="1"/>
  <c r="S215" i="12"/>
  <c r="R277" i="12"/>
  <c r="R408" i="12" s="1"/>
  <c r="AK206" i="12"/>
  <c r="AJ268" i="12"/>
  <c r="AJ399" i="12" s="1"/>
  <c r="AK208" i="12"/>
  <c r="AJ270" i="12"/>
  <c r="AJ401" i="12" s="1"/>
  <c r="AM151" i="12"/>
  <c r="AM143" i="12"/>
  <c r="AM135" i="12"/>
  <c r="AM141" i="12"/>
  <c r="AM137" i="12"/>
  <c r="AM148" i="12"/>
  <c r="AM144" i="12"/>
  <c r="AM140" i="12"/>
  <c r="AM136" i="12"/>
  <c r="AM150" i="12"/>
  <c r="AM146" i="12"/>
  <c r="AM142" i="12"/>
  <c r="AM149" i="12"/>
  <c r="AM139" i="12"/>
  <c r="AM147" i="12"/>
  <c r="AM138" i="12"/>
  <c r="AM145" i="12"/>
  <c r="AM156" i="12"/>
  <c r="AM153" i="12"/>
  <c r="AM164" i="12"/>
  <c r="AM160" i="12"/>
  <c r="AM152" i="12"/>
  <c r="AM161" i="12"/>
  <c r="AM167" i="12"/>
  <c r="AM166" i="12"/>
  <c r="AM163" i="12"/>
  <c r="AM159" i="12"/>
  <c r="AM165" i="12"/>
  <c r="AM169" i="12"/>
  <c r="AM158" i="12"/>
  <c r="AM168" i="12"/>
  <c r="AM157" i="12"/>
  <c r="AM155" i="12"/>
  <c r="AM162" i="12"/>
  <c r="AM154" i="12"/>
  <c r="AK212" i="12"/>
  <c r="AJ274" i="12"/>
  <c r="AJ405" i="12" s="1"/>
  <c r="K284" i="12"/>
  <c r="K415" i="12" s="1"/>
  <c r="L222" i="12"/>
  <c r="AM197" i="12"/>
  <c r="AL259" i="12"/>
  <c r="F228" i="12"/>
  <c r="E290" i="12"/>
  <c r="E421" i="12" s="1"/>
  <c r="AK224" i="12"/>
  <c r="AJ286" i="12"/>
  <c r="AJ417" i="12" s="1"/>
  <c r="AK222" i="12"/>
  <c r="AJ284" i="12"/>
  <c r="AJ415" i="12" s="1"/>
  <c r="AK223" i="12"/>
  <c r="AJ285" i="12"/>
  <c r="AJ416" i="12" s="1"/>
  <c r="AK198" i="12"/>
  <c r="AJ260" i="12"/>
  <c r="AK220" i="12"/>
  <c r="AJ282" i="12"/>
  <c r="AJ413" i="12" s="1"/>
  <c r="AK217" i="12"/>
  <c r="AJ279" i="12"/>
  <c r="AJ410" i="12" s="1"/>
  <c r="AK225" i="12"/>
  <c r="AJ287" i="12"/>
  <c r="AJ418" i="12" s="1"/>
  <c r="AL214" i="12"/>
  <c r="AK276" i="12"/>
  <c r="AK407" i="12" s="1"/>
  <c r="M221" i="12"/>
  <c r="L283" i="12"/>
  <c r="L414" i="12" s="1"/>
  <c r="Q20" i="8"/>
  <c r="P52" i="8"/>
  <c r="AL26" i="20"/>
  <c r="AL5" i="22"/>
  <c r="AL5" i="23"/>
  <c r="AN24" i="20"/>
  <c r="AN3" i="23"/>
  <c r="AN3" i="22"/>
  <c r="AM25" i="20"/>
  <c r="AM4" i="22"/>
  <c r="AM4" i="23"/>
  <c r="AG39" i="20"/>
  <c r="AG42" i="20" s="1"/>
  <c r="AG43" i="20" s="1"/>
  <c r="AM73" i="20"/>
  <c r="AM71" i="9" s="1"/>
  <c r="AM68" i="20"/>
  <c r="AM9" i="3" s="1"/>
  <c r="AO8" i="4"/>
  <c r="BE85" i="6"/>
  <c r="BE87" i="6" s="1"/>
  <c r="BE86" i="6"/>
  <c r="BG79" i="6"/>
  <c r="BF83" i="6"/>
  <c r="AN37" i="11"/>
  <c r="AN39" i="11" s="1"/>
  <c r="AN8" i="5" s="1"/>
  <c r="N61" i="8"/>
  <c r="N23" i="3"/>
  <c r="AO65" i="20"/>
  <c r="AN66" i="20"/>
  <c r="AP74" i="20"/>
  <c r="AP76" i="20" s="1"/>
  <c r="AQ72" i="20"/>
  <c r="AS64" i="20"/>
  <c r="AR58" i="20"/>
  <c r="AS20" i="20"/>
  <c r="AS50" i="20" s="1"/>
  <c r="AS52" i="20" s="1"/>
  <c r="AS53" i="20" s="1"/>
  <c r="AS33" i="11" s="1"/>
  <c r="AS44" i="11" s="1"/>
  <c r="BF232" i="10"/>
  <c r="AX232" i="10"/>
  <c r="BH232" i="10"/>
  <c r="AY232" i="10"/>
  <c r="BG232" i="10"/>
  <c r="AW232" i="10"/>
  <c r="BI232" i="10"/>
  <c r="AU232" i="10"/>
  <c r="BE232" i="10"/>
  <c r="AT232" i="10"/>
  <c r="AZ232" i="10"/>
  <c r="AV232" i="10"/>
  <c r="AS232" i="10"/>
  <c r="AR232" i="10"/>
  <c r="BD232" i="10"/>
  <c r="BC232" i="10"/>
  <c r="BB232" i="10"/>
  <c r="BA232" i="10"/>
  <c r="AQ232" i="10"/>
  <c r="AM29" i="10"/>
  <c r="AM4" i="19"/>
  <c r="AM4" i="18"/>
  <c r="AM184" i="10"/>
  <c r="AN3" i="19"/>
  <c r="AN183" i="10"/>
  <c r="AN28" i="10"/>
  <c r="AN3" i="18"/>
  <c r="AL185" i="10"/>
  <c r="AL30" i="10"/>
  <c r="AL5" i="19"/>
  <c r="AL5" i="18"/>
  <c r="A233" i="10"/>
  <c r="BF51" i="19"/>
  <c r="AX51" i="19"/>
  <c r="BH51" i="19"/>
  <c r="AY51" i="19"/>
  <c r="BE51" i="19"/>
  <c r="AU51" i="19"/>
  <c r="BB51" i="19"/>
  <c r="AQ51" i="19"/>
  <c r="BA51" i="19"/>
  <c r="BI51" i="19"/>
  <c r="AS51" i="19"/>
  <c r="BG51" i="19"/>
  <c r="AR51" i="19"/>
  <c r="BD51" i="19"/>
  <c r="A52" i="19"/>
  <c r="AV51" i="19"/>
  <c r="BC51" i="19"/>
  <c r="AZ51" i="19"/>
  <c r="AW51" i="19"/>
  <c r="AT51" i="19"/>
  <c r="AL5" i="3"/>
  <c r="AL5" i="5"/>
  <c r="AL5" i="4"/>
  <c r="AM4" i="3"/>
  <c r="AM4" i="5"/>
  <c r="AM4" i="4"/>
  <c r="AN3" i="4"/>
  <c r="AN31" i="12"/>
  <c r="AN3" i="3"/>
  <c r="AN3" i="5"/>
  <c r="AO65" i="12"/>
  <c r="AM26" i="11"/>
  <c r="AM17" i="6"/>
  <c r="AM32" i="12"/>
  <c r="AM26" i="9"/>
  <c r="AM12" i="8"/>
  <c r="AN16" i="6"/>
  <c r="AN11" i="8"/>
  <c r="AO12" i="7"/>
  <c r="AO20" i="21" s="1"/>
  <c r="AN25" i="9"/>
  <c r="AN13" i="7"/>
  <c r="AN21" i="21" s="1"/>
  <c r="AL27" i="11"/>
  <c r="AL13" i="8"/>
  <c r="AL27" i="9"/>
  <c r="AL33" i="12"/>
  <c r="AL18" i="6"/>
  <c r="AM14" i="7"/>
  <c r="AM22" i="21" s="1"/>
  <c r="AN23" i="10" l="1"/>
  <c r="AN24" i="10" s="1"/>
  <c r="AN23" i="6" s="1"/>
  <c r="AN24" i="6" s="1"/>
  <c r="AN16" i="3" s="1"/>
  <c r="D231" i="12"/>
  <c r="E231" i="12" s="1"/>
  <c r="AL227" i="12"/>
  <c r="AK289" i="12"/>
  <c r="AK420" i="12" s="1"/>
  <c r="AM214" i="12"/>
  <c r="AN214" i="12" s="1"/>
  <c r="AL276" i="12"/>
  <c r="AL407" i="12" s="1"/>
  <c r="D293" i="12"/>
  <c r="D424" i="12" s="1"/>
  <c r="J225" i="12"/>
  <c r="I287" i="12"/>
  <c r="I418" i="12" s="1"/>
  <c r="AN135" i="12"/>
  <c r="AN152" i="12"/>
  <c r="AN144" i="12"/>
  <c r="AN136" i="12"/>
  <c r="AN148" i="12"/>
  <c r="AN140" i="12"/>
  <c r="AN151" i="12"/>
  <c r="AN147" i="12"/>
  <c r="AN142" i="12"/>
  <c r="AN138" i="12"/>
  <c r="AN149" i="12"/>
  <c r="AN141" i="12"/>
  <c r="AN143" i="12"/>
  <c r="AN150" i="12"/>
  <c r="AN145" i="12"/>
  <c r="AN137" i="12"/>
  <c r="AN146" i="12"/>
  <c r="AN139" i="12"/>
  <c r="AN164" i="12"/>
  <c r="AN170" i="12"/>
  <c r="AN169" i="12"/>
  <c r="AN157" i="12"/>
  <c r="AN156" i="12"/>
  <c r="AN166" i="12"/>
  <c r="AN162" i="12"/>
  <c r="AN163" i="12"/>
  <c r="AN165" i="12"/>
  <c r="AN167" i="12"/>
  <c r="AN160" i="12"/>
  <c r="AN158" i="12"/>
  <c r="AN161" i="12"/>
  <c r="AN155" i="12"/>
  <c r="AN153" i="12"/>
  <c r="AN159" i="12"/>
  <c r="AN168" i="12"/>
  <c r="AN154" i="12"/>
  <c r="AN171" i="12"/>
  <c r="AL225" i="12"/>
  <c r="AK287" i="12"/>
  <c r="AK418" i="12" s="1"/>
  <c r="AK285" i="12"/>
  <c r="AK416" i="12" s="1"/>
  <c r="AL223" i="12"/>
  <c r="AN197" i="12"/>
  <c r="AM259" i="12"/>
  <c r="AL209" i="12"/>
  <c r="AK271" i="12"/>
  <c r="AK402" i="12" s="1"/>
  <c r="L223" i="12"/>
  <c r="K285" i="12"/>
  <c r="K416" i="12" s="1"/>
  <c r="AL231" i="12"/>
  <c r="R217" i="12"/>
  <c r="Q279" i="12"/>
  <c r="Q410" i="12" s="1"/>
  <c r="K224" i="12"/>
  <c r="J286" i="12"/>
  <c r="J417" i="12" s="1"/>
  <c r="AL213" i="12"/>
  <c r="AK275" i="12"/>
  <c r="AK406" i="12" s="1"/>
  <c r="C232" i="12"/>
  <c r="A294" i="12"/>
  <c r="A362" i="12" s="1"/>
  <c r="A425" i="12" s="1"/>
  <c r="AL232" i="12"/>
  <c r="AL294" i="12" s="1"/>
  <c r="AL425" i="12" s="1"/>
  <c r="T215" i="12"/>
  <c r="T277" i="12" s="1"/>
  <c r="S277" i="12"/>
  <c r="Q218" i="12"/>
  <c r="P280" i="12"/>
  <c r="P411" i="12" s="1"/>
  <c r="AL221" i="12"/>
  <c r="AK283" i="12"/>
  <c r="AK414" i="12" s="1"/>
  <c r="AK292" i="12"/>
  <c r="AK423" i="12" s="1"/>
  <c r="AL230" i="12"/>
  <c r="AL217" i="12"/>
  <c r="AK279" i="12"/>
  <c r="AK410" i="12" s="1"/>
  <c r="AL222" i="12"/>
  <c r="AK284" i="12"/>
  <c r="AK415" i="12" s="1"/>
  <c r="AL208" i="12"/>
  <c r="AK270" i="12"/>
  <c r="AK401" i="12" s="1"/>
  <c r="AL204" i="12"/>
  <c r="AK266" i="12"/>
  <c r="AK397" i="12" s="1"/>
  <c r="J226" i="12"/>
  <c r="I288" i="12"/>
  <c r="I419" i="12" s="1"/>
  <c r="AL219" i="12"/>
  <c r="AK281" i="12"/>
  <c r="AK412" i="12" s="1"/>
  <c r="AK290" i="12"/>
  <c r="AK421" i="12" s="1"/>
  <c r="AL228" i="12"/>
  <c r="AL216" i="12"/>
  <c r="AK278" i="12"/>
  <c r="AK409" i="12" s="1"/>
  <c r="F229" i="12"/>
  <c r="E291" i="12"/>
  <c r="E422" i="12" s="1"/>
  <c r="AL199" i="12"/>
  <c r="AK261" i="12"/>
  <c r="AK392" i="12" s="1"/>
  <c r="A172" i="12"/>
  <c r="AN172" i="12" s="1"/>
  <c r="A233" i="12"/>
  <c r="D171" i="12"/>
  <c r="C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L215" i="12"/>
  <c r="AK277" i="12"/>
  <c r="AK408" i="12" s="1"/>
  <c r="M222" i="12"/>
  <c r="L284" i="12"/>
  <c r="L415" i="12" s="1"/>
  <c r="AL211" i="12"/>
  <c r="AK273" i="12"/>
  <c r="AK404" i="12" s="1"/>
  <c r="H227" i="12"/>
  <c r="G289" i="12"/>
  <c r="G420" i="12" s="1"/>
  <c r="S216" i="12"/>
  <c r="R278" i="12"/>
  <c r="R409" i="12" s="1"/>
  <c r="AL229" i="12"/>
  <c r="AK291" i="12"/>
  <c r="AK422" i="12" s="1"/>
  <c r="AJ391" i="12"/>
  <c r="AL207" i="12"/>
  <c r="AK269" i="12"/>
  <c r="AK400" i="12" s="1"/>
  <c r="AL202" i="12"/>
  <c r="AK264" i="12"/>
  <c r="AK395" i="12" s="1"/>
  <c r="AL198" i="12"/>
  <c r="AK260" i="12"/>
  <c r="G228" i="12"/>
  <c r="F290" i="12"/>
  <c r="F421" i="12" s="1"/>
  <c r="AL201" i="12"/>
  <c r="AK263" i="12"/>
  <c r="AK394" i="12" s="1"/>
  <c r="AL210" i="12"/>
  <c r="AK272" i="12"/>
  <c r="AK403" i="12" s="1"/>
  <c r="AL390" i="12"/>
  <c r="AL218" i="12"/>
  <c r="AK280" i="12"/>
  <c r="AK411" i="12" s="1"/>
  <c r="E230" i="12"/>
  <c r="D292" i="12"/>
  <c r="D423" i="12" s="1"/>
  <c r="AL226" i="12"/>
  <c r="AK288" i="12"/>
  <c r="AK419" i="12" s="1"/>
  <c r="N221" i="12"/>
  <c r="M283" i="12"/>
  <c r="M414" i="12" s="1"/>
  <c r="AL220" i="12"/>
  <c r="AK282" i="12"/>
  <c r="AK413" i="12" s="1"/>
  <c r="AL224" i="12"/>
  <c r="AK286" i="12"/>
  <c r="AK417" i="12" s="1"/>
  <c r="AL212" i="12"/>
  <c r="AK274" i="12"/>
  <c r="AK405" i="12" s="1"/>
  <c r="AL206" i="12"/>
  <c r="AK268" i="12"/>
  <c r="AK399" i="12" s="1"/>
  <c r="P219" i="12"/>
  <c r="O281" i="12"/>
  <c r="O412" i="12" s="1"/>
  <c r="AL205" i="12"/>
  <c r="AK267" i="12"/>
  <c r="AK398" i="12" s="1"/>
  <c r="AL203" i="12"/>
  <c r="AK265" i="12"/>
  <c r="AK396" i="12" s="1"/>
  <c r="O220" i="12"/>
  <c r="N282" i="12"/>
  <c r="N413" i="12" s="1"/>
  <c r="AL200" i="12"/>
  <c r="AK262" i="12"/>
  <c r="AK393" i="12" s="1"/>
  <c r="Q48" i="8"/>
  <c r="Q22" i="8"/>
  <c r="AG9" i="4"/>
  <c r="AG66" i="9"/>
  <c r="AN25" i="20"/>
  <c r="AN4" i="23"/>
  <c r="AN4" i="22"/>
  <c r="AM26" i="20"/>
  <c r="AM5" i="22"/>
  <c r="AM5" i="23"/>
  <c r="AO24" i="20"/>
  <c r="AO3" i="23"/>
  <c r="AO3" i="22"/>
  <c r="AG44" i="20"/>
  <c r="AG10" i="3" s="1"/>
  <c r="AH37" i="20"/>
  <c r="AH40" i="20" s="1"/>
  <c r="AP8" i="4"/>
  <c r="AN73" i="20"/>
  <c r="AN71" i="9" s="1"/>
  <c r="AN68" i="20"/>
  <c r="AN9" i="3" s="1"/>
  <c r="BH79" i="6"/>
  <c r="BG83" i="6"/>
  <c r="BF85" i="6"/>
  <c r="BF87" i="6" s="1"/>
  <c r="BF86" i="6"/>
  <c r="AO37" i="11"/>
  <c r="AO39" i="11" s="1"/>
  <c r="AO8" i="5" s="1"/>
  <c r="N62" i="9"/>
  <c r="AQ74" i="20"/>
  <c r="AQ76" i="20" s="1"/>
  <c r="AR72" i="20"/>
  <c r="AP65" i="20"/>
  <c r="AO66" i="20"/>
  <c r="AT64" i="20"/>
  <c r="AS58" i="20"/>
  <c r="AT20" i="20"/>
  <c r="AT50" i="20" s="1"/>
  <c r="BD233" i="10"/>
  <c r="AV233" i="10"/>
  <c r="BH233" i="10"/>
  <c r="AY233" i="10"/>
  <c r="BG233" i="10"/>
  <c r="AX233" i="10"/>
  <c r="BB233" i="10"/>
  <c r="BA233" i="10"/>
  <c r="AU233" i="10"/>
  <c r="AT233" i="10"/>
  <c r="BI233" i="10"/>
  <c r="AS233" i="10"/>
  <c r="BF233" i="10"/>
  <c r="AR233" i="10"/>
  <c r="BE233" i="10"/>
  <c r="AW233" i="10"/>
  <c r="BC233" i="10"/>
  <c r="AZ233" i="10"/>
  <c r="AO183" i="10"/>
  <c r="AO28" i="10"/>
  <c r="AO3" i="19"/>
  <c r="AO3" i="18"/>
  <c r="AN4" i="19"/>
  <c r="AN29" i="10"/>
  <c r="AN4" i="18"/>
  <c r="AN184" i="10"/>
  <c r="AN14" i="7"/>
  <c r="AM185" i="10"/>
  <c r="AM30" i="10"/>
  <c r="AM5" i="19"/>
  <c r="AM5" i="18"/>
  <c r="A234" i="10"/>
  <c r="BI52" i="19"/>
  <c r="BA52" i="19"/>
  <c r="AS52" i="19"/>
  <c r="A53" i="19"/>
  <c r="BB52" i="19"/>
  <c r="AR52" i="19"/>
  <c r="BG52" i="19"/>
  <c r="AW52" i="19"/>
  <c r="AZ52" i="19"/>
  <c r="AY52" i="19"/>
  <c r="AU52" i="19"/>
  <c r="BH52" i="19"/>
  <c r="AT52" i="19"/>
  <c r="BF52" i="19"/>
  <c r="AX52" i="19"/>
  <c r="BE52" i="19"/>
  <c r="BD52" i="19"/>
  <c r="BC52" i="19"/>
  <c r="AV52" i="19"/>
  <c r="AN4" i="4"/>
  <c r="AN4" i="3"/>
  <c r="AN4" i="5"/>
  <c r="AM5" i="4"/>
  <c r="AM5" i="5"/>
  <c r="AM5" i="3"/>
  <c r="AO3" i="4"/>
  <c r="AO31" i="12"/>
  <c r="AO3" i="3"/>
  <c r="AO3" i="5"/>
  <c r="AP65" i="12"/>
  <c r="AN27" i="9"/>
  <c r="AN26" i="11"/>
  <c r="AN32" i="12"/>
  <c r="AN26" i="9"/>
  <c r="AN17" i="6"/>
  <c r="AN12" i="8"/>
  <c r="AM13" i="8"/>
  <c r="AM27" i="9"/>
  <c r="AM33" i="12"/>
  <c r="AM27" i="11"/>
  <c r="AM18" i="6"/>
  <c r="AO16" i="6"/>
  <c r="AO11" i="8"/>
  <c r="AO13" i="7"/>
  <c r="AO21" i="21" s="1"/>
  <c r="AO25" i="9"/>
  <c r="AP12" i="7"/>
  <c r="AP20" i="21" s="1"/>
  <c r="AN5" i="4" l="1"/>
  <c r="AN22" i="21"/>
  <c r="AO23" i="10"/>
  <c r="AO24" i="10" s="1"/>
  <c r="AO23" i="6" s="1"/>
  <c r="AO24" i="6" s="1"/>
  <c r="AO16" i="3" s="1"/>
  <c r="AM232" i="12"/>
  <c r="AM294" i="12" s="1"/>
  <c r="AM425" i="12" s="1"/>
  <c r="AM201" i="12"/>
  <c r="AL263" i="12"/>
  <c r="AL394" i="12" s="1"/>
  <c r="I227" i="12"/>
  <c r="H289" i="12"/>
  <c r="H420" i="12" s="1"/>
  <c r="AM219" i="12"/>
  <c r="AL281" i="12"/>
  <c r="AL412" i="12" s="1"/>
  <c r="K225" i="12"/>
  <c r="J287" i="12"/>
  <c r="J418" i="12" s="1"/>
  <c r="R218" i="12"/>
  <c r="Q280" i="12"/>
  <c r="Q411" i="12" s="1"/>
  <c r="Q219" i="12"/>
  <c r="P281" i="12"/>
  <c r="P412" i="12" s="1"/>
  <c r="H228" i="12"/>
  <c r="G290" i="12"/>
  <c r="G421" i="12" s="1"/>
  <c r="G229" i="12"/>
  <c r="F291" i="12"/>
  <c r="F422" i="12" s="1"/>
  <c r="F231" i="12"/>
  <c r="E293" i="12"/>
  <c r="E424" i="12" s="1"/>
  <c r="AK391" i="12"/>
  <c r="AM211" i="12"/>
  <c r="AL273" i="12"/>
  <c r="AL404" i="12" s="1"/>
  <c r="AM230" i="12"/>
  <c r="AL292" i="12"/>
  <c r="AL423" i="12" s="1"/>
  <c r="T408" i="12"/>
  <c r="M223" i="12"/>
  <c r="L285" i="12"/>
  <c r="L416" i="12" s="1"/>
  <c r="AL287" i="12"/>
  <c r="AL418" i="12" s="1"/>
  <c r="AM225" i="12"/>
  <c r="AM224" i="12"/>
  <c r="AL286" i="12"/>
  <c r="AL417" i="12" s="1"/>
  <c r="S217" i="12"/>
  <c r="R279" i="12"/>
  <c r="R410" i="12" s="1"/>
  <c r="AM223" i="12"/>
  <c r="AL285" i="12"/>
  <c r="AL416" i="12" s="1"/>
  <c r="AL293" i="12"/>
  <c r="AL424" i="12" s="1"/>
  <c r="AM231" i="12"/>
  <c r="AM220" i="12"/>
  <c r="AL282" i="12"/>
  <c r="AL413" i="12" s="1"/>
  <c r="O221" i="12"/>
  <c r="N283" i="12"/>
  <c r="N414" i="12" s="1"/>
  <c r="AM229" i="12"/>
  <c r="AL291" i="12"/>
  <c r="AL422" i="12" s="1"/>
  <c r="AM216" i="12"/>
  <c r="AL278" i="12"/>
  <c r="AL409" i="12" s="1"/>
  <c r="N222" i="12"/>
  <c r="M284" i="12"/>
  <c r="M415" i="12" s="1"/>
  <c r="A173" i="12"/>
  <c r="A234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X172" i="12"/>
  <c r="Y172" i="12"/>
  <c r="Z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M228" i="12"/>
  <c r="AL290" i="12"/>
  <c r="AL421" i="12" s="1"/>
  <c r="AM209" i="12"/>
  <c r="AL271" i="12"/>
  <c r="AL402" i="12" s="1"/>
  <c r="AM205" i="12"/>
  <c r="AL267" i="12"/>
  <c r="AL398" i="12" s="1"/>
  <c r="AM222" i="12"/>
  <c r="AL284" i="12"/>
  <c r="AL415" i="12" s="1"/>
  <c r="AM200" i="12"/>
  <c r="AL262" i="12"/>
  <c r="AL393" i="12" s="1"/>
  <c r="AM218" i="12"/>
  <c r="AL280" i="12"/>
  <c r="AL411" i="12" s="1"/>
  <c r="AM217" i="12"/>
  <c r="AL279" i="12"/>
  <c r="AL410" i="12" s="1"/>
  <c r="AM206" i="12"/>
  <c r="AL268" i="12"/>
  <c r="AL399" i="12" s="1"/>
  <c r="AM233" i="12"/>
  <c r="C233" i="12"/>
  <c r="C295" i="12" s="1"/>
  <c r="C426" i="12" s="1"/>
  <c r="A295" i="12"/>
  <c r="A363" i="12" s="1"/>
  <c r="A426" i="12" s="1"/>
  <c r="AM204" i="12"/>
  <c r="AL266" i="12"/>
  <c r="AL397" i="12" s="1"/>
  <c r="AM213" i="12"/>
  <c r="AL275" i="12"/>
  <c r="AL406" i="12" s="1"/>
  <c r="AM203" i="12"/>
  <c r="AL265" i="12"/>
  <c r="AL396" i="12" s="1"/>
  <c r="AM212" i="12"/>
  <c r="AL274" i="12"/>
  <c r="AL405" i="12" s="1"/>
  <c r="AM226" i="12"/>
  <c r="AL288" i="12"/>
  <c r="AL419" i="12" s="1"/>
  <c r="AM210" i="12"/>
  <c r="AL272" i="12"/>
  <c r="AL403" i="12" s="1"/>
  <c r="AM202" i="12"/>
  <c r="AL264" i="12"/>
  <c r="AL395" i="12" s="1"/>
  <c r="T216" i="12"/>
  <c r="S278" i="12"/>
  <c r="S409" i="12" s="1"/>
  <c r="AM208" i="12"/>
  <c r="AL270" i="12"/>
  <c r="AL401" i="12" s="1"/>
  <c r="AM221" i="12"/>
  <c r="AL283" i="12"/>
  <c r="AL414" i="12" s="1"/>
  <c r="L224" i="12"/>
  <c r="K286" i="12"/>
  <c r="K417" i="12" s="1"/>
  <c r="AM390" i="12"/>
  <c r="AM227" i="12"/>
  <c r="AL289" i="12"/>
  <c r="AL420" i="12" s="1"/>
  <c r="F230" i="12"/>
  <c r="E292" i="12"/>
  <c r="E423" i="12" s="1"/>
  <c r="AM207" i="12"/>
  <c r="AL269" i="12"/>
  <c r="AL400" i="12" s="1"/>
  <c r="D232" i="12"/>
  <c r="C294" i="12"/>
  <c r="C425" i="12" s="1"/>
  <c r="K226" i="12"/>
  <c r="J288" i="12"/>
  <c r="J419" i="12" s="1"/>
  <c r="S408" i="12"/>
  <c r="P220" i="12"/>
  <c r="O282" i="12"/>
  <c r="O413" i="12" s="1"/>
  <c r="AM198" i="12"/>
  <c r="AL260" i="12"/>
  <c r="AO214" i="12"/>
  <c r="AN276" i="12"/>
  <c r="AN407" i="12" s="1"/>
  <c r="AO153" i="12"/>
  <c r="AO145" i="12"/>
  <c r="AO137" i="12"/>
  <c r="AO144" i="12"/>
  <c r="AO140" i="12"/>
  <c r="AO151" i="12"/>
  <c r="AO147" i="12"/>
  <c r="AO136" i="12"/>
  <c r="AO143" i="12"/>
  <c r="AO139" i="12"/>
  <c r="AO149" i="12"/>
  <c r="AO141" i="12"/>
  <c r="AO150" i="12"/>
  <c r="AO142" i="12"/>
  <c r="AO135" i="12"/>
  <c r="AO152" i="12"/>
  <c r="AO146" i="12"/>
  <c r="AO138" i="12"/>
  <c r="AO148" i="12"/>
  <c r="AO168" i="12"/>
  <c r="AO169" i="12"/>
  <c r="AO154" i="12"/>
  <c r="AO163" i="12"/>
  <c r="AO158" i="12"/>
  <c r="AO160" i="12"/>
  <c r="AO164" i="12"/>
  <c r="AO161" i="12"/>
  <c r="AO170" i="12"/>
  <c r="AO167" i="12"/>
  <c r="AO156" i="12"/>
  <c r="AO162" i="12"/>
  <c r="AO171" i="12"/>
  <c r="AO159" i="12"/>
  <c r="AO165" i="12"/>
  <c r="AO157" i="12"/>
  <c r="AO166" i="12"/>
  <c r="AO172" i="12"/>
  <c r="AO155" i="12"/>
  <c r="AO173" i="12"/>
  <c r="AM215" i="12"/>
  <c r="AL277" i="12"/>
  <c r="AL408" i="12" s="1"/>
  <c r="AM199" i="12"/>
  <c r="AL261" i="12"/>
  <c r="AL392" i="12" s="1"/>
  <c r="AN232" i="12"/>
  <c r="AO197" i="12"/>
  <c r="AN259" i="12"/>
  <c r="AM276" i="12"/>
  <c r="AM407" i="12" s="1"/>
  <c r="Q23" i="8"/>
  <c r="Q50" i="8"/>
  <c r="AO25" i="20"/>
  <c r="AO4" i="23"/>
  <c r="AO4" i="22"/>
  <c r="AP24" i="20"/>
  <c r="AP3" i="22"/>
  <c r="AP3" i="23"/>
  <c r="AN5" i="22"/>
  <c r="AN5" i="23"/>
  <c r="AH39" i="20"/>
  <c r="AH42" i="20" s="1"/>
  <c r="AH43" i="20" s="1"/>
  <c r="AO73" i="20"/>
  <c r="AO71" i="9" s="1"/>
  <c r="AO68" i="20"/>
  <c r="AO9" i="3" s="1"/>
  <c r="AQ8" i="4"/>
  <c r="AN13" i="8"/>
  <c r="AN26" i="20"/>
  <c r="AN5" i="3"/>
  <c r="AN18" i="6"/>
  <c r="AN27" i="11"/>
  <c r="BG86" i="6"/>
  <c r="BG85" i="6"/>
  <c r="BG87" i="6" s="1"/>
  <c r="BI79" i="6"/>
  <c r="BI83" i="6" s="1"/>
  <c r="BH83" i="6"/>
  <c r="AP37" i="11"/>
  <c r="AP39" i="11" s="1"/>
  <c r="AP8" i="5" s="1"/>
  <c r="AQ65" i="20"/>
  <c r="AP66" i="20"/>
  <c r="AT52" i="20"/>
  <c r="AT53" i="20" s="1"/>
  <c r="AR74" i="20"/>
  <c r="AR76" i="20" s="1"/>
  <c r="AS72" i="20"/>
  <c r="AU64" i="20"/>
  <c r="AU20" i="20"/>
  <c r="AU50" i="20" s="1"/>
  <c r="BC234" i="10"/>
  <c r="AU234" i="10"/>
  <c r="BI234" i="10"/>
  <c r="AZ234" i="10"/>
  <c r="BH234" i="10"/>
  <c r="AY234" i="10"/>
  <c r="AW234" i="10"/>
  <c r="BG234" i="10"/>
  <c r="AV234" i="10"/>
  <c r="AT234" i="10"/>
  <c r="AS234" i="10"/>
  <c r="BF234" i="10"/>
  <c r="BE234" i="10"/>
  <c r="BD234" i="10"/>
  <c r="BB234" i="10"/>
  <c r="BA234" i="10"/>
  <c r="AX234" i="10"/>
  <c r="AO4" i="19"/>
  <c r="AO184" i="10"/>
  <c r="AO29" i="10"/>
  <c r="AO4" i="18"/>
  <c r="AN5" i="5"/>
  <c r="AN33" i="12"/>
  <c r="AP183" i="10"/>
  <c r="AP28" i="10"/>
  <c r="AP3" i="19"/>
  <c r="AP3" i="18"/>
  <c r="AN185" i="10"/>
  <c r="AN30" i="10"/>
  <c r="AN5" i="19"/>
  <c r="AN5" i="18"/>
  <c r="A235" i="10"/>
  <c r="BD53" i="19"/>
  <c r="AV53" i="19"/>
  <c r="BE53" i="19"/>
  <c r="AU53" i="19"/>
  <c r="BI53" i="19"/>
  <c r="AY53" i="19"/>
  <c r="A54" i="19"/>
  <c r="AZ53" i="19"/>
  <c r="AX53" i="19"/>
  <c r="AW53" i="19"/>
  <c r="AT53" i="19"/>
  <c r="BH53" i="19"/>
  <c r="AS53" i="19"/>
  <c r="BB53" i="19"/>
  <c r="BG53" i="19"/>
  <c r="BF53" i="19"/>
  <c r="BC53" i="19"/>
  <c r="BA53" i="19"/>
  <c r="AP31" i="12"/>
  <c r="AP3" i="3"/>
  <c r="AP3" i="5"/>
  <c r="AP3" i="4"/>
  <c r="AO4" i="3"/>
  <c r="AO4" i="4"/>
  <c r="AO4" i="5"/>
  <c r="AQ65" i="12"/>
  <c r="AP25" i="9"/>
  <c r="AP16" i="6"/>
  <c r="AP11" i="8"/>
  <c r="AQ12" i="7"/>
  <c r="AQ20" i="21" s="1"/>
  <c r="AP13" i="7"/>
  <c r="AP21" i="21" s="1"/>
  <c r="AO14" i="7"/>
  <c r="AO22" i="21" s="1"/>
  <c r="AO17" i="6"/>
  <c r="AO32" i="12"/>
  <c r="AO26" i="9"/>
  <c r="AO12" i="8"/>
  <c r="AO26" i="11"/>
  <c r="AP23" i="10" l="1"/>
  <c r="AP24" i="10" s="1"/>
  <c r="AP23" i="6" s="1"/>
  <c r="AP24" i="6" s="1"/>
  <c r="AP16" i="3" s="1"/>
  <c r="D233" i="12"/>
  <c r="D295" i="12" s="1"/>
  <c r="D426" i="12" s="1"/>
  <c r="L226" i="12"/>
  <c r="K288" i="12"/>
  <c r="K419" i="12" s="1"/>
  <c r="O222" i="12"/>
  <c r="N284" i="12"/>
  <c r="N415" i="12" s="1"/>
  <c r="AN227" i="12"/>
  <c r="AM289" i="12"/>
  <c r="AM420" i="12" s="1"/>
  <c r="AN231" i="12"/>
  <c r="AM293" i="12"/>
  <c r="AM424" i="12" s="1"/>
  <c r="AN216" i="12"/>
  <c r="AM278" i="12"/>
  <c r="AM409" i="12" s="1"/>
  <c r="AN215" i="12"/>
  <c r="AM277" i="12"/>
  <c r="AM408" i="12" s="1"/>
  <c r="E232" i="12"/>
  <c r="D294" i="12"/>
  <c r="D425" i="12" s="1"/>
  <c r="U216" i="12"/>
  <c r="U278" i="12" s="1"/>
  <c r="T278" i="12"/>
  <c r="AN212" i="12"/>
  <c r="AM274" i="12"/>
  <c r="AM405" i="12" s="1"/>
  <c r="AN205" i="12"/>
  <c r="AM267" i="12"/>
  <c r="AM398" i="12" s="1"/>
  <c r="I228" i="12"/>
  <c r="H290" i="12"/>
  <c r="H421" i="12" s="1"/>
  <c r="AN219" i="12"/>
  <c r="AM281" i="12"/>
  <c r="AM412" i="12" s="1"/>
  <c r="AL391" i="12"/>
  <c r="AN226" i="12"/>
  <c r="AM288" i="12"/>
  <c r="AM419" i="12" s="1"/>
  <c r="AN222" i="12"/>
  <c r="AM284" i="12"/>
  <c r="AM415" i="12" s="1"/>
  <c r="L225" i="12"/>
  <c r="K287" i="12"/>
  <c r="K418" i="12" s="1"/>
  <c r="AN217" i="12"/>
  <c r="AM279" i="12"/>
  <c r="AM410" i="12" s="1"/>
  <c r="AN390" i="12"/>
  <c r="AN207" i="12"/>
  <c r="AM269" i="12"/>
  <c r="AM400" i="12" s="1"/>
  <c r="M224" i="12"/>
  <c r="L286" i="12"/>
  <c r="L417" i="12" s="1"/>
  <c r="AN202" i="12"/>
  <c r="AM264" i="12"/>
  <c r="AM395" i="12" s="1"/>
  <c r="AN203" i="12"/>
  <c r="AM265" i="12"/>
  <c r="AM396" i="12" s="1"/>
  <c r="AN209" i="12"/>
  <c r="AM271" i="12"/>
  <c r="AM402" i="12" s="1"/>
  <c r="A296" i="12"/>
  <c r="A364" i="12" s="1"/>
  <c r="A427" i="12" s="1"/>
  <c r="AN234" i="12"/>
  <c r="AN296" i="12" s="1"/>
  <c r="AN427" i="12" s="1"/>
  <c r="C234" i="12"/>
  <c r="R219" i="12"/>
  <c r="Q281" i="12"/>
  <c r="Q412" i="12" s="1"/>
  <c r="J227" i="12"/>
  <c r="I289" i="12"/>
  <c r="I420" i="12" s="1"/>
  <c r="AN206" i="12"/>
  <c r="AM268" i="12"/>
  <c r="AM399" i="12" s="1"/>
  <c r="AN220" i="12"/>
  <c r="AM282" i="12"/>
  <c r="AM413" i="12" s="1"/>
  <c r="AN224" i="12"/>
  <c r="AM286" i="12"/>
  <c r="AM417" i="12" s="1"/>
  <c r="AN199" i="12"/>
  <c r="AM261" i="12"/>
  <c r="AM392" i="12" s="1"/>
  <c r="AN204" i="12"/>
  <c r="AM266" i="12"/>
  <c r="AM397" i="12" s="1"/>
  <c r="AN225" i="12"/>
  <c r="AM287" i="12"/>
  <c r="AM418" i="12" s="1"/>
  <c r="E233" i="12"/>
  <c r="AN211" i="12"/>
  <c r="AM273" i="12"/>
  <c r="AM404" i="12" s="1"/>
  <c r="AN229" i="12"/>
  <c r="AM291" i="12"/>
  <c r="AM422" i="12" s="1"/>
  <c r="M285" i="12"/>
  <c r="M416" i="12" s="1"/>
  <c r="N223" i="12"/>
  <c r="AP197" i="12"/>
  <c r="AO259" i="12"/>
  <c r="AN233" i="12"/>
  <c r="AM295" i="12"/>
  <c r="AM426" i="12" s="1"/>
  <c r="AN200" i="12"/>
  <c r="AM262" i="12"/>
  <c r="AM393" i="12" s="1"/>
  <c r="A174" i="12"/>
  <c r="AP174" i="12" s="1"/>
  <c r="A235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X173" i="12"/>
  <c r="Y173" i="12"/>
  <c r="Z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P221" i="12"/>
  <c r="O283" i="12"/>
  <c r="O414" i="12" s="1"/>
  <c r="T217" i="12"/>
  <c r="S279" i="12"/>
  <c r="S410" i="12" s="1"/>
  <c r="AP214" i="12"/>
  <c r="AO276" i="12"/>
  <c r="AO407" i="12" s="1"/>
  <c r="AN230" i="12"/>
  <c r="AM292" i="12"/>
  <c r="AM423" i="12" s="1"/>
  <c r="AP135" i="12"/>
  <c r="AP154" i="12"/>
  <c r="AP146" i="12"/>
  <c r="AP138" i="12"/>
  <c r="AP151" i="12"/>
  <c r="AP147" i="12"/>
  <c r="AP136" i="12"/>
  <c r="AP143" i="12"/>
  <c r="AP139" i="12"/>
  <c r="AP150" i="12"/>
  <c r="AP145" i="12"/>
  <c r="AP141" i="12"/>
  <c r="AP148" i="12"/>
  <c r="AP149" i="12"/>
  <c r="AP142" i="12"/>
  <c r="AP152" i="12"/>
  <c r="AP144" i="12"/>
  <c r="AP137" i="12"/>
  <c r="AP153" i="12"/>
  <c r="AP140" i="12"/>
  <c r="AP164" i="12"/>
  <c r="AP159" i="12"/>
  <c r="AP161" i="12"/>
  <c r="AP163" i="12"/>
  <c r="AP172" i="12"/>
  <c r="AP162" i="12"/>
  <c r="AP169" i="12"/>
  <c r="AP170" i="12"/>
  <c r="AP165" i="12"/>
  <c r="AP155" i="12"/>
  <c r="AP157" i="12"/>
  <c r="AP167" i="12"/>
  <c r="AP171" i="12"/>
  <c r="AP168" i="12"/>
  <c r="AP173" i="12"/>
  <c r="AP160" i="12"/>
  <c r="AP156" i="12"/>
  <c r="AP158" i="12"/>
  <c r="AP166" i="12"/>
  <c r="AN208" i="12"/>
  <c r="AM270" i="12"/>
  <c r="AM401" i="12" s="1"/>
  <c r="H229" i="12"/>
  <c r="G291" i="12"/>
  <c r="G422" i="12" s="1"/>
  <c r="AN198" i="12"/>
  <c r="AM260" i="12"/>
  <c r="Q220" i="12"/>
  <c r="P282" i="12"/>
  <c r="P413" i="12" s="1"/>
  <c r="AN218" i="12"/>
  <c r="AM280" i="12"/>
  <c r="AM411" i="12" s="1"/>
  <c r="AN223" i="12"/>
  <c r="AM285" i="12"/>
  <c r="AM416" i="12" s="1"/>
  <c r="AO232" i="12"/>
  <c r="AN294" i="12"/>
  <c r="AN425" i="12" s="1"/>
  <c r="F292" i="12"/>
  <c r="F423" i="12" s="1"/>
  <c r="G230" i="12"/>
  <c r="AN221" i="12"/>
  <c r="AM283" i="12"/>
  <c r="AM414" i="12" s="1"/>
  <c r="AN210" i="12"/>
  <c r="AM272" i="12"/>
  <c r="AM403" i="12" s="1"/>
  <c r="AN213" i="12"/>
  <c r="AM275" i="12"/>
  <c r="AM406" i="12" s="1"/>
  <c r="AN228" i="12"/>
  <c r="AM290" i="12"/>
  <c r="AM421" i="12" s="1"/>
  <c r="G231" i="12"/>
  <c r="F293" i="12"/>
  <c r="F424" i="12" s="1"/>
  <c r="S218" i="12"/>
  <c r="R280" i="12"/>
  <c r="R411" i="12" s="1"/>
  <c r="AN201" i="12"/>
  <c r="AM263" i="12"/>
  <c r="AM394" i="12" s="1"/>
  <c r="Q51" i="8"/>
  <c r="Q24" i="8"/>
  <c r="AH9" i="4"/>
  <c r="AH66" i="9"/>
  <c r="AQ24" i="20"/>
  <c r="AQ3" i="22"/>
  <c r="AQ3" i="23"/>
  <c r="AP25" i="20"/>
  <c r="AP4" i="22"/>
  <c r="AP4" i="23"/>
  <c r="AO26" i="20"/>
  <c r="AO5" i="22"/>
  <c r="AO5" i="23"/>
  <c r="AI37" i="20"/>
  <c r="AI40" i="20" s="1"/>
  <c r="AH44" i="20"/>
  <c r="AH10" i="3" s="1"/>
  <c r="AR8" i="4"/>
  <c r="AP73" i="20"/>
  <c r="AP71" i="9" s="1"/>
  <c r="AP68" i="20"/>
  <c r="AP9" i="3" s="1"/>
  <c r="BI86" i="6"/>
  <c r="BI85" i="6"/>
  <c r="BI87" i="6" s="1"/>
  <c r="BH86" i="6"/>
  <c r="BH85" i="6"/>
  <c r="BH87" i="6" s="1"/>
  <c r="AQ37" i="11"/>
  <c r="AQ39" i="11" s="1"/>
  <c r="AQ8" i="5" s="1"/>
  <c r="O61" i="8"/>
  <c r="O23" i="3"/>
  <c r="AT58" i="20"/>
  <c r="AT33" i="11"/>
  <c r="AT44" i="11" s="1"/>
  <c r="AS74" i="20"/>
  <c r="AS76" i="20" s="1"/>
  <c r="AT72" i="20"/>
  <c r="AU52" i="20"/>
  <c r="AU53" i="20" s="1"/>
  <c r="AR65" i="20"/>
  <c r="AQ66" i="20"/>
  <c r="AV64" i="20"/>
  <c r="AV20" i="20"/>
  <c r="AV50" i="20" s="1"/>
  <c r="AV52" i="20" s="1"/>
  <c r="AV53" i="20" s="1"/>
  <c r="AV33" i="11" s="1"/>
  <c r="AV44" i="11" s="1"/>
  <c r="BC235" i="10"/>
  <c r="AU235" i="10"/>
  <c r="BB235" i="10"/>
  <c r="BA235" i="10"/>
  <c r="BF235" i="10"/>
  <c r="AT235" i="10"/>
  <c r="BE235" i="10"/>
  <c r="AW235" i="10"/>
  <c r="BI235" i="10"/>
  <c r="AV235" i="10"/>
  <c r="BH235" i="10"/>
  <c r="BG235" i="10"/>
  <c r="BD235" i="10"/>
  <c r="AY235" i="10"/>
  <c r="AZ235" i="10"/>
  <c r="AX235" i="10"/>
  <c r="AQ183" i="10"/>
  <c r="AQ28" i="10"/>
  <c r="AQ3" i="19"/>
  <c r="AQ3" i="18"/>
  <c r="AO185" i="10"/>
  <c r="AO30" i="10"/>
  <c r="AO5" i="19"/>
  <c r="AO5" i="18"/>
  <c r="AP4" i="19"/>
  <c r="AP184" i="10"/>
  <c r="AP29" i="10"/>
  <c r="AP4" i="18"/>
  <c r="A236" i="10"/>
  <c r="BG54" i="19"/>
  <c r="AY54" i="19"/>
  <c r="BH54" i="19"/>
  <c r="AX54" i="19"/>
  <c r="A55" i="19"/>
  <c r="BA54" i="19"/>
  <c r="AW54" i="19"/>
  <c r="BI54" i="19"/>
  <c r="AV54" i="19"/>
  <c r="BB54" i="19"/>
  <c r="AZ54" i="19"/>
  <c r="AU54" i="19"/>
  <c r="BD54" i="19"/>
  <c r="BF54" i="19"/>
  <c r="BE54" i="19"/>
  <c r="BC54" i="19"/>
  <c r="AT54" i="19"/>
  <c r="AP4" i="4"/>
  <c r="AP4" i="5"/>
  <c r="AP4" i="3"/>
  <c r="AQ3" i="4"/>
  <c r="AQ3" i="5"/>
  <c r="AQ3" i="3"/>
  <c r="AQ31" i="12"/>
  <c r="AO5" i="5"/>
  <c r="AO5" i="3"/>
  <c r="AO5" i="4"/>
  <c r="AR65" i="12"/>
  <c r="AP14" i="7"/>
  <c r="AP22" i="21" s="1"/>
  <c r="AP12" i="8"/>
  <c r="AP32" i="12"/>
  <c r="AP26" i="11"/>
  <c r="AP17" i="6"/>
  <c r="AP26" i="9"/>
  <c r="AR12" i="7"/>
  <c r="AR20" i="21" s="1"/>
  <c r="AQ16" i="6"/>
  <c r="AQ11" i="8"/>
  <c r="AQ25" i="9"/>
  <c r="AQ13" i="7"/>
  <c r="AQ21" i="21" s="1"/>
  <c r="AO27" i="9"/>
  <c r="AO13" i="8"/>
  <c r="AO27" i="11"/>
  <c r="AO18" i="6"/>
  <c r="AO33" i="12"/>
  <c r="AQ23" i="10" l="1"/>
  <c r="AQ24" i="10" s="1"/>
  <c r="AQ23" i="6" s="1"/>
  <c r="AQ24" i="6" s="1"/>
  <c r="AQ16" i="3" s="1"/>
  <c r="AP232" i="12"/>
  <c r="AO294" i="12"/>
  <c r="AO425" i="12" s="1"/>
  <c r="T409" i="12"/>
  <c r="AO230" i="12"/>
  <c r="AN292" i="12"/>
  <c r="AN423" i="12" s="1"/>
  <c r="D234" i="12"/>
  <c r="C296" i="12"/>
  <c r="C427" i="12" s="1"/>
  <c r="AO231" i="12"/>
  <c r="AN293" i="12"/>
  <c r="AN424" i="12" s="1"/>
  <c r="AO223" i="12"/>
  <c r="AN285" i="12"/>
  <c r="AN416" i="12" s="1"/>
  <c r="AQ214" i="12"/>
  <c r="AP276" i="12"/>
  <c r="AP407" i="12" s="1"/>
  <c r="AO234" i="12"/>
  <c r="AO202" i="12"/>
  <c r="AN264" i="12"/>
  <c r="AN395" i="12" s="1"/>
  <c r="AO222" i="12"/>
  <c r="AN284" i="12"/>
  <c r="AN415" i="12" s="1"/>
  <c r="J228" i="12"/>
  <c r="I290" i="12"/>
  <c r="I421" i="12" s="1"/>
  <c r="F232" i="12"/>
  <c r="E294" i="12"/>
  <c r="E425" i="12" s="1"/>
  <c r="AO227" i="12"/>
  <c r="AN289" i="12"/>
  <c r="AN420" i="12" s="1"/>
  <c r="AO201" i="12"/>
  <c r="AN263" i="12"/>
  <c r="AN394" i="12" s="1"/>
  <c r="AO198" i="12"/>
  <c r="AN260" i="12"/>
  <c r="Q221" i="12"/>
  <c r="P283" i="12"/>
  <c r="P414" i="12" s="1"/>
  <c r="AO225" i="12"/>
  <c r="AN287" i="12"/>
  <c r="AN418" i="12" s="1"/>
  <c r="U409" i="12"/>
  <c r="AO229" i="12"/>
  <c r="AN291" i="12"/>
  <c r="AN422" i="12" s="1"/>
  <c r="H231" i="12"/>
  <c r="G293" i="12"/>
  <c r="G424" i="12" s="1"/>
  <c r="AO199" i="12"/>
  <c r="AN261" i="12"/>
  <c r="AN392" i="12" s="1"/>
  <c r="H230" i="12"/>
  <c r="G292" i="12"/>
  <c r="G423" i="12" s="1"/>
  <c r="AO390" i="12"/>
  <c r="N224" i="12"/>
  <c r="M286" i="12"/>
  <c r="M417" i="12" s="1"/>
  <c r="AO226" i="12"/>
  <c r="AN288" i="12"/>
  <c r="AN419" i="12" s="1"/>
  <c r="AO205" i="12"/>
  <c r="AN267" i="12"/>
  <c r="AN398" i="12" s="1"/>
  <c r="AO215" i="12"/>
  <c r="AN277" i="12"/>
  <c r="AN408" i="12" s="1"/>
  <c r="P222" i="12"/>
  <c r="O284" i="12"/>
  <c r="O415" i="12" s="1"/>
  <c r="AO219" i="12"/>
  <c r="AN281" i="12"/>
  <c r="AN412" i="12" s="1"/>
  <c r="AO210" i="12"/>
  <c r="AN272" i="12"/>
  <c r="AN403" i="12" s="1"/>
  <c r="I229" i="12"/>
  <c r="H291" i="12"/>
  <c r="H422" i="12" s="1"/>
  <c r="AO204" i="12"/>
  <c r="AN266" i="12"/>
  <c r="AN397" i="12" s="1"/>
  <c r="AO218" i="12"/>
  <c r="AN280" i="12"/>
  <c r="AN411" i="12" s="1"/>
  <c r="AO233" i="12"/>
  <c r="AN295" i="12"/>
  <c r="AN426" i="12" s="1"/>
  <c r="K227" i="12"/>
  <c r="J289" i="12"/>
  <c r="J420" i="12" s="1"/>
  <c r="AO228" i="12"/>
  <c r="AN290" i="12"/>
  <c r="AN421" i="12" s="1"/>
  <c r="R220" i="12"/>
  <c r="Q282" i="12"/>
  <c r="Q413" i="12" s="1"/>
  <c r="U217" i="12"/>
  <c r="T279" i="12"/>
  <c r="T410" i="12" s="1"/>
  <c r="AQ197" i="12"/>
  <c r="AP259" i="12"/>
  <c r="F233" i="12"/>
  <c r="E295" i="12"/>
  <c r="E426" i="12" s="1"/>
  <c r="AO224" i="12"/>
  <c r="AN286" i="12"/>
  <c r="AN417" i="12" s="1"/>
  <c r="S219" i="12"/>
  <c r="R281" i="12"/>
  <c r="R412" i="12" s="1"/>
  <c r="AO217" i="12"/>
  <c r="AN279" i="12"/>
  <c r="AN410" i="12" s="1"/>
  <c r="AO213" i="12"/>
  <c r="AN275" i="12"/>
  <c r="AN406" i="12" s="1"/>
  <c r="A175" i="12"/>
  <c r="AQ175" i="12" s="1"/>
  <c r="A236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O220" i="12"/>
  <c r="AN282" i="12"/>
  <c r="AN413" i="12" s="1"/>
  <c r="AO203" i="12"/>
  <c r="AN265" i="12"/>
  <c r="AN396" i="12" s="1"/>
  <c r="M225" i="12"/>
  <c r="L287" i="12"/>
  <c r="L418" i="12" s="1"/>
  <c r="T218" i="12"/>
  <c r="S280" i="12"/>
  <c r="S411" i="12" s="1"/>
  <c r="AO200" i="12"/>
  <c r="AN262" i="12"/>
  <c r="AN393" i="12" s="1"/>
  <c r="AO206" i="12"/>
  <c r="AN268" i="12"/>
  <c r="AN399" i="12" s="1"/>
  <c r="AO221" i="12"/>
  <c r="AN283" i="12"/>
  <c r="AN414" i="12" s="1"/>
  <c r="AO208" i="12"/>
  <c r="AN270" i="12"/>
  <c r="AN401" i="12" s="1"/>
  <c r="AO211" i="12"/>
  <c r="AN273" i="12"/>
  <c r="AN404" i="12" s="1"/>
  <c r="AQ155" i="12"/>
  <c r="AQ147" i="12"/>
  <c r="AQ139" i="12"/>
  <c r="AQ143" i="12"/>
  <c r="AQ154" i="12"/>
  <c r="AQ150" i="12"/>
  <c r="AQ146" i="12"/>
  <c r="AQ142" i="12"/>
  <c r="AQ152" i="12"/>
  <c r="AQ148" i="12"/>
  <c r="AQ137" i="12"/>
  <c r="AQ140" i="12"/>
  <c r="AQ135" i="12"/>
  <c r="AQ151" i="12"/>
  <c r="AQ144" i="12"/>
  <c r="AQ153" i="12"/>
  <c r="AQ145" i="12"/>
  <c r="AQ136" i="12"/>
  <c r="AQ138" i="12"/>
  <c r="AQ149" i="12"/>
  <c r="AQ141" i="12"/>
  <c r="AQ170" i="12"/>
  <c r="AQ158" i="12"/>
  <c r="AQ168" i="12"/>
  <c r="AQ165" i="12"/>
  <c r="AQ162" i="12"/>
  <c r="AQ171" i="12"/>
  <c r="AQ157" i="12"/>
  <c r="AQ172" i="12"/>
  <c r="AQ164" i="12"/>
  <c r="AQ166" i="12"/>
  <c r="AQ156" i="12"/>
  <c r="AQ160" i="12"/>
  <c r="AQ167" i="12"/>
  <c r="AQ163" i="12"/>
  <c r="AQ159" i="12"/>
  <c r="AQ161" i="12"/>
  <c r="AQ169" i="12"/>
  <c r="AQ173" i="12"/>
  <c r="AQ174" i="12"/>
  <c r="AM391" i="12"/>
  <c r="A297" i="12"/>
  <c r="A365" i="12" s="1"/>
  <c r="A428" i="12" s="1"/>
  <c r="AO235" i="12"/>
  <c r="C235" i="12"/>
  <c r="O223" i="12"/>
  <c r="N285" i="12"/>
  <c r="N416" i="12" s="1"/>
  <c r="AO209" i="12"/>
  <c r="AN271" i="12"/>
  <c r="AN402" i="12" s="1"/>
  <c r="AO207" i="12"/>
  <c r="AN269" i="12"/>
  <c r="AN400" i="12" s="1"/>
  <c r="AO212" i="12"/>
  <c r="AN274" i="12"/>
  <c r="AN405" i="12" s="1"/>
  <c r="AO216" i="12"/>
  <c r="AN278" i="12"/>
  <c r="AN409" i="12" s="1"/>
  <c r="M226" i="12"/>
  <c r="L288" i="12"/>
  <c r="L419" i="12" s="1"/>
  <c r="R20" i="8"/>
  <c r="Q52" i="8"/>
  <c r="AQ25" i="20"/>
  <c r="AQ4" i="23"/>
  <c r="AQ4" i="22"/>
  <c r="AR24" i="20"/>
  <c r="AR3" i="22"/>
  <c r="AR3" i="23"/>
  <c r="AP26" i="20"/>
  <c r="AP5" i="22"/>
  <c r="AP5" i="23"/>
  <c r="AQ14" i="7"/>
  <c r="AQ5" i="5" s="1"/>
  <c r="AI39" i="20"/>
  <c r="AI42" i="20" s="1"/>
  <c r="AI43" i="20" s="1"/>
  <c r="AQ73" i="20"/>
  <c r="AQ71" i="9" s="1"/>
  <c r="AQ68" i="20"/>
  <c r="AQ9" i="3" s="1"/>
  <c r="AS8" i="4"/>
  <c r="AR37" i="11"/>
  <c r="AR39" i="11" s="1"/>
  <c r="AR8" i="5" s="1"/>
  <c r="O62" i="9"/>
  <c r="AU58" i="20"/>
  <c r="AU33" i="11"/>
  <c r="AU44" i="11" s="1"/>
  <c r="AT74" i="20"/>
  <c r="AT76" i="20" s="1"/>
  <c r="AU72" i="20"/>
  <c r="AS65" i="20"/>
  <c r="AR66" i="20"/>
  <c r="AW64" i="20"/>
  <c r="AV58" i="20"/>
  <c r="AW20" i="20"/>
  <c r="AW50" i="20" s="1"/>
  <c r="AW52" i="20" s="1"/>
  <c r="AW53" i="20" s="1"/>
  <c r="AW33" i="11" s="1"/>
  <c r="AW44" i="11" s="1"/>
  <c r="BD236" i="10"/>
  <c r="AV236" i="10"/>
  <c r="BF236" i="10"/>
  <c r="AW236" i="10"/>
  <c r="BE236" i="10"/>
  <c r="AU236" i="10"/>
  <c r="BB236" i="10"/>
  <c r="BA236" i="10"/>
  <c r="AX236" i="10"/>
  <c r="BI236" i="10"/>
  <c r="BH236" i="10"/>
  <c r="BG236" i="10"/>
  <c r="BC236" i="10"/>
  <c r="AZ236" i="10"/>
  <c r="AY236" i="10"/>
  <c r="AP5" i="18"/>
  <c r="AP185" i="10"/>
  <c r="AP5" i="19"/>
  <c r="AP30" i="10"/>
  <c r="AR183" i="10"/>
  <c r="AR28" i="10"/>
  <c r="AR3" i="18"/>
  <c r="AR3" i="19"/>
  <c r="AQ184" i="10"/>
  <c r="AQ4" i="19"/>
  <c r="AQ29" i="10"/>
  <c r="AQ4" i="18"/>
  <c r="A237" i="10"/>
  <c r="BB55" i="19"/>
  <c r="A56" i="19"/>
  <c r="BA55" i="19"/>
  <c r="BC55" i="19"/>
  <c r="BH55" i="19"/>
  <c r="AW55" i="19"/>
  <c r="BG55" i="19"/>
  <c r="AV55" i="19"/>
  <c r="BD55" i="19"/>
  <c r="AZ55" i="19"/>
  <c r="AY55" i="19"/>
  <c r="BF55" i="19"/>
  <c r="BI55" i="19"/>
  <c r="BE55" i="19"/>
  <c r="AX55" i="19"/>
  <c r="AU55" i="19"/>
  <c r="AR3" i="3"/>
  <c r="AR3" i="5"/>
  <c r="AR31" i="12"/>
  <c r="AR3" i="4"/>
  <c r="AQ4" i="4"/>
  <c r="AQ4" i="3"/>
  <c r="AQ4" i="5"/>
  <c r="AP5" i="3"/>
  <c r="AP5" i="4"/>
  <c r="AP5" i="5"/>
  <c r="AS65" i="12"/>
  <c r="AR16" i="6"/>
  <c r="AR13" i="7"/>
  <c r="AR21" i="21" s="1"/>
  <c r="AS12" i="7"/>
  <c r="AS20" i="21" s="1"/>
  <c r="AR11" i="8"/>
  <c r="AR25" i="9"/>
  <c r="AQ12" i="8"/>
  <c r="AQ17" i="6"/>
  <c r="AQ26" i="9"/>
  <c r="AQ32" i="12"/>
  <c r="AQ26" i="11"/>
  <c r="AQ13" i="8"/>
  <c r="AP33" i="12"/>
  <c r="AP27" i="9"/>
  <c r="AP18" i="6"/>
  <c r="AP13" i="8"/>
  <c r="AP27" i="11"/>
  <c r="AQ185" i="10" l="1"/>
  <c r="AQ30" i="10"/>
  <c r="AQ18" i="6"/>
  <c r="AQ33" i="12"/>
  <c r="AQ22" i="21"/>
  <c r="AQ27" i="9"/>
  <c r="AQ5" i="19"/>
  <c r="AQ5" i="4"/>
  <c r="AQ5" i="18"/>
  <c r="AQ5" i="3"/>
  <c r="AR23" i="10"/>
  <c r="AR24" i="10" s="1"/>
  <c r="AR23" i="6" s="1"/>
  <c r="AR24" i="6" s="1"/>
  <c r="AR16" i="3" s="1"/>
  <c r="AP213" i="12"/>
  <c r="AO275" i="12"/>
  <c r="AO406" i="12" s="1"/>
  <c r="AP204" i="12"/>
  <c r="AO266" i="12"/>
  <c r="AO397" i="12" s="1"/>
  <c r="I231" i="12"/>
  <c r="H293" i="12"/>
  <c r="H424" i="12" s="1"/>
  <c r="E234" i="12"/>
  <c r="D296" i="12"/>
  <c r="D427" i="12" s="1"/>
  <c r="AP235" i="12"/>
  <c r="AO297" i="12"/>
  <c r="AO428" i="12" s="1"/>
  <c r="AR197" i="12"/>
  <c r="AQ259" i="12"/>
  <c r="L227" i="12"/>
  <c r="K289" i="12"/>
  <c r="K420" i="12" s="1"/>
  <c r="AP215" i="12"/>
  <c r="AO277" i="12"/>
  <c r="AO408" i="12" s="1"/>
  <c r="K228" i="12"/>
  <c r="J290" i="12"/>
  <c r="J421" i="12" s="1"/>
  <c r="AP230" i="12"/>
  <c r="AO292" i="12"/>
  <c r="AO423" i="12" s="1"/>
  <c r="N226" i="12"/>
  <c r="M288" i="12"/>
  <c r="M419" i="12" s="1"/>
  <c r="AP206" i="12"/>
  <c r="AO268" i="12"/>
  <c r="AO399" i="12" s="1"/>
  <c r="AP203" i="12"/>
  <c r="AO265" i="12"/>
  <c r="AO396" i="12" s="1"/>
  <c r="AP228" i="12"/>
  <c r="AO290" i="12"/>
  <c r="AO421" i="12" s="1"/>
  <c r="O224" i="12"/>
  <c r="N286" i="12"/>
  <c r="N417" i="12" s="1"/>
  <c r="G232" i="12"/>
  <c r="F294" i="12"/>
  <c r="F425" i="12" s="1"/>
  <c r="AN391" i="12"/>
  <c r="AR156" i="12"/>
  <c r="AR148" i="12"/>
  <c r="AR140" i="12"/>
  <c r="AR135" i="12"/>
  <c r="AR154" i="12"/>
  <c r="AR150" i="12"/>
  <c r="AR139" i="12"/>
  <c r="AR146" i="12"/>
  <c r="AR142" i="12"/>
  <c r="AR153" i="12"/>
  <c r="AR149" i="12"/>
  <c r="AR138" i="12"/>
  <c r="AR144" i="12"/>
  <c r="AR155" i="12"/>
  <c r="AR151" i="12"/>
  <c r="AR143" i="12"/>
  <c r="AR136" i="12"/>
  <c r="AR152" i="12"/>
  <c r="AR145" i="12"/>
  <c r="AR137" i="12"/>
  <c r="AR147" i="12"/>
  <c r="AR141" i="12"/>
  <c r="AR169" i="12"/>
  <c r="AR166" i="12"/>
  <c r="AR165" i="12"/>
  <c r="AR160" i="12"/>
  <c r="AR158" i="12"/>
  <c r="AR168" i="12"/>
  <c r="AR159" i="12"/>
  <c r="AR163" i="12"/>
  <c r="AR157" i="12"/>
  <c r="AR172" i="12"/>
  <c r="AR161" i="12"/>
  <c r="AR167" i="12"/>
  <c r="AR173" i="12"/>
  <c r="AR171" i="12"/>
  <c r="AR164" i="12"/>
  <c r="AR162" i="12"/>
  <c r="AR170" i="12"/>
  <c r="AR175" i="12"/>
  <c r="AR174" i="12"/>
  <c r="AP207" i="12"/>
  <c r="AO269" i="12"/>
  <c r="AO400" i="12" s="1"/>
  <c r="J229" i="12"/>
  <c r="I291" i="12"/>
  <c r="I422" i="12" s="1"/>
  <c r="AP233" i="12"/>
  <c r="AO295" i="12"/>
  <c r="AO426" i="12" s="1"/>
  <c r="AP205" i="12"/>
  <c r="AO267" i="12"/>
  <c r="AO398" i="12" s="1"/>
  <c r="AP201" i="12"/>
  <c r="AO263" i="12"/>
  <c r="AO394" i="12" s="1"/>
  <c r="AP216" i="12"/>
  <c r="AO278" i="12"/>
  <c r="AO409" i="12" s="1"/>
  <c r="AP211" i="12"/>
  <c r="AO273" i="12"/>
  <c r="AO404" i="12" s="1"/>
  <c r="AP200" i="12"/>
  <c r="AO262" i="12"/>
  <c r="AO393" i="12" s="1"/>
  <c r="AP220" i="12"/>
  <c r="AO282" i="12"/>
  <c r="AO413" i="12" s="1"/>
  <c r="A298" i="12"/>
  <c r="A366" i="12" s="1"/>
  <c r="A429" i="12" s="1"/>
  <c r="AP236" i="12"/>
  <c r="AP298" i="12" s="1"/>
  <c r="AP429" i="12" s="1"/>
  <c r="C236" i="12"/>
  <c r="D235" i="12"/>
  <c r="C297" i="12"/>
  <c r="C428" i="12" s="1"/>
  <c r="G233" i="12"/>
  <c r="F295" i="12"/>
  <c r="F426" i="12" s="1"/>
  <c r="Q222" i="12"/>
  <c r="P284" i="12"/>
  <c r="P415" i="12" s="1"/>
  <c r="AP221" i="12"/>
  <c r="AO283" i="12"/>
  <c r="AO414" i="12" s="1"/>
  <c r="AP390" i="12"/>
  <c r="AP198" i="12"/>
  <c r="AO260" i="12"/>
  <c r="T219" i="12"/>
  <c r="S281" i="12"/>
  <c r="S412" i="12" s="1"/>
  <c r="AP210" i="12"/>
  <c r="AO272" i="12"/>
  <c r="AO403" i="12" s="1"/>
  <c r="I230" i="12"/>
  <c r="H292" i="12"/>
  <c r="H423" i="12" s="1"/>
  <c r="AP223" i="12"/>
  <c r="AO285" i="12"/>
  <c r="AO416" i="12" s="1"/>
  <c r="P223" i="12"/>
  <c r="O285" i="12"/>
  <c r="O416" i="12" s="1"/>
  <c r="A176" i="12"/>
  <c r="AR176" i="12" s="1"/>
  <c r="A237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Y175" i="12"/>
  <c r="Z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P224" i="12"/>
  <c r="AO286" i="12"/>
  <c r="AO417" i="12" s="1"/>
  <c r="S220" i="12"/>
  <c r="R282" i="12"/>
  <c r="R413" i="12" s="1"/>
  <c r="AP218" i="12"/>
  <c r="AO280" i="12"/>
  <c r="AO411" i="12" s="1"/>
  <c r="AP219" i="12"/>
  <c r="AO281" i="12"/>
  <c r="AO412" i="12" s="1"/>
  <c r="AP226" i="12"/>
  <c r="AO288" i="12"/>
  <c r="AO419" i="12" s="1"/>
  <c r="AP199" i="12"/>
  <c r="AO261" i="12"/>
  <c r="AO392" i="12" s="1"/>
  <c r="AP225" i="12"/>
  <c r="AO287" i="12"/>
  <c r="AO418" i="12" s="1"/>
  <c r="AP227" i="12"/>
  <c r="AO289" i="12"/>
  <c r="AO420" i="12" s="1"/>
  <c r="AP202" i="12"/>
  <c r="AO264" i="12"/>
  <c r="AO395" i="12" s="1"/>
  <c r="AP231" i="12"/>
  <c r="AO293" i="12"/>
  <c r="AO424" i="12" s="1"/>
  <c r="AQ232" i="12"/>
  <c r="AP294" i="12"/>
  <c r="AP425" i="12" s="1"/>
  <c r="R221" i="12"/>
  <c r="Q283" i="12"/>
  <c r="Q414" i="12" s="1"/>
  <c r="N225" i="12"/>
  <c r="M287" i="12"/>
  <c r="M418" i="12" s="1"/>
  <c r="AR214" i="12"/>
  <c r="AQ276" i="12"/>
  <c r="AQ407" i="12" s="1"/>
  <c r="AP217" i="12"/>
  <c r="AO279" i="12"/>
  <c r="AO410" i="12" s="1"/>
  <c r="AP229" i="12"/>
  <c r="AO291" i="12"/>
  <c r="AO422" i="12" s="1"/>
  <c r="AP209" i="12"/>
  <c r="AO271" i="12"/>
  <c r="AO402" i="12" s="1"/>
  <c r="V217" i="12"/>
  <c r="V279" i="12" s="1"/>
  <c r="U279" i="12"/>
  <c r="AP222" i="12"/>
  <c r="AO284" i="12"/>
  <c r="AO415" i="12" s="1"/>
  <c r="AP212" i="12"/>
  <c r="AO274" i="12"/>
  <c r="AO405" i="12" s="1"/>
  <c r="AP208" i="12"/>
  <c r="AO270" i="12"/>
  <c r="AO401" i="12" s="1"/>
  <c r="U218" i="12"/>
  <c r="T280" i="12"/>
  <c r="T411" i="12" s="1"/>
  <c r="AP234" i="12"/>
  <c r="AO296" i="12"/>
  <c r="AO427" i="12" s="1"/>
  <c r="R22" i="8"/>
  <c r="R48" i="8"/>
  <c r="AI9" i="4"/>
  <c r="AI66" i="9"/>
  <c r="AQ27" i="11"/>
  <c r="AS24" i="20"/>
  <c r="AS3" i="23"/>
  <c r="AS3" i="22"/>
  <c r="AR25" i="20"/>
  <c r="AR4" i="23"/>
  <c r="AR4" i="22"/>
  <c r="AQ26" i="20"/>
  <c r="AQ5" i="22"/>
  <c r="AQ5" i="23"/>
  <c r="AJ37" i="20"/>
  <c r="AJ40" i="20" s="1"/>
  <c r="AI44" i="20"/>
  <c r="AI10" i="3" s="1"/>
  <c r="AT8" i="4"/>
  <c r="AR73" i="20"/>
  <c r="AR71" i="9" s="1"/>
  <c r="AR68" i="20"/>
  <c r="AR9" i="3" s="1"/>
  <c r="AS37" i="11"/>
  <c r="AS39" i="11" s="1"/>
  <c r="AS8" i="5" s="1"/>
  <c r="AT65" i="20"/>
  <c r="AS66" i="20"/>
  <c r="AV72" i="20"/>
  <c r="AU74" i="20"/>
  <c r="AU76" i="20" s="1"/>
  <c r="AX64" i="20"/>
  <c r="AW58" i="20"/>
  <c r="AX20" i="20"/>
  <c r="AX50" i="20" s="1"/>
  <c r="AX52" i="20" s="1"/>
  <c r="AX53" i="20" s="1"/>
  <c r="AX33" i="11" s="1"/>
  <c r="AX44" i="11" s="1"/>
  <c r="BF237" i="10"/>
  <c r="AX237" i="10"/>
  <c r="BA237" i="10"/>
  <c r="BI237" i="10"/>
  <c r="AZ237" i="10"/>
  <c r="BB237" i="10"/>
  <c r="AY237" i="10"/>
  <c r="AW237" i="10"/>
  <c r="AV237" i="10"/>
  <c r="BH237" i="10"/>
  <c r="BG237" i="10"/>
  <c r="BD237" i="10"/>
  <c r="BC237" i="10"/>
  <c r="BE237" i="10"/>
  <c r="AR4" i="18"/>
  <c r="AR184" i="10"/>
  <c r="AR4" i="19"/>
  <c r="AR29" i="10"/>
  <c r="AS183" i="10"/>
  <c r="AS28" i="10"/>
  <c r="AS3" i="19"/>
  <c r="AS3" i="18"/>
  <c r="A238" i="10"/>
  <c r="BE56" i="19"/>
  <c r="AW56" i="19"/>
  <c r="BD56" i="19"/>
  <c r="BC56" i="19"/>
  <c r="BH56" i="19"/>
  <c r="AV56" i="19"/>
  <c r="BG56" i="19"/>
  <c r="BF56" i="19"/>
  <c r="BB56" i="19"/>
  <c r="BA56" i="19"/>
  <c r="A57" i="19"/>
  <c r="AX56" i="19"/>
  <c r="BI56" i="19"/>
  <c r="AZ56" i="19"/>
  <c r="AY56" i="19"/>
  <c r="AS3" i="5"/>
  <c r="AS3" i="4"/>
  <c r="AS31" i="12"/>
  <c r="AS3" i="3"/>
  <c r="AR4" i="3"/>
  <c r="AR4" i="4"/>
  <c r="AR4" i="5"/>
  <c r="AT65" i="12"/>
  <c r="AT12" i="7"/>
  <c r="AT20" i="21" s="1"/>
  <c r="AS13" i="7"/>
  <c r="AS21" i="21" s="1"/>
  <c r="AS25" i="9"/>
  <c r="AS16" i="6"/>
  <c r="AS11" i="8"/>
  <c r="AR14" i="7"/>
  <c r="AR22" i="21" s="1"/>
  <c r="AR32" i="12"/>
  <c r="AR12" i="8"/>
  <c r="AR26" i="9"/>
  <c r="AR26" i="11"/>
  <c r="AR17" i="6"/>
  <c r="AS23" i="10" l="1"/>
  <c r="AS24" i="10" s="1"/>
  <c r="AS23" i="6" s="1"/>
  <c r="AS24" i="6" s="1"/>
  <c r="AS16" i="3" s="1"/>
  <c r="AQ221" i="12"/>
  <c r="AP283" i="12"/>
  <c r="AP414" i="12" s="1"/>
  <c r="AQ205" i="12"/>
  <c r="AP267" i="12"/>
  <c r="AP398" i="12" s="1"/>
  <c r="P224" i="12"/>
  <c r="O286" i="12"/>
  <c r="O417" i="12" s="1"/>
  <c r="U410" i="12"/>
  <c r="AO391" i="12"/>
  <c r="V410" i="12"/>
  <c r="AS214" i="12"/>
  <c r="AR276" i="12"/>
  <c r="AR407" i="12" s="1"/>
  <c r="AQ231" i="12"/>
  <c r="AP293" i="12"/>
  <c r="AP424" i="12" s="1"/>
  <c r="AQ199" i="12"/>
  <c r="AP261" i="12"/>
  <c r="AP392" i="12" s="1"/>
  <c r="T220" i="12"/>
  <c r="S282" i="12"/>
  <c r="S413" i="12" s="1"/>
  <c r="AQ223" i="12"/>
  <c r="AP285" i="12"/>
  <c r="AP416" i="12" s="1"/>
  <c r="AQ198" i="12"/>
  <c r="AP260" i="12"/>
  <c r="R222" i="12"/>
  <c r="Q284" i="12"/>
  <c r="Q415" i="12" s="1"/>
  <c r="AQ211" i="12"/>
  <c r="AP273" i="12"/>
  <c r="AP404" i="12" s="1"/>
  <c r="AQ233" i="12"/>
  <c r="AP295" i="12"/>
  <c r="AP426" i="12" s="1"/>
  <c r="AQ228" i="12"/>
  <c r="AP290" i="12"/>
  <c r="AP421" i="12" s="1"/>
  <c r="O226" i="12"/>
  <c r="N288" i="12"/>
  <c r="N419" i="12" s="1"/>
  <c r="M227" i="12"/>
  <c r="L289" i="12"/>
  <c r="L420" i="12" s="1"/>
  <c r="J231" i="12"/>
  <c r="I293" i="12"/>
  <c r="I424" i="12" s="1"/>
  <c r="AQ225" i="12"/>
  <c r="AP287" i="12"/>
  <c r="AP418" i="12" s="1"/>
  <c r="U219" i="12"/>
  <c r="T281" i="12"/>
  <c r="T412" i="12" s="1"/>
  <c r="AQ215" i="12"/>
  <c r="AP277" i="12"/>
  <c r="AP408" i="12" s="1"/>
  <c r="AQ209" i="12"/>
  <c r="AP271" i="12"/>
  <c r="AP402" i="12" s="1"/>
  <c r="AQ202" i="12"/>
  <c r="AP264" i="12"/>
  <c r="AP395" i="12" s="1"/>
  <c r="AQ226" i="12"/>
  <c r="AP288" i="12"/>
  <c r="AP419" i="12" s="1"/>
  <c r="J230" i="12"/>
  <c r="I292" i="12"/>
  <c r="I423" i="12" s="1"/>
  <c r="H233" i="12"/>
  <c r="G295" i="12"/>
  <c r="G426" i="12" s="1"/>
  <c r="AQ236" i="12"/>
  <c r="AQ216" i="12"/>
  <c r="AP278" i="12"/>
  <c r="AP409" i="12" s="1"/>
  <c r="K229" i="12"/>
  <c r="J291" i="12"/>
  <c r="J422" i="12" s="1"/>
  <c r="AQ230" i="12"/>
  <c r="AP292" i="12"/>
  <c r="AP423" i="12" s="1"/>
  <c r="AS197" i="12"/>
  <c r="AR259" i="12"/>
  <c r="AQ204" i="12"/>
  <c r="AP266" i="12"/>
  <c r="AP397" i="12" s="1"/>
  <c r="AQ222" i="12"/>
  <c r="AP284" i="12"/>
  <c r="AP415" i="12" s="1"/>
  <c r="AQ217" i="12"/>
  <c r="AP279" i="12"/>
  <c r="AP410" i="12" s="1"/>
  <c r="AQ218" i="12"/>
  <c r="AP280" i="12"/>
  <c r="AP411" i="12" s="1"/>
  <c r="D236" i="12"/>
  <c r="C298" i="12"/>
  <c r="C429" i="12" s="1"/>
  <c r="F234" i="12"/>
  <c r="E296" i="12"/>
  <c r="E427" i="12" s="1"/>
  <c r="AQ212" i="12"/>
  <c r="AP274" i="12"/>
  <c r="AP405" i="12" s="1"/>
  <c r="AQ237" i="12"/>
  <c r="C237" i="12"/>
  <c r="A299" i="12"/>
  <c r="A367" i="12" s="1"/>
  <c r="A430" i="12" s="1"/>
  <c r="AP296" i="12"/>
  <c r="AP427" i="12" s="1"/>
  <c r="AQ234" i="12"/>
  <c r="AS157" i="12"/>
  <c r="AS149" i="12"/>
  <c r="AS141" i="12"/>
  <c r="AS146" i="12"/>
  <c r="AS142" i="12"/>
  <c r="AS153" i="12"/>
  <c r="AS138" i="12"/>
  <c r="AS145" i="12"/>
  <c r="AS135" i="12"/>
  <c r="AS155" i="12"/>
  <c r="AS151" i="12"/>
  <c r="AS140" i="12"/>
  <c r="AS136" i="12"/>
  <c r="AS147" i="12"/>
  <c r="AS150" i="12"/>
  <c r="AS143" i="12"/>
  <c r="AS152" i="12"/>
  <c r="AS144" i="12"/>
  <c r="AS137" i="12"/>
  <c r="AS154" i="12"/>
  <c r="AS139" i="12"/>
  <c r="AS156" i="12"/>
  <c r="AS148" i="12"/>
  <c r="AS169" i="12"/>
  <c r="AS159" i="12"/>
  <c r="AS166" i="12"/>
  <c r="AS170" i="12"/>
  <c r="AS173" i="12"/>
  <c r="AS172" i="12"/>
  <c r="AS158" i="12"/>
  <c r="AS168" i="12"/>
  <c r="AS162" i="12"/>
  <c r="AS163" i="12"/>
  <c r="AS160" i="12"/>
  <c r="AS164" i="12"/>
  <c r="AS161" i="12"/>
  <c r="AS167" i="12"/>
  <c r="AS165" i="12"/>
  <c r="AS171" i="12"/>
  <c r="AS174" i="12"/>
  <c r="AS176" i="12"/>
  <c r="AS175" i="12"/>
  <c r="AR232" i="12"/>
  <c r="AQ294" i="12"/>
  <c r="AQ425" i="12" s="1"/>
  <c r="Q223" i="12"/>
  <c r="P285" i="12"/>
  <c r="P416" i="12" s="1"/>
  <c r="AQ200" i="12"/>
  <c r="AP262" i="12"/>
  <c r="AP393" i="12" s="1"/>
  <c r="AQ206" i="12"/>
  <c r="AP268" i="12"/>
  <c r="AP399" i="12" s="1"/>
  <c r="V218" i="12"/>
  <c r="U280" i="12"/>
  <c r="U411" i="12" s="1"/>
  <c r="AQ208" i="12"/>
  <c r="AP270" i="12"/>
  <c r="AP401" i="12" s="1"/>
  <c r="AQ390" i="12"/>
  <c r="O225" i="12"/>
  <c r="N287" i="12"/>
  <c r="N418" i="12" s="1"/>
  <c r="AQ224" i="12"/>
  <c r="AP286" i="12"/>
  <c r="AP417" i="12" s="1"/>
  <c r="AQ229" i="12"/>
  <c r="AP291" i="12"/>
  <c r="AP422" i="12" s="1"/>
  <c r="S221" i="12"/>
  <c r="R283" i="12"/>
  <c r="R414" i="12" s="1"/>
  <c r="AQ227" i="12"/>
  <c r="AP289" i="12"/>
  <c r="AP420" i="12" s="1"/>
  <c r="AQ219" i="12"/>
  <c r="AP281" i="12"/>
  <c r="AP412" i="12" s="1"/>
  <c r="A177" i="12"/>
  <c r="A238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X176" i="12"/>
  <c r="Y176" i="12"/>
  <c r="Z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Q210" i="12"/>
  <c r="AP272" i="12"/>
  <c r="AP403" i="12" s="1"/>
  <c r="D297" i="12"/>
  <c r="D428" i="12" s="1"/>
  <c r="E235" i="12"/>
  <c r="AQ220" i="12"/>
  <c r="AP282" i="12"/>
  <c r="AP413" i="12" s="1"/>
  <c r="AQ201" i="12"/>
  <c r="AP263" i="12"/>
  <c r="AP394" i="12" s="1"/>
  <c r="AQ207" i="12"/>
  <c r="AP269" i="12"/>
  <c r="AP400" i="12" s="1"/>
  <c r="H232" i="12"/>
  <c r="G294" i="12"/>
  <c r="G425" i="12" s="1"/>
  <c r="AQ203" i="12"/>
  <c r="AP265" i="12"/>
  <c r="AP396" i="12" s="1"/>
  <c r="K290" i="12"/>
  <c r="K421" i="12" s="1"/>
  <c r="L228" i="12"/>
  <c r="AQ235" i="12"/>
  <c r="AP297" i="12"/>
  <c r="AP428" i="12" s="1"/>
  <c r="AQ213" i="12"/>
  <c r="AP275" i="12"/>
  <c r="AP406" i="12" s="1"/>
  <c r="R50" i="8"/>
  <c r="R23" i="8"/>
  <c r="AS25" i="20"/>
  <c r="AS4" i="23"/>
  <c r="AS4" i="22"/>
  <c r="AR26" i="20"/>
  <c r="AR5" i="23"/>
  <c r="AR5" i="22"/>
  <c r="AT24" i="20"/>
  <c r="AT3" i="23"/>
  <c r="AT3" i="22"/>
  <c r="AJ39" i="20"/>
  <c r="AJ42" i="20" s="1"/>
  <c r="AJ43" i="20" s="1"/>
  <c r="AU8" i="4"/>
  <c r="AS73" i="20"/>
  <c r="AS71" i="9" s="1"/>
  <c r="AS68" i="20"/>
  <c r="AS9" i="3" s="1"/>
  <c r="AT37" i="11"/>
  <c r="AT39" i="11" s="1"/>
  <c r="AT8" i="5" s="1"/>
  <c r="P61" i="8"/>
  <c r="P23" i="3"/>
  <c r="AV74" i="20"/>
  <c r="AV76" i="20" s="1"/>
  <c r="AW72" i="20"/>
  <c r="AU65" i="20"/>
  <c r="AT66" i="20"/>
  <c r="AY64" i="20"/>
  <c r="AX58" i="20"/>
  <c r="AY20" i="20"/>
  <c r="AY50" i="20" s="1"/>
  <c r="AY52" i="20" s="1"/>
  <c r="AY53" i="20" s="1"/>
  <c r="AY33" i="11" s="1"/>
  <c r="AY44" i="11" s="1"/>
  <c r="BI238" i="10"/>
  <c r="BA238" i="10"/>
  <c r="BF238" i="10"/>
  <c r="AW238" i="10"/>
  <c r="BE238" i="10"/>
  <c r="AZ238" i="10"/>
  <c r="AY238" i="10"/>
  <c r="BC238" i="10"/>
  <c r="BB238" i="10"/>
  <c r="AX238" i="10"/>
  <c r="BH238" i="10"/>
  <c r="BG238" i="10"/>
  <c r="BD238" i="10"/>
  <c r="AR5" i="19"/>
  <c r="AR30" i="10"/>
  <c r="AR5" i="18"/>
  <c r="AR185" i="10"/>
  <c r="AS4" i="18"/>
  <c r="AS29" i="10"/>
  <c r="AS184" i="10"/>
  <c r="AS4" i="19"/>
  <c r="AT28" i="10"/>
  <c r="AT3" i="19"/>
  <c r="AT3" i="18"/>
  <c r="AT183" i="10"/>
  <c r="A239" i="10"/>
  <c r="BH57" i="19"/>
  <c r="AZ57" i="19"/>
  <c r="BG57" i="19"/>
  <c r="AX57" i="19"/>
  <c r="BF57" i="19"/>
  <c r="BE57" i="19"/>
  <c r="BI57" i="19"/>
  <c r="BD57" i="19"/>
  <c r="A58" i="19"/>
  <c r="BC57" i="19"/>
  <c r="AW57" i="19"/>
  <c r="AY57" i="19"/>
  <c r="BB57" i="19"/>
  <c r="BA57" i="19"/>
  <c r="AS4" i="4"/>
  <c r="AS4" i="5"/>
  <c r="AS4" i="3"/>
  <c r="AT31" i="12"/>
  <c r="AT3" i="5"/>
  <c r="AT3" i="4"/>
  <c r="AT3" i="3"/>
  <c r="AR5" i="3"/>
  <c r="AR5" i="4"/>
  <c r="AR5" i="5"/>
  <c r="AS14" i="7"/>
  <c r="AS22" i="21" s="1"/>
  <c r="AU65" i="12"/>
  <c r="AR33" i="12"/>
  <c r="AR27" i="9"/>
  <c r="AR27" i="11"/>
  <c r="AR13" i="8"/>
  <c r="AR18" i="6"/>
  <c r="AS26" i="9"/>
  <c r="AS12" i="8"/>
  <c r="AS26" i="11"/>
  <c r="AS17" i="6"/>
  <c r="AS32" i="12"/>
  <c r="AT25" i="9"/>
  <c r="AT11" i="8"/>
  <c r="AU12" i="7"/>
  <c r="AU20" i="21" s="1"/>
  <c r="AT13" i="7"/>
  <c r="AT21" i="21" s="1"/>
  <c r="AT16" i="6"/>
  <c r="AT23" i="10" l="1"/>
  <c r="AT24" i="10" s="1"/>
  <c r="AT23" i="6" s="1"/>
  <c r="AT24" i="6" s="1"/>
  <c r="AT16" i="3" s="1"/>
  <c r="A178" i="12"/>
  <c r="AT178" i="12" s="1"/>
  <c r="A239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X177" i="12"/>
  <c r="Y177" i="12"/>
  <c r="Z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R225" i="12"/>
  <c r="AQ287" i="12"/>
  <c r="AQ418" i="12" s="1"/>
  <c r="AP391" i="12"/>
  <c r="AR203" i="12"/>
  <c r="AQ265" i="12"/>
  <c r="AQ396" i="12" s="1"/>
  <c r="AR212" i="12"/>
  <c r="AQ274" i="12"/>
  <c r="AQ405" i="12" s="1"/>
  <c r="AR209" i="12"/>
  <c r="AQ271" i="12"/>
  <c r="AQ402" i="12" s="1"/>
  <c r="AR198" i="12"/>
  <c r="AQ260" i="12"/>
  <c r="E297" i="12"/>
  <c r="E428" i="12" s="1"/>
  <c r="F235" i="12"/>
  <c r="AR213" i="12"/>
  <c r="AQ275" i="12"/>
  <c r="AQ406" i="12" s="1"/>
  <c r="I232" i="12"/>
  <c r="H294" i="12"/>
  <c r="H425" i="12" s="1"/>
  <c r="AR237" i="12"/>
  <c r="AQ299" i="12"/>
  <c r="AQ430" i="12" s="1"/>
  <c r="G234" i="12"/>
  <c r="F296" i="12"/>
  <c r="F427" i="12" s="1"/>
  <c r="AR222" i="12"/>
  <c r="AQ284" i="12"/>
  <c r="AQ415" i="12" s="1"/>
  <c r="K230" i="12"/>
  <c r="J292" i="12"/>
  <c r="J423" i="12" s="1"/>
  <c r="AR223" i="12"/>
  <c r="AQ285" i="12"/>
  <c r="AQ416" i="12" s="1"/>
  <c r="AT214" i="12"/>
  <c r="AS276" i="12"/>
  <c r="AS407" i="12" s="1"/>
  <c r="Q224" i="12"/>
  <c r="P286" i="12"/>
  <c r="P417" i="12" s="1"/>
  <c r="AR208" i="12"/>
  <c r="AQ270" i="12"/>
  <c r="AQ401" i="12" s="1"/>
  <c r="AR230" i="12"/>
  <c r="AQ292" i="12"/>
  <c r="AQ423" i="12" s="1"/>
  <c r="AQ293" i="12"/>
  <c r="AQ424" i="12" s="1"/>
  <c r="AR231" i="12"/>
  <c r="AR224" i="12"/>
  <c r="AQ286" i="12"/>
  <c r="AQ417" i="12" s="1"/>
  <c r="AS232" i="12"/>
  <c r="AR294" i="12"/>
  <c r="AR425" i="12" s="1"/>
  <c r="P225" i="12"/>
  <c r="O287" i="12"/>
  <c r="O418" i="12" s="1"/>
  <c r="L229" i="12"/>
  <c r="K291" i="12"/>
  <c r="K422" i="12" s="1"/>
  <c r="N227" i="12"/>
  <c r="M289" i="12"/>
  <c r="M420" i="12" s="1"/>
  <c r="AR235" i="12"/>
  <c r="AQ297" i="12"/>
  <c r="AQ428" i="12" s="1"/>
  <c r="AR207" i="12"/>
  <c r="AQ269" i="12"/>
  <c r="AQ400" i="12" s="1"/>
  <c r="AR210" i="12"/>
  <c r="AQ272" i="12"/>
  <c r="AQ403" i="12" s="1"/>
  <c r="E236" i="12"/>
  <c r="D298" i="12"/>
  <c r="D429" i="12" s="1"/>
  <c r="AR204" i="12"/>
  <c r="AQ266" i="12"/>
  <c r="AQ397" i="12" s="1"/>
  <c r="AR226" i="12"/>
  <c r="AQ288" i="12"/>
  <c r="AQ419" i="12" s="1"/>
  <c r="U220" i="12"/>
  <c r="T282" i="12"/>
  <c r="T413" i="12" s="1"/>
  <c r="AR205" i="12"/>
  <c r="AQ267" i="12"/>
  <c r="AQ398" i="12" s="1"/>
  <c r="AR229" i="12"/>
  <c r="AQ291" i="12"/>
  <c r="AQ422" i="12" s="1"/>
  <c r="R223" i="12"/>
  <c r="Q285" i="12"/>
  <c r="Q416" i="12" s="1"/>
  <c r="AR228" i="12"/>
  <c r="AQ290" i="12"/>
  <c r="AQ421" i="12" s="1"/>
  <c r="I233" i="12"/>
  <c r="H295" i="12"/>
  <c r="H426" i="12" s="1"/>
  <c r="AR233" i="12"/>
  <c r="AQ295" i="12"/>
  <c r="AQ426" i="12" s="1"/>
  <c r="AR206" i="12"/>
  <c r="AQ268" i="12"/>
  <c r="AQ399" i="12" s="1"/>
  <c r="AS177" i="12"/>
  <c r="AT177" i="12" s="1"/>
  <c r="AR211" i="12"/>
  <c r="AQ273" i="12"/>
  <c r="AQ404" i="12" s="1"/>
  <c r="M228" i="12"/>
  <c r="L290" i="12"/>
  <c r="L421" i="12" s="1"/>
  <c r="T221" i="12"/>
  <c r="S283" i="12"/>
  <c r="S414" i="12" s="1"/>
  <c r="AR200" i="12"/>
  <c r="AQ262" i="12"/>
  <c r="AQ393" i="12" s="1"/>
  <c r="AR390" i="12"/>
  <c r="AR216" i="12"/>
  <c r="AQ278" i="12"/>
  <c r="AQ409" i="12" s="1"/>
  <c r="V219" i="12"/>
  <c r="U281" i="12"/>
  <c r="P226" i="12"/>
  <c r="O288" i="12"/>
  <c r="O419" i="12" s="1"/>
  <c r="AR220" i="12"/>
  <c r="AQ282" i="12"/>
  <c r="AQ413" i="12" s="1"/>
  <c r="AR217" i="12"/>
  <c r="AQ279" i="12"/>
  <c r="AQ410" i="12" s="1"/>
  <c r="AR219" i="12"/>
  <c r="AQ281" i="12"/>
  <c r="AQ412" i="12" s="1"/>
  <c r="W218" i="12"/>
  <c r="W280" i="12" s="1"/>
  <c r="V280" i="12"/>
  <c r="D237" i="12"/>
  <c r="C299" i="12"/>
  <c r="C430" i="12" s="1"/>
  <c r="K231" i="12"/>
  <c r="J293" i="12"/>
  <c r="J424" i="12" s="1"/>
  <c r="AT158" i="12"/>
  <c r="AT150" i="12"/>
  <c r="AT142" i="12"/>
  <c r="AT157" i="12"/>
  <c r="AT153" i="12"/>
  <c r="AT138" i="12"/>
  <c r="AT149" i="12"/>
  <c r="AT145" i="12"/>
  <c r="AT156" i="12"/>
  <c r="AT152" i="12"/>
  <c r="AT141" i="12"/>
  <c r="AT137" i="12"/>
  <c r="AT147" i="12"/>
  <c r="AT143" i="12"/>
  <c r="AT154" i="12"/>
  <c r="AT139" i="12"/>
  <c r="AT151" i="12"/>
  <c r="AT144" i="12"/>
  <c r="AT136" i="12"/>
  <c r="AT146" i="12"/>
  <c r="AT135" i="12"/>
  <c r="AT140" i="12"/>
  <c r="AT148" i="12"/>
  <c r="AT155" i="12"/>
  <c r="AT169" i="12"/>
  <c r="AT161" i="12"/>
  <c r="AT170" i="12"/>
  <c r="AT167" i="12"/>
  <c r="AT162" i="12"/>
  <c r="AT160" i="12"/>
  <c r="AT171" i="12"/>
  <c r="AT172" i="12"/>
  <c r="AT164" i="12"/>
  <c r="AT159" i="12"/>
  <c r="AT163" i="12"/>
  <c r="AT173" i="12"/>
  <c r="AT168" i="12"/>
  <c r="AT166" i="12"/>
  <c r="AT165" i="12"/>
  <c r="AT174" i="12"/>
  <c r="AT175" i="12"/>
  <c r="AT176" i="12"/>
  <c r="AR227" i="12"/>
  <c r="AQ289" i="12"/>
  <c r="AQ420" i="12" s="1"/>
  <c r="AR215" i="12"/>
  <c r="AQ277" i="12"/>
  <c r="AQ408" i="12" s="1"/>
  <c r="AR201" i="12"/>
  <c r="AQ263" i="12"/>
  <c r="AQ394" i="12" s="1"/>
  <c r="C238" i="12"/>
  <c r="C300" i="12" s="1"/>
  <c r="C431" i="12" s="1"/>
  <c r="AR238" i="12"/>
  <c r="A300" i="12"/>
  <c r="A368" i="12" s="1"/>
  <c r="A431" i="12" s="1"/>
  <c r="AR234" i="12"/>
  <c r="AQ296" i="12"/>
  <c r="AQ427" i="12" s="1"/>
  <c r="AR218" i="12"/>
  <c r="AQ280" i="12"/>
  <c r="AQ411" i="12" s="1"/>
  <c r="AT197" i="12"/>
  <c r="AS259" i="12"/>
  <c r="AR236" i="12"/>
  <c r="AQ298" i="12"/>
  <c r="AQ429" i="12" s="1"/>
  <c r="AR202" i="12"/>
  <c r="AQ264" i="12"/>
  <c r="AQ395" i="12" s="1"/>
  <c r="R284" i="12"/>
  <c r="R415" i="12" s="1"/>
  <c r="S222" i="12"/>
  <c r="AR199" i="12"/>
  <c r="AQ261" i="12"/>
  <c r="AQ392" i="12" s="1"/>
  <c r="AR221" i="12"/>
  <c r="AQ283" i="12"/>
  <c r="AQ414" i="12" s="1"/>
  <c r="R51" i="8"/>
  <c r="R24" i="8"/>
  <c r="AJ9" i="4"/>
  <c r="AJ66" i="9"/>
  <c r="AS26" i="20"/>
  <c r="AS5" i="23"/>
  <c r="AS5" i="22"/>
  <c r="AT25" i="20"/>
  <c r="AT4" i="22"/>
  <c r="AT4" i="23"/>
  <c r="AU24" i="20"/>
  <c r="AU3" i="22"/>
  <c r="AU3" i="23"/>
  <c r="AJ44" i="20"/>
  <c r="AJ10" i="3" s="1"/>
  <c r="AK37" i="20"/>
  <c r="AK40" i="20" s="1"/>
  <c r="AT73" i="20"/>
  <c r="AT71" i="9" s="1"/>
  <c r="AT68" i="20"/>
  <c r="AT9" i="3" s="1"/>
  <c r="AV8" i="4"/>
  <c r="AS33" i="12"/>
  <c r="AS27" i="11"/>
  <c r="AS13" i="8"/>
  <c r="AS18" i="6"/>
  <c r="AU37" i="11"/>
  <c r="AU39" i="11" s="1"/>
  <c r="AU8" i="5" s="1"/>
  <c r="P62" i="9"/>
  <c r="AV65" i="20"/>
  <c r="AU66" i="20"/>
  <c r="AW74" i="20"/>
  <c r="AW76" i="20" s="1"/>
  <c r="AX72" i="20"/>
  <c r="AZ64" i="20"/>
  <c r="AY58" i="20"/>
  <c r="AZ20" i="20"/>
  <c r="AZ50" i="20" s="1"/>
  <c r="AZ52" i="20" s="1"/>
  <c r="AZ53" i="20" s="1"/>
  <c r="AZ33" i="11" s="1"/>
  <c r="AZ44" i="11" s="1"/>
  <c r="BE239" i="10"/>
  <c r="BC239" i="10"/>
  <c r="BB239" i="10"/>
  <c r="AZ239" i="10"/>
  <c r="AY239" i="10"/>
  <c r="BG239" i="10"/>
  <c r="BF239" i="10"/>
  <c r="BD239" i="10"/>
  <c r="BA239" i="10"/>
  <c r="AX239" i="10"/>
  <c r="BI239" i="10"/>
  <c r="BH239" i="10"/>
  <c r="AS5" i="19"/>
  <c r="AS5" i="18"/>
  <c r="AS30" i="10"/>
  <c r="AS185" i="10"/>
  <c r="AU3" i="19"/>
  <c r="AU3" i="18"/>
  <c r="AU28" i="10"/>
  <c r="AU183" i="10"/>
  <c r="AT29" i="10"/>
  <c r="AT184" i="10"/>
  <c r="AT4" i="18"/>
  <c r="AT4" i="19"/>
  <c r="A240" i="10"/>
  <c r="A59" i="19"/>
  <c r="BC58" i="19"/>
  <c r="BA58" i="19"/>
  <c r="BI58" i="19"/>
  <c r="AZ58" i="19"/>
  <c r="BF58" i="19"/>
  <c r="BB58" i="19"/>
  <c r="AY58" i="19"/>
  <c r="BE58" i="19"/>
  <c r="BD58" i="19"/>
  <c r="AX58" i="19"/>
  <c r="BH58" i="19"/>
  <c r="BG58" i="19"/>
  <c r="AT4" i="5"/>
  <c r="AT4" i="3"/>
  <c r="AT4" i="4"/>
  <c r="AU31" i="12"/>
  <c r="AU3" i="3"/>
  <c r="AU3" i="4"/>
  <c r="AU3" i="5"/>
  <c r="AS5" i="4"/>
  <c r="AS5" i="5"/>
  <c r="AS5" i="3"/>
  <c r="AS27" i="9"/>
  <c r="AV65" i="12"/>
  <c r="AU16" i="6"/>
  <c r="AU11" i="8"/>
  <c r="AU13" i="7"/>
  <c r="AU21" i="21" s="1"/>
  <c r="AU25" i="9"/>
  <c r="AV12" i="7"/>
  <c r="AV20" i="21" s="1"/>
  <c r="AT14" i="7"/>
  <c r="AT22" i="21" s="1"/>
  <c r="AT26" i="9"/>
  <c r="AT32" i="12"/>
  <c r="AT26" i="11"/>
  <c r="AT17" i="6"/>
  <c r="AT12" i="8"/>
  <c r="AU23" i="10" l="1"/>
  <c r="AU24" i="10" s="1"/>
  <c r="AU23" i="6" s="1"/>
  <c r="AU24" i="6" s="1"/>
  <c r="AU16" i="3" s="1"/>
  <c r="D238" i="12"/>
  <c r="E238" i="12" s="1"/>
  <c r="W219" i="12"/>
  <c r="V281" i="12"/>
  <c r="V412" i="12" s="1"/>
  <c r="AS217" i="12"/>
  <c r="AR279" i="12"/>
  <c r="AR410" i="12" s="1"/>
  <c r="N228" i="12"/>
  <c r="M290" i="12"/>
  <c r="M421" i="12" s="1"/>
  <c r="AS204" i="12"/>
  <c r="AR266" i="12"/>
  <c r="AR397" i="12" s="1"/>
  <c r="AS221" i="12"/>
  <c r="AR283" i="12"/>
  <c r="AR414" i="12" s="1"/>
  <c r="E237" i="12"/>
  <c r="D299" i="12"/>
  <c r="D430" i="12" s="1"/>
  <c r="J233" i="12"/>
  <c r="I295" i="12"/>
  <c r="I426" i="12" s="1"/>
  <c r="AS205" i="12"/>
  <c r="AR267" i="12"/>
  <c r="AR398" i="12" s="1"/>
  <c r="AR297" i="12"/>
  <c r="AR428" i="12" s="1"/>
  <c r="AS235" i="12"/>
  <c r="AT232" i="12"/>
  <c r="AS294" i="12"/>
  <c r="AS425" i="12" s="1"/>
  <c r="AS208" i="12"/>
  <c r="AR270" i="12"/>
  <c r="AR401" i="12" s="1"/>
  <c r="L230" i="12"/>
  <c r="K292" i="12"/>
  <c r="K423" i="12" s="1"/>
  <c r="J232" i="12"/>
  <c r="I294" i="12"/>
  <c r="I425" i="12" s="1"/>
  <c r="AS209" i="12"/>
  <c r="AR271" i="12"/>
  <c r="AR402" i="12" s="1"/>
  <c r="AS225" i="12"/>
  <c r="AR287" i="12"/>
  <c r="AR418" i="12" s="1"/>
  <c r="AU159" i="12"/>
  <c r="AU151" i="12"/>
  <c r="AU143" i="12"/>
  <c r="AU135" i="12"/>
  <c r="AU149" i="12"/>
  <c r="AU145" i="12"/>
  <c r="AU156" i="12"/>
  <c r="AU152" i="12"/>
  <c r="AU141" i="12"/>
  <c r="AU137" i="12"/>
  <c r="AU148" i="12"/>
  <c r="AU144" i="12"/>
  <c r="AU158" i="12"/>
  <c r="AU154" i="12"/>
  <c r="AU139" i="12"/>
  <c r="AU146" i="12"/>
  <c r="AU138" i="12"/>
  <c r="AU153" i="12"/>
  <c r="AU155" i="12"/>
  <c r="AU147" i="12"/>
  <c r="AU140" i="12"/>
  <c r="AU136" i="12"/>
  <c r="AU150" i="12"/>
  <c r="AU157" i="12"/>
  <c r="AU142" i="12"/>
  <c r="AU172" i="12"/>
  <c r="AU164" i="12"/>
  <c r="AU170" i="12"/>
  <c r="AU173" i="12"/>
  <c r="AU162" i="12"/>
  <c r="AU163" i="12"/>
  <c r="AU171" i="12"/>
  <c r="AU169" i="12"/>
  <c r="AU166" i="12"/>
  <c r="AU167" i="12"/>
  <c r="AU161" i="12"/>
  <c r="AU165" i="12"/>
  <c r="AU160" i="12"/>
  <c r="AU168" i="12"/>
  <c r="AU178" i="12"/>
  <c r="AU177" i="12"/>
  <c r="AU175" i="12"/>
  <c r="AU176" i="12"/>
  <c r="AU174" i="12"/>
  <c r="AS218" i="12"/>
  <c r="AR280" i="12"/>
  <c r="AR411" i="12" s="1"/>
  <c r="AS226" i="12"/>
  <c r="AR288" i="12"/>
  <c r="AR419" i="12" s="1"/>
  <c r="AS229" i="12"/>
  <c r="AR291" i="12"/>
  <c r="AR422" i="12" s="1"/>
  <c r="AS223" i="12"/>
  <c r="AR285" i="12"/>
  <c r="AR416" i="12" s="1"/>
  <c r="AS202" i="12"/>
  <c r="AR264" i="12"/>
  <c r="AR395" i="12" s="1"/>
  <c r="AS215" i="12"/>
  <c r="AR277" i="12"/>
  <c r="AR408" i="12" s="1"/>
  <c r="AS216" i="12"/>
  <c r="AR278" i="12"/>
  <c r="AR409" i="12" s="1"/>
  <c r="V411" i="12"/>
  <c r="AS211" i="12"/>
  <c r="AR273" i="12"/>
  <c r="AR404" i="12" s="1"/>
  <c r="F236" i="12"/>
  <c r="E298" i="12"/>
  <c r="E429" i="12" s="1"/>
  <c r="AS390" i="12"/>
  <c r="D300" i="12"/>
  <c r="D431" i="12" s="1"/>
  <c r="W411" i="12"/>
  <c r="AS228" i="12"/>
  <c r="AR290" i="12"/>
  <c r="AR421" i="12" s="1"/>
  <c r="O227" i="12"/>
  <c r="N289" i="12"/>
  <c r="N420" i="12" s="1"/>
  <c r="AS224" i="12"/>
  <c r="AR286" i="12"/>
  <c r="AR417" i="12" s="1"/>
  <c r="R224" i="12"/>
  <c r="Q286" i="12"/>
  <c r="Q417" i="12" s="1"/>
  <c r="AS222" i="12"/>
  <c r="AR284" i="12"/>
  <c r="AR415" i="12" s="1"/>
  <c r="AS213" i="12"/>
  <c r="AR275" i="12"/>
  <c r="AR406" i="12" s="1"/>
  <c r="AS212" i="12"/>
  <c r="AR274" i="12"/>
  <c r="AR405" i="12" s="1"/>
  <c r="U221" i="12"/>
  <c r="T283" i="12"/>
  <c r="T414" i="12" s="1"/>
  <c r="AQ391" i="12"/>
  <c r="AS207" i="12"/>
  <c r="AR269" i="12"/>
  <c r="AR400" i="12" s="1"/>
  <c r="AS230" i="12"/>
  <c r="AR292" i="12"/>
  <c r="AR423" i="12" s="1"/>
  <c r="AS198" i="12"/>
  <c r="AR260" i="12"/>
  <c r="AS238" i="12"/>
  <c r="AR300" i="12"/>
  <c r="AR431" i="12" s="1"/>
  <c r="AS227" i="12"/>
  <c r="AR289" i="12"/>
  <c r="AR420" i="12" s="1"/>
  <c r="AS199" i="12"/>
  <c r="AR261" i="12"/>
  <c r="AR392" i="12" s="1"/>
  <c r="AU197" i="12"/>
  <c r="AT259" i="12"/>
  <c r="Q226" i="12"/>
  <c r="P288" i="12"/>
  <c r="P419" i="12" s="1"/>
  <c r="AS200" i="12"/>
  <c r="AR262" i="12"/>
  <c r="AR393" i="12" s="1"/>
  <c r="V220" i="12"/>
  <c r="U282" i="12"/>
  <c r="U413" i="12" s="1"/>
  <c r="AS231" i="12"/>
  <c r="AR293" i="12"/>
  <c r="AR424" i="12" s="1"/>
  <c r="G235" i="12"/>
  <c r="F297" i="12"/>
  <c r="F428" i="12" s="1"/>
  <c r="AS239" i="12"/>
  <c r="A301" i="12"/>
  <c r="A369" i="12" s="1"/>
  <c r="A432" i="12" s="1"/>
  <c r="C239" i="12"/>
  <c r="C301" i="12" s="1"/>
  <c r="C432" i="12" s="1"/>
  <c r="AS201" i="12"/>
  <c r="AR263" i="12"/>
  <c r="AR394" i="12" s="1"/>
  <c r="L231" i="12"/>
  <c r="K293" i="12"/>
  <c r="K424" i="12" s="1"/>
  <c r="AS233" i="12"/>
  <c r="AR295" i="12"/>
  <c r="AR426" i="12" s="1"/>
  <c r="Q225" i="12"/>
  <c r="P287" i="12"/>
  <c r="P418" i="12" s="1"/>
  <c r="AS237" i="12"/>
  <c r="AR299" i="12"/>
  <c r="AR430" i="12" s="1"/>
  <c r="AS234" i="12"/>
  <c r="AR296" i="12"/>
  <c r="AR427" i="12" s="1"/>
  <c r="AS236" i="12"/>
  <c r="AR298" i="12"/>
  <c r="AR429" i="12" s="1"/>
  <c r="AS220" i="12"/>
  <c r="AR282" i="12"/>
  <c r="AR413" i="12" s="1"/>
  <c r="T222" i="12"/>
  <c r="S284" i="12"/>
  <c r="S415" i="12" s="1"/>
  <c r="AS219" i="12"/>
  <c r="AR281" i="12"/>
  <c r="AR412" i="12" s="1"/>
  <c r="U412" i="12"/>
  <c r="AS206" i="12"/>
  <c r="AR268" i="12"/>
  <c r="AR399" i="12" s="1"/>
  <c r="S223" i="12"/>
  <c r="R285" i="12"/>
  <c r="R416" i="12" s="1"/>
  <c r="AS210" i="12"/>
  <c r="AR272" i="12"/>
  <c r="AR403" i="12" s="1"/>
  <c r="M229" i="12"/>
  <c r="L291" i="12"/>
  <c r="L422" i="12" s="1"/>
  <c r="AU214" i="12"/>
  <c r="AT276" i="12"/>
  <c r="AT407" i="12" s="1"/>
  <c r="H234" i="12"/>
  <c r="G296" i="12"/>
  <c r="G427" i="12" s="1"/>
  <c r="AS203" i="12"/>
  <c r="AR265" i="12"/>
  <c r="AR396" i="12" s="1"/>
  <c r="A179" i="12"/>
  <c r="A240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X178" i="12"/>
  <c r="Y178" i="12"/>
  <c r="Z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S20" i="8"/>
  <c r="R52" i="8"/>
  <c r="AV24" i="20"/>
  <c r="AV3" i="23"/>
  <c r="AV3" i="22"/>
  <c r="AU25" i="20"/>
  <c r="AU4" i="22"/>
  <c r="AU4" i="23"/>
  <c r="AT26" i="20"/>
  <c r="AT5" i="22"/>
  <c r="AT5" i="23"/>
  <c r="AK39" i="20"/>
  <c r="AK42" i="20" s="1"/>
  <c r="AK43" i="20" s="1"/>
  <c r="AW8" i="4"/>
  <c r="AU73" i="20"/>
  <c r="AU71" i="9" s="1"/>
  <c r="AU68" i="20"/>
  <c r="AU9" i="3" s="1"/>
  <c r="AV37" i="11"/>
  <c r="AV39" i="11" s="1"/>
  <c r="AV8" i="5" s="1"/>
  <c r="AX74" i="20"/>
  <c r="AX76" i="20" s="1"/>
  <c r="AY72" i="20"/>
  <c r="AW65" i="20"/>
  <c r="AV66" i="20"/>
  <c r="BA64" i="20"/>
  <c r="AZ58" i="20"/>
  <c r="BA20" i="20"/>
  <c r="BA50" i="20" s="1"/>
  <c r="BA52" i="20" s="1"/>
  <c r="BA53" i="20" s="1"/>
  <c r="BA33" i="11" s="1"/>
  <c r="BA44" i="11" s="1"/>
  <c r="BB240" i="10"/>
  <c r="BA240" i="10"/>
  <c r="BI240" i="10"/>
  <c r="AZ240" i="10"/>
  <c r="BC240" i="10"/>
  <c r="AY240" i="10"/>
  <c r="BH240" i="10"/>
  <c r="BG240" i="10"/>
  <c r="BF240" i="10"/>
  <c r="BE240" i="10"/>
  <c r="BD240" i="10"/>
  <c r="AV3" i="19"/>
  <c r="AV183" i="10"/>
  <c r="AV3" i="18"/>
  <c r="AV28" i="10"/>
  <c r="AU29" i="10"/>
  <c r="AU184" i="10"/>
  <c r="AU4" i="18"/>
  <c r="AU4" i="19"/>
  <c r="AT185" i="10"/>
  <c r="AT30" i="10"/>
  <c r="AT5" i="19"/>
  <c r="AT5" i="18"/>
  <c r="A241" i="10"/>
  <c r="BF59" i="19"/>
  <c r="BD59" i="19"/>
  <c r="BC59" i="19"/>
  <c r="BG59" i="19"/>
  <c r="BI59" i="19"/>
  <c r="AZ59" i="19"/>
  <c r="AY59" i="19"/>
  <c r="BB59" i="19"/>
  <c r="A60" i="19"/>
  <c r="BH59" i="19"/>
  <c r="BE59" i="19"/>
  <c r="BA59" i="19"/>
  <c r="AT5" i="3"/>
  <c r="AT5" i="5"/>
  <c r="AT5" i="4"/>
  <c r="AV3" i="4"/>
  <c r="AV3" i="5"/>
  <c r="AV31" i="12"/>
  <c r="AV3" i="3"/>
  <c r="AU4" i="3"/>
  <c r="AU4" i="5"/>
  <c r="AU4" i="4"/>
  <c r="AW65" i="12"/>
  <c r="AV25" i="9"/>
  <c r="AV13" i="7"/>
  <c r="AV21" i="21" s="1"/>
  <c r="AW12" i="7"/>
  <c r="AW20" i="21" s="1"/>
  <c r="AV16" i="6"/>
  <c r="AV11" i="8"/>
  <c r="AT18" i="6"/>
  <c r="AT27" i="9"/>
  <c r="AT33" i="12"/>
  <c r="AT27" i="11"/>
  <c r="AT13" i="8"/>
  <c r="AU26" i="9"/>
  <c r="AU32" i="12"/>
  <c r="AU26" i="11"/>
  <c r="AU17" i="6"/>
  <c r="AU12" i="8"/>
  <c r="AU14" i="7"/>
  <c r="AU22" i="21" s="1"/>
  <c r="AV23" i="10" l="1"/>
  <c r="AV24" i="10" s="1"/>
  <c r="AV23" i="6" s="1"/>
  <c r="AV24" i="6" s="1"/>
  <c r="AV16" i="3" s="1"/>
  <c r="AT204" i="12"/>
  <c r="AS266" i="12"/>
  <c r="AS397" i="12" s="1"/>
  <c r="C240" i="12"/>
  <c r="AT240" i="12"/>
  <c r="AT302" i="12" s="1"/>
  <c r="AT433" i="12" s="1"/>
  <c r="A302" i="12"/>
  <c r="A370" i="12" s="1"/>
  <c r="A433" i="12" s="1"/>
  <c r="AT220" i="12"/>
  <c r="AS282" i="12"/>
  <c r="AS413" i="12" s="1"/>
  <c r="AT215" i="12"/>
  <c r="AS277" i="12"/>
  <c r="AS408" i="12" s="1"/>
  <c r="AT208" i="12"/>
  <c r="AS270" i="12"/>
  <c r="AS401" i="12" s="1"/>
  <c r="A180" i="12"/>
  <c r="A241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T390" i="12"/>
  <c r="AR391" i="12"/>
  <c r="O228" i="12"/>
  <c r="N290" i="12"/>
  <c r="N421" i="12" s="1"/>
  <c r="AV160" i="12"/>
  <c r="AV152" i="12"/>
  <c r="AV144" i="12"/>
  <c r="AV136" i="12"/>
  <c r="AV135" i="12"/>
  <c r="AV156" i="12"/>
  <c r="AV141" i="12"/>
  <c r="AV137" i="12"/>
  <c r="AV148" i="12"/>
  <c r="AV159" i="12"/>
  <c r="AV155" i="12"/>
  <c r="AV140" i="12"/>
  <c r="AV150" i="12"/>
  <c r="AV146" i="12"/>
  <c r="AV153" i="12"/>
  <c r="AV138" i="12"/>
  <c r="AV145" i="12"/>
  <c r="AV147" i="12"/>
  <c r="AV139" i="12"/>
  <c r="AV154" i="12"/>
  <c r="AV142" i="12"/>
  <c r="AV149" i="12"/>
  <c r="AV143" i="12"/>
  <c r="AV157" i="12"/>
  <c r="AV151" i="12"/>
  <c r="AV158" i="12"/>
  <c r="AV168" i="12"/>
  <c r="AV161" i="12"/>
  <c r="AV169" i="12"/>
  <c r="AV172" i="12"/>
  <c r="AV164" i="12"/>
  <c r="AV170" i="12"/>
  <c r="AV166" i="12"/>
  <c r="AV167" i="12"/>
  <c r="AV163" i="12"/>
  <c r="AV173" i="12"/>
  <c r="AV165" i="12"/>
  <c r="AV171" i="12"/>
  <c r="AV162" i="12"/>
  <c r="AV176" i="12"/>
  <c r="AV178" i="12"/>
  <c r="AV177" i="12"/>
  <c r="AV174" i="12"/>
  <c r="AV175" i="12"/>
  <c r="AT236" i="12"/>
  <c r="AS298" i="12"/>
  <c r="AS429" i="12" s="1"/>
  <c r="AT233" i="12"/>
  <c r="AS295" i="12"/>
  <c r="AS426" i="12" s="1"/>
  <c r="D239" i="12"/>
  <c r="AT231" i="12"/>
  <c r="AS293" i="12"/>
  <c r="AS424" i="12" s="1"/>
  <c r="AV197" i="12"/>
  <c r="AU259" i="12"/>
  <c r="AT198" i="12"/>
  <c r="AS260" i="12"/>
  <c r="V221" i="12"/>
  <c r="U283" i="12"/>
  <c r="U414" i="12" s="1"/>
  <c r="S224" i="12"/>
  <c r="R286" i="12"/>
  <c r="R417" i="12" s="1"/>
  <c r="AT211" i="12"/>
  <c r="AS273" i="12"/>
  <c r="AS404" i="12" s="1"/>
  <c r="AT202" i="12"/>
  <c r="AS264" i="12"/>
  <c r="AS395" i="12" s="1"/>
  <c r="AT218" i="12"/>
  <c r="AS280" i="12"/>
  <c r="AS411" i="12" s="1"/>
  <c r="AT209" i="12"/>
  <c r="AS271" i="12"/>
  <c r="AS402" i="12" s="1"/>
  <c r="AU232" i="12"/>
  <c r="AU294" i="12" s="1"/>
  <c r="AU425" i="12" s="1"/>
  <c r="AT294" i="12"/>
  <c r="AT425" i="12" s="1"/>
  <c r="AT206" i="12"/>
  <c r="AS268" i="12"/>
  <c r="AS399" i="12" s="1"/>
  <c r="G297" i="12"/>
  <c r="G428" i="12" s="1"/>
  <c r="H235" i="12"/>
  <c r="AT222" i="12"/>
  <c r="AS284" i="12"/>
  <c r="AS415" i="12" s="1"/>
  <c r="K233" i="12"/>
  <c r="J295" i="12"/>
  <c r="J426" i="12" s="1"/>
  <c r="N229" i="12"/>
  <c r="M291" i="12"/>
  <c r="M422" i="12" s="1"/>
  <c r="AT203" i="12"/>
  <c r="AS265" i="12"/>
  <c r="AS396" i="12" s="1"/>
  <c r="AT234" i="12"/>
  <c r="AS296" i="12"/>
  <c r="AS427" i="12" s="1"/>
  <c r="M231" i="12"/>
  <c r="L293" i="12"/>
  <c r="L424" i="12" s="1"/>
  <c r="W220" i="12"/>
  <c r="V282" i="12"/>
  <c r="AT199" i="12"/>
  <c r="AS261" i="12"/>
  <c r="AS392" i="12" s="1"/>
  <c r="AT230" i="12"/>
  <c r="AS292" i="12"/>
  <c r="AS423" i="12" s="1"/>
  <c r="AT212" i="12"/>
  <c r="AS274" i="12"/>
  <c r="AS405" i="12" s="1"/>
  <c r="AT224" i="12"/>
  <c r="AS286" i="12"/>
  <c r="AS417" i="12" s="1"/>
  <c r="F238" i="12"/>
  <c r="E300" i="12"/>
  <c r="E431" i="12" s="1"/>
  <c r="AT223" i="12"/>
  <c r="AS285" i="12"/>
  <c r="AS416" i="12" s="1"/>
  <c r="AU179" i="12"/>
  <c r="AV179" i="12" s="1"/>
  <c r="K232" i="12"/>
  <c r="J294" i="12"/>
  <c r="J425" i="12" s="1"/>
  <c r="AT217" i="12"/>
  <c r="AS279" i="12"/>
  <c r="AS410" i="12" s="1"/>
  <c r="AT238" i="12"/>
  <c r="AS300" i="12"/>
  <c r="AS431" i="12" s="1"/>
  <c r="G236" i="12"/>
  <c r="F298" i="12"/>
  <c r="F429" i="12" s="1"/>
  <c r="AT226" i="12"/>
  <c r="AS288" i="12"/>
  <c r="AS419" i="12" s="1"/>
  <c r="AT225" i="12"/>
  <c r="AS287" i="12"/>
  <c r="AS418" i="12" s="1"/>
  <c r="AT219" i="12"/>
  <c r="AS281" i="12"/>
  <c r="AS412" i="12" s="1"/>
  <c r="AT235" i="12"/>
  <c r="AS297" i="12"/>
  <c r="AS428" i="12" s="1"/>
  <c r="I234" i="12"/>
  <c r="H296" i="12"/>
  <c r="H427" i="12" s="1"/>
  <c r="T223" i="12"/>
  <c r="S285" i="12"/>
  <c r="S416" i="12" s="1"/>
  <c r="AT221" i="12"/>
  <c r="AS283" i="12"/>
  <c r="AS414" i="12" s="1"/>
  <c r="AV214" i="12"/>
  <c r="AU276" i="12"/>
  <c r="AU407" i="12" s="1"/>
  <c r="R225" i="12"/>
  <c r="Q287" i="12"/>
  <c r="Q418" i="12" s="1"/>
  <c r="R226" i="12"/>
  <c r="Q288" i="12"/>
  <c r="Q419" i="12" s="1"/>
  <c r="AT228" i="12"/>
  <c r="AS290" i="12"/>
  <c r="AS421" i="12" s="1"/>
  <c r="AT210" i="12"/>
  <c r="AS272" i="12"/>
  <c r="AS403" i="12" s="1"/>
  <c r="F237" i="12"/>
  <c r="E299" i="12"/>
  <c r="E430" i="12" s="1"/>
  <c r="U222" i="12"/>
  <c r="T284" i="12"/>
  <c r="T415" i="12" s="1"/>
  <c r="AT237" i="12"/>
  <c r="AS299" i="12"/>
  <c r="AS430" i="12" s="1"/>
  <c r="AT201" i="12"/>
  <c r="AS263" i="12"/>
  <c r="AS394" i="12" s="1"/>
  <c r="AT239" i="12"/>
  <c r="AS301" i="12"/>
  <c r="AS432" i="12" s="1"/>
  <c r="AT200" i="12"/>
  <c r="AS262" i="12"/>
  <c r="AS393" i="12" s="1"/>
  <c r="AT227" i="12"/>
  <c r="AS289" i="12"/>
  <c r="AS420" i="12" s="1"/>
  <c r="AT207" i="12"/>
  <c r="AS269" i="12"/>
  <c r="AS400" i="12" s="1"/>
  <c r="AT213" i="12"/>
  <c r="AS275" i="12"/>
  <c r="AS406" i="12" s="1"/>
  <c r="P227" i="12"/>
  <c r="O289" i="12"/>
  <c r="O420" i="12" s="1"/>
  <c r="AT216" i="12"/>
  <c r="AS278" i="12"/>
  <c r="AS409" i="12" s="1"/>
  <c r="AT229" i="12"/>
  <c r="AS291" i="12"/>
  <c r="AS422" i="12" s="1"/>
  <c r="M230" i="12"/>
  <c r="L292" i="12"/>
  <c r="L423" i="12" s="1"/>
  <c r="AT205" i="12"/>
  <c r="AS267" i="12"/>
  <c r="AS398" i="12" s="1"/>
  <c r="X219" i="12"/>
  <c r="X281" i="12" s="1"/>
  <c r="W281" i="12"/>
  <c r="S48" i="8"/>
  <c r="S22" i="8"/>
  <c r="AK9" i="4"/>
  <c r="AK66" i="9"/>
  <c r="AV25" i="20"/>
  <c r="AV4" i="23"/>
  <c r="AV4" i="22"/>
  <c r="AU26" i="20"/>
  <c r="AU5" i="22"/>
  <c r="AU5" i="23"/>
  <c r="AW24" i="20"/>
  <c r="AW3" i="23"/>
  <c r="AW3" i="22"/>
  <c r="AK44" i="20"/>
  <c r="AK10" i="3" s="1"/>
  <c r="AL37" i="20"/>
  <c r="AL40" i="20" s="1"/>
  <c r="AV73" i="20"/>
  <c r="AV71" i="9" s="1"/>
  <c r="AV68" i="20"/>
  <c r="AV9" i="3" s="1"/>
  <c r="AX8" i="4"/>
  <c r="AW37" i="11"/>
  <c r="AW39" i="11" s="1"/>
  <c r="AW8" i="5" s="1"/>
  <c r="Q61" i="8"/>
  <c r="Q23" i="3"/>
  <c r="AX65" i="20"/>
  <c r="AW66" i="20"/>
  <c r="AY74" i="20"/>
  <c r="AY76" i="20" s="1"/>
  <c r="AZ72" i="20"/>
  <c r="BB64" i="20"/>
  <c r="BA58" i="20"/>
  <c r="BB20" i="20"/>
  <c r="BB50" i="20" s="1"/>
  <c r="BH241" i="10"/>
  <c r="AZ241" i="10"/>
  <c r="BA241" i="10"/>
  <c r="BI241" i="10"/>
  <c r="BD241" i="10"/>
  <c r="BC241" i="10"/>
  <c r="BB241" i="10"/>
  <c r="BG241" i="10"/>
  <c r="BF241" i="10"/>
  <c r="BE241" i="10"/>
  <c r="AV14" i="7"/>
  <c r="AV22" i="21" s="1"/>
  <c r="AV4" i="19"/>
  <c r="AV29" i="10"/>
  <c r="AV4" i="18"/>
  <c r="AV184" i="10"/>
  <c r="AU185" i="10"/>
  <c r="AU30" i="10"/>
  <c r="AU5" i="19"/>
  <c r="AU5" i="18"/>
  <c r="AW183" i="10"/>
  <c r="AW28" i="10"/>
  <c r="AW3" i="19"/>
  <c r="AW3" i="18"/>
  <c r="A242" i="10"/>
  <c r="BF60" i="19"/>
  <c r="BA60" i="19"/>
  <c r="BH60" i="19"/>
  <c r="BG60" i="19"/>
  <c r="BE60" i="19"/>
  <c r="BD60" i="19"/>
  <c r="BC60" i="19"/>
  <c r="A61" i="19"/>
  <c r="AZ60" i="19"/>
  <c r="BB60" i="19"/>
  <c r="BI60" i="19"/>
  <c r="AU5" i="4"/>
  <c r="AU5" i="5"/>
  <c r="AU5" i="3"/>
  <c r="AW3" i="4"/>
  <c r="AW31" i="12"/>
  <c r="AW3" i="3"/>
  <c r="AW3" i="5"/>
  <c r="AV4" i="3"/>
  <c r="AV4" i="5"/>
  <c r="AV4" i="4"/>
  <c r="AX65" i="12"/>
  <c r="AW11" i="8"/>
  <c r="AW13" i="7"/>
  <c r="AW21" i="21" s="1"/>
  <c r="AX12" i="7"/>
  <c r="AX20" i="21" s="1"/>
  <c r="AW25" i="9"/>
  <c r="AW16" i="6"/>
  <c r="AV12" i="8"/>
  <c r="AV26" i="9"/>
  <c r="AV17" i="6"/>
  <c r="AV26" i="11"/>
  <c r="AV32" i="12"/>
  <c r="AU18" i="6"/>
  <c r="AU33" i="12"/>
  <c r="AU27" i="9"/>
  <c r="AU13" i="8"/>
  <c r="AU27" i="11"/>
  <c r="AW23" i="10" l="1"/>
  <c r="AW24" i="10" s="1"/>
  <c r="AW23" i="6" s="1"/>
  <c r="AW24" i="6" s="1"/>
  <c r="AW16" i="3" s="1"/>
  <c r="AV232" i="12"/>
  <c r="AW232" i="12" s="1"/>
  <c r="V222" i="12"/>
  <c r="U284" i="12"/>
  <c r="U415" i="12" s="1"/>
  <c r="AU217" i="12"/>
  <c r="AT279" i="12"/>
  <c r="AT410" i="12" s="1"/>
  <c r="AU218" i="12"/>
  <c r="AT280" i="12"/>
  <c r="AT411" i="12" s="1"/>
  <c r="AU208" i="12"/>
  <c r="AT270" i="12"/>
  <c r="AT401" i="12" s="1"/>
  <c r="N230" i="12"/>
  <c r="M292" i="12"/>
  <c r="M423" i="12" s="1"/>
  <c r="AU213" i="12"/>
  <c r="AT275" i="12"/>
  <c r="AT406" i="12" s="1"/>
  <c r="AU239" i="12"/>
  <c r="AT301" i="12"/>
  <c r="AT432" i="12" s="1"/>
  <c r="F299" i="12"/>
  <c r="F430" i="12" s="1"/>
  <c r="G237" i="12"/>
  <c r="S225" i="12"/>
  <c r="R287" i="12"/>
  <c r="R418" i="12" s="1"/>
  <c r="AU224" i="12"/>
  <c r="AT286" i="12"/>
  <c r="AT417" i="12" s="1"/>
  <c r="X220" i="12"/>
  <c r="W282" i="12"/>
  <c r="W413" i="12" s="1"/>
  <c r="W221" i="12"/>
  <c r="V283" i="12"/>
  <c r="V414" i="12" s="1"/>
  <c r="AU240" i="12"/>
  <c r="AU238" i="12"/>
  <c r="AT300" i="12"/>
  <c r="AT431" i="12" s="1"/>
  <c r="AU209" i="12"/>
  <c r="AT271" i="12"/>
  <c r="AT402" i="12" s="1"/>
  <c r="AU200" i="12"/>
  <c r="AT262" i="12"/>
  <c r="AT393" i="12" s="1"/>
  <c r="AU231" i="12"/>
  <c r="AT293" i="12"/>
  <c r="AT424" i="12" s="1"/>
  <c r="AU225" i="12"/>
  <c r="AT287" i="12"/>
  <c r="AT418" i="12" s="1"/>
  <c r="AU203" i="12"/>
  <c r="AT265" i="12"/>
  <c r="AT396" i="12" s="1"/>
  <c r="AU226" i="12"/>
  <c r="AT288" i="12"/>
  <c r="AT419" i="12" s="1"/>
  <c r="AU206" i="12"/>
  <c r="AT268" i="12"/>
  <c r="AT399" i="12" s="1"/>
  <c r="AU233" i="12"/>
  <c r="AT295" i="12"/>
  <c r="AT426" i="12" s="1"/>
  <c r="AU229" i="12"/>
  <c r="AT291" i="12"/>
  <c r="AT422" i="12" s="1"/>
  <c r="AU207" i="12"/>
  <c r="AT269" i="12"/>
  <c r="AT400" i="12" s="1"/>
  <c r="AU201" i="12"/>
  <c r="AT263" i="12"/>
  <c r="AT394" i="12" s="1"/>
  <c r="AU210" i="12"/>
  <c r="AT272" i="12"/>
  <c r="AT403" i="12" s="1"/>
  <c r="AW214" i="12"/>
  <c r="AV276" i="12"/>
  <c r="AV407" i="12" s="1"/>
  <c r="AU212" i="12"/>
  <c r="AT274" i="12"/>
  <c r="AT405" i="12" s="1"/>
  <c r="N231" i="12"/>
  <c r="M293" i="12"/>
  <c r="M424" i="12" s="1"/>
  <c r="AU198" i="12"/>
  <c r="AT260" i="12"/>
  <c r="D240" i="12"/>
  <c r="C302" i="12"/>
  <c r="C433" i="12" s="1"/>
  <c r="A181" i="12"/>
  <c r="AW181" i="12" s="1"/>
  <c r="A242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X180" i="12"/>
  <c r="Y180" i="12"/>
  <c r="Z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Q227" i="12"/>
  <c r="P289" i="12"/>
  <c r="P420" i="12" s="1"/>
  <c r="AU199" i="12"/>
  <c r="AT261" i="12"/>
  <c r="AT392" i="12" s="1"/>
  <c r="T224" i="12"/>
  <c r="S286" i="12"/>
  <c r="S417" i="12" s="1"/>
  <c r="D301" i="12"/>
  <c r="D432" i="12" s="1"/>
  <c r="E239" i="12"/>
  <c r="AV180" i="12"/>
  <c r="AW180" i="12" s="1"/>
  <c r="J234" i="12"/>
  <c r="I296" i="12"/>
  <c r="I427" i="12" s="1"/>
  <c r="AU202" i="12"/>
  <c r="AT264" i="12"/>
  <c r="AT395" i="12" s="1"/>
  <c r="AU215" i="12"/>
  <c r="AT277" i="12"/>
  <c r="AT408" i="12" s="1"/>
  <c r="W412" i="12"/>
  <c r="AU235" i="12"/>
  <c r="AT297" i="12"/>
  <c r="AT428" i="12" s="1"/>
  <c r="H236" i="12"/>
  <c r="G298" i="12"/>
  <c r="G429" i="12" s="1"/>
  <c r="L233" i="12"/>
  <c r="K295" i="12"/>
  <c r="K426" i="12" s="1"/>
  <c r="AU211" i="12"/>
  <c r="AT273" i="12"/>
  <c r="AT404" i="12" s="1"/>
  <c r="AU390" i="12"/>
  <c r="AU236" i="12"/>
  <c r="AT298" i="12"/>
  <c r="AT429" i="12" s="1"/>
  <c r="P228" i="12"/>
  <c r="O290" i="12"/>
  <c r="O421" i="12" s="1"/>
  <c r="AW135" i="12"/>
  <c r="AW161" i="12"/>
  <c r="AW153" i="12"/>
  <c r="AW145" i="12"/>
  <c r="AW137" i="12"/>
  <c r="AW152" i="12"/>
  <c r="AW148" i="12"/>
  <c r="AW159" i="12"/>
  <c r="AW155" i="12"/>
  <c r="AW144" i="12"/>
  <c r="AW140" i="12"/>
  <c r="AW151" i="12"/>
  <c r="AW147" i="12"/>
  <c r="AW136" i="12"/>
  <c r="AW157" i="12"/>
  <c r="AW142" i="12"/>
  <c r="AW138" i="12"/>
  <c r="AW146" i="12"/>
  <c r="AW139" i="12"/>
  <c r="AW160" i="12"/>
  <c r="AW154" i="12"/>
  <c r="AW143" i="12"/>
  <c r="AW150" i="12"/>
  <c r="AW141" i="12"/>
  <c r="AW149" i="12"/>
  <c r="AW158" i="12"/>
  <c r="AW156" i="12"/>
  <c r="AW172" i="12"/>
  <c r="AW163" i="12"/>
  <c r="AW164" i="12"/>
  <c r="AW167" i="12"/>
  <c r="AW170" i="12"/>
  <c r="AW162" i="12"/>
  <c r="AW171" i="12"/>
  <c r="AW166" i="12"/>
  <c r="AW173" i="12"/>
  <c r="AW168" i="12"/>
  <c r="AW165" i="12"/>
  <c r="AW169" i="12"/>
  <c r="AW176" i="12"/>
  <c r="AW174" i="12"/>
  <c r="AW179" i="12"/>
  <c r="AW177" i="12"/>
  <c r="AW175" i="12"/>
  <c r="AW178" i="12"/>
  <c r="AU219" i="12"/>
  <c r="AT281" i="12"/>
  <c r="AT412" i="12" s="1"/>
  <c r="AU222" i="12"/>
  <c r="AT284" i="12"/>
  <c r="AT415" i="12" s="1"/>
  <c r="AU205" i="12"/>
  <c r="AT267" i="12"/>
  <c r="AT398" i="12" s="1"/>
  <c r="S226" i="12"/>
  <c r="R288" i="12"/>
  <c r="R419" i="12" s="1"/>
  <c r="G238" i="12"/>
  <c r="F300" i="12"/>
  <c r="F431" i="12" s="1"/>
  <c r="I235" i="12"/>
  <c r="H297" i="12"/>
  <c r="H428" i="12" s="1"/>
  <c r="U223" i="12"/>
  <c r="T285" i="12"/>
  <c r="T416" i="12" s="1"/>
  <c r="V413" i="12"/>
  <c r="L232" i="12"/>
  <c r="K294" i="12"/>
  <c r="K425" i="12" s="1"/>
  <c r="O229" i="12"/>
  <c r="N291" i="12"/>
  <c r="N422" i="12" s="1"/>
  <c r="AS391" i="12"/>
  <c r="X412" i="12"/>
  <c r="AU216" i="12"/>
  <c r="AT278" i="12"/>
  <c r="AT409" i="12" s="1"/>
  <c r="AU227" i="12"/>
  <c r="AT289" i="12"/>
  <c r="AT420" i="12" s="1"/>
  <c r="AT299" i="12"/>
  <c r="AT430" i="12" s="1"/>
  <c r="AU237" i="12"/>
  <c r="AU228" i="12"/>
  <c r="AT290" i="12"/>
  <c r="AT421" i="12" s="1"/>
  <c r="AU221" i="12"/>
  <c r="AT283" i="12"/>
  <c r="AT414" i="12" s="1"/>
  <c r="AU223" i="12"/>
  <c r="AT285" i="12"/>
  <c r="AT416" i="12" s="1"/>
  <c r="AU230" i="12"/>
  <c r="AT292" i="12"/>
  <c r="AT423" i="12" s="1"/>
  <c r="AU234" i="12"/>
  <c r="AT296" i="12"/>
  <c r="AT427" i="12" s="1"/>
  <c r="AW197" i="12"/>
  <c r="AV259" i="12"/>
  <c r="AU241" i="12"/>
  <c r="AU303" i="12" s="1"/>
  <c r="AU434" i="12" s="1"/>
  <c r="C241" i="12"/>
  <c r="C303" i="12" s="1"/>
  <c r="C434" i="12" s="1"/>
  <c r="A303" i="12"/>
  <c r="A371" i="12" s="1"/>
  <c r="A434" i="12" s="1"/>
  <c r="AU220" i="12"/>
  <c r="AT282" i="12"/>
  <c r="AT413" i="12" s="1"/>
  <c r="AU204" i="12"/>
  <c r="AT266" i="12"/>
  <c r="AT397" i="12" s="1"/>
  <c r="S23" i="8"/>
  <c r="S50" i="8"/>
  <c r="AX24" i="20"/>
  <c r="AX3" i="22"/>
  <c r="AX3" i="23"/>
  <c r="AW25" i="20"/>
  <c r="AW4" i="23"/>
  <c r="AW4" i="22"/>
  <c r="AV5" i="5"/>
  <c r="AV5" i="22"/>
  <c r="AV5" i="23"/>
  <c r="AV33" i="12"/>
  <c r="AL39" i="20"/>
  <c r="AL42" i="20" s="1"/>
  <c r="AL43" i="20" s="1"/>
  <c r="AY8" i="4"/>
  <c r="AW73" i="20"/>
  <c r="AW71" i="9" s="1"/>
  <c r="AW68" i="20"/>
  <c r="AW9" i="3" s="1"/>
  <c r="AV5" i="4"/>
  <c r="AV13" i="8"/>
  <c r="AV5" i="3"/>
  <c r="AV27" i="9"/>
  <c r="AV27" i="11"/>
  <c r="AV26" i="20"/>
  <c r="AX37" i="11"/>
  <c r="AX39" i="11" s="1"/>
  <c r="AX8" i="5" s="1"/>
  <c r="Q62" i="9"/>
  <c r="AZ74" i="20"/>
  <c r="AZ76" i="20" s="1"/>
  <c r="BA72" i="20"/>
  <c r="BB52" i="20"/>
  <c r="BB53" i="20" s="1"/>
  <c r="AY65" i="20"/>
  <c r="AX66" i="20"/>
  <c r="BC64" i="20"/>
  <c r="BC20" i="20"/>
  <c r="BC50" i="20" s="1"/>
  <c r="BG242" i="10"/>
  <c r="BA242" i="10"/>
  <c r="BI242" i="10"/>
  <c r="BF242" i="10"/>
  <c r="BE242" i="10"/>
  <c r="BH242" i="10"/>
  <c r="BD242" i="10"/>
  <c r="BC242" i="10"/>
  <c r="BB242" i="10"/>
  <c r="AX183" i="10"/>
  <c r="AX28" i="10"/>
  <c r="AX3" i="19"/>
  <c r="AX3" i="18"/>
  <c r="AW4" i="19"/>
  <c r="AW184" i="10"/>
  <c r="AW4" i="18"/>
  <c r="AW29" i="10"/>
  <c r="AV18" i="6"/>
  <c r="AV185" i="10"/>
  <c r="AV30" i="10"/>
  <c r="AV5" i="19"/>
  <c r="AV5" i="18"/>
  <c r="A243" i="10"/>
  <c r="BI61" i="19"/>
  <c r="BA61" i="19"/>
  <c r="BD61" i="19"/>
  <c r="BH61" i="19"/>
  <c r="BB61" i="19"/>
  <c r="BG61" i="19"/>
  <c r="BF61" i="19"/>
  <c r="A62" i="19"/>
  <c r="BE61" i="19"/>
  <c r="BC61" i="19"/>
  <c r="AX3" i="4"/>
  <c r="AX31" i="12"/>
  <c r="AX3" i="3"/>
  <c r="AX3" i="5"/>
  <c r="AW4" i="3"/>
  <c r="AW4" i="4"/>
  <c r="AW4" i="5"/>
  <c r="AY65" i="12"/>
  <c r="AW14" i="7"/>
  <c r="AW22" i="21" s="1"/>
  <c r="AW17" i="6"/>
  <c r="AW32" i="12"/>
  <c r="AW26" i="11"/>
  <c r="AW26" i="9"/>
  <c r="AW12" i="8"/>
  <c r="AY12" i="7"/>
  <c r="AY20" i="21" s="1"/>
  <c r="AX16" i="6"/>
  <c r="AX11" i="8"/>
  <c r="AX13" i="7"/>
  <c r="AX21" i="21" s="1"/>
  <c r="AX25" i="9"/>
  <c r="AX23" i="10" l="1"/>
  <c r="AX24" i="10" s="1"/>
  <c r="AX23" i="6" s="1"/>
  <c r="AX24" i="6" s="1"/>
  <c r="AX16" i="3" s="1"/>
  <c r="AV294" i="12"/>
  <c r="AV425" i="12" s="1"/>
  <c r="D241" i="12"/>
  <c r="D303" i="12" s="1"/>
  <c r="D434" i="12" s="1"/>
  <c r="V223" i="12"/>
  <c r="U285" i="12"/>
  <c r="U416" i="12" s="1"/>
  <c r="Q228" i="12"/>
  <c r="P290" i="12"/>
  <c r="P421" i="12" s="1"/>
  <c r="AV229" i="12"/>
  <c r="AU291" i="12"/>
  <c r="AU422" i="12" s="1"/>
  <c r="Y220" i="12"/>
  <c r="Y282" i="12" s="1"/>
  <c r="X282" i="12"/>
  <c r="AV223" i="12"/>
  <c r="AU285" i="12"/>
  <c r="AU416" i="12" s="1"/>
  <c r="AT391" i="12"/>
  <c r="AV203" i="12"/>
  <c r="AU265" i="12"/>
  <c r="AU396" i="12" s="1"/>
  <c r="AV209" i="12"/>
  <c r="AU271" i="12"/>
  <c r="AU402" i="12" s="1"/>
  <c r="AV390" i="12"/>
  <c r="AV236" i="12"/>
  <c r="AU298" i="12"/>
  <c r="AU429" i="12" s="1"/>
  <c r="I236" i="12"/>
  <c r="H298" i="12"/>
  <c r="H429" i="12" s="1"/>
  <c r="AV202" i="12"/>
  <c r="AU264" i="12"/>
  <c r="AU395" i="12" s="1"/>
  <c r="U224" i="12"/>
  <c r="T286" i="12"/>
  <c r="T417" i="12" s="1"/>
  <c r="AV198" i="12"/>
  <c r="AU260" i="12"/>
  <c r="AV210" i="12"/>
  <c r="AU272" i="12"/>
  <c r="AU403" i="12" s="1"/>
  <c r="AV224" i="12"/>
  <c r="AU286" i="12"/>
  <c r="AU417" i="12" s="1"/>
  <c r="AV213" i="12"/>
  <c r="AU275" i="12"/>
  <c r="AU406" i="12" s="1"/>
  <c r="AV217" i="12"/>
  <c r="AU279" i="12"/>
  <c r="AU410" i="12" s="1"/>
  <c r="AV230" i="12"/>
  <c r="AU292" i="12"/>
  <c r="AU423" i="12" s="1"/>
  <c r="AV215" i="12"/>
  <c r="AU277" i="12"/>
  <c r="AU408" i="12" s="1"/>
  <c r="E240" i="12"/>
  <c r="D302" i="12"/>
  <c r="D433" i="12" s="1"/>
  <c r="AV218" i="12"/>
  <c r="AU280" i="12"/>
  <c r="AU411" i="12" s="1"/>
  <c r="AV227" i="12"/>
  <c r="AU289" i="12"/>
  <c r="AU420" i="12" s="1"/>
  <c r="AV222" i="12"/>
  <c r="AU284" i="12"/>
  <c r="AU415" i="12" s="1"/>
  <c r="AV241" i="12"/>
  <c r="AV216" i="12"/>
  <c r="AU278" i="12"/>
  <c r="AU409" i="12" s="1"/>
  <c r="AV225" i="12"/>
  <c r="AU287" i="12"/>
  <c r="AU418" i="12" s="1"/>
  <c r="AV235" i="12"/>
  <c r="AU297" i="12"/>
  <c r="AU428" i="12" s="1"/>
  <c r="J296" i="12"/>
  <c r="J427" i="12" s="1"/>
  <c r="K234" i="12"/>
  <c r="AV199" i="12"/>
  <c r="AU261" i="12"/>
  <c r="AU392" i="12" s="1"/>
  <c r="AV242" i="12"/>
  <c r="AV304" i="12" s="1"/>
  <c r="AV435" i="12" s="1"/>
  <c r="A304" i="12"/>
  <c r="A372" i="12" s="1"/>
  <c r="A435" i="12" s="1"/>
  <c r="C242" i="12"/>
  <c r="O231" i="12"/>
  <c r="N293" i="12"/>
  <c r="N424" i="12" s="1"/>
  <c r="AV201" i="12"/>
  <c r="AU263" i="12"/>
  <c r="AU394" i="12" s="1"/>
  <c r="AV240" i="12"/>
  <c r="AU302" i="12"/>
  <c r="AU433" i="12" s="1"/>
  <c r="T225" i="12"/>
  <c r="S287" i="12"/>
  <c r="S418" i="12" s="1"/>
  <c r="O230" i="12"/>
  <c r="N292" i="12"/>
  <c r="N423" i="12" s="1"/>
  <c r="W222" i="12"/>
  <c r="V284" i="12"/>
  <c r="V415" i="12" s="1"/>
  <c r="AV204" i="12"/>
  <c r="AU266" i="12"/>
  <c r="AU397" i="12" s="1"/>
  <c r="AV205" i="12"/>
  <c r="AU267" i="12"/>
  <c r="AU398" i="12" s="1"/>
  <c r="AU288" i="12"/>
  <c r="AU419" i="12" s="1"/>
  <c r="AV226" i="12"/>
  <c r="M233" i="12"/>
  <c r="L295" i="12"/>
  <c r="L426" i="12" s="1"/>
  <c r="J235" i="12"/>
  <c r="I297" i="12"/>
  <c r="I428" i="12" s="1"/>
  <c r="AX135" i="12"/>
  <c r="AX162" i="12"/>
  <c r="AX154" i="12"/>
  <c r="AX146" i="12"/>
  <c r="AX138" i="12"/>
  <c r="AX159" i="12"/>
  <c r="AX155" i="12"/>
  <c r="AX144" i="12"/>
  <c r="AX140" i="12"/>
  <c r="AX151" i="12"/>
  <c r="AX147" i="12"/>
  <c r="AX136" i="12"/>
  <c r="AX158" i="12"/>
  <c r="AX143" i="12"/>
  <c r="AX139" i="12"/>
  <c r="AX153" i="12"/>
  <c r="AX149" i="12"/>
  <c r="AX160" i="12"/>
  <c r="AX145" i="12"/>
  <c r="AX152" i="12"/>
  <c r="AX137" i="12"/>
  <c r="AX161" i="12"/>
  <c r="AX156" i="12"/>
  <c r="AX148" i="12"/>
  <c r="AX141" i="12"/>
  <c r="AX150" i="12"/>
  <c r="AX157" i="12"/>
  <c r="AX142" i="12"/>
  <c r="AX172" i="12"/>
  <c r="AX171" i="12"/>
  <c r="AX173" i="12"/>
  <c r="AX167" i="12"/>
  <c r="AX163" i="12"/>
  <c r="AX164" i="12"/>
  <c r="AX169" i="12"/>
  <c r="AX168" i="12"/>
  <c r="AX165" i="12"/>
  <c r="AX170" i="12"/>
  <c r="AX166" i="12"/>
  <c r="AX175" i="12"/>
  <c r="AX177" i="12"/>
  <c r="AX178" i="12"/>
  <c r="AX179" i="12"/>
  <c r="AX181" i="12"/>
  <c r="AX174" i="12"/>
  <c r="AX180" i="12"/>
  <c r="AX176" i="12"/>
  <c r="AV221" i="12"/>
  <c r="AU283" i="12"/>
  <c r="AU414" i="12" s="1"/>
  <c r="H238" i="12"/>
  <c r="G300" i="12"/>
  <c r="G431" i="12" s="1"/>
  <c r="AV219" i="12"/>
  <c r="AU281" i="12"/>
  <c r="AU412" i="12" s="1"/>
  <c r="AV238" i="12"/>
  <c r="AU300" i="12"/>
  <c r="AU431" i="12" s="1"/>
  <c r="AV234" i="12"/>
  <c r="AU296" i="12"/>
  <c r="AU427" i="12" s="1"/>
  <c r="AV228" i="12"/>
  <c r="AU290" i="12"/>
  <c r="AU421" i="12" s="1"/>
  <c r="T226" i="12"/>
  <c r="S288" i="12"/>
  <c r="S419" i="12" s="1"/>
  <c r="A182" i="12"/>
  <c r="AX182" i="12" s="1"/>
  <c r="A243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Z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V206" i="12"/>
  <c r="AU268" i="12"/>
  <c r="AU399" i="12" s="1"/>
  <c r="AV231" i="12"/>
  <c r="AU293" i="12"/>
  <c r="AU424" i="12" s="1"/>
  <c r="H237" i="12"/>
  <c r="G299" i="12"/>
  <c r="G430" i="12" s="1"/>
  <c r="AV200" i="12"/>
  <c r="AU262" i="12"/>
  <c r="AU393" i="12" s="1"/>
  <c r="AX214" i="12"/>
  <c r="AW276" i="12"/>
  <c r="AW407" i="12" s="1"/>
  <c r="AV239" i="12"/>
  <c r="AU301" i="12"/>
  <c r="AU432" i="12" s="1"/>
  <c r="AV220" i="12"/>
  <c r="AU282" i="12"/>
  <c r="AU413" i="12" s="1"/>
  <c r="P229" i="12"/>
  <c r="O291" i="12"/>
  <c r="O422" i="12" s="1"/>
  <c r="AX197" i="12"/>
  <c r="AW259" i="12"/>
  <c r="M232" i="12"/>
  <c r="L294" i="12"/>
  <c r="L425" i="12" s="1"/>
  <c r="AV233" i="12"/>
  <c r="AU295" i="12"/>
  <c r="AU426" i="12" s="1"/>
  <c r="AU299" i="12"/>
  <c r="AU430" i="12" s="1"/>
  <c r="AV237" i="12"/>
  <c r="AV211" i="12"/>
  <c r="AU273" i="12"/>
  <c r="AU404" i="12" s="1"/>
  <c r="F239" i="12"/>
  <c r="E301" i="12"/>
  <c r="E432" i="12" s="1"/>
  <c r="R227" i="12"/>
  <c r="Q289" i="12"/>
  <c r="Q420" i="12" s="1"/>
  <c r="AV212" i="12"/>
  <c r="AU274" i="12"/>
  <c r="AU405" i="12" s="1"/>
  <c r="AV207" i="12"/>
  <c r="AU269" i="12"/>
  <c r="AU400" i="12" s="1"/>
  <c r="X221" i="12"/>
  <c r="W283" i="12"/>
  <c r="W414" i="12" s="1"/>
  <c r="AV208" i="12"/>
  <c r="AU270" i="12"/>
  <c r="AU401" i="12" s="1"/>
  <c r="AX232" i="12"/>
  <c r="AW294" i="12"/>
  <c r="AW425" i="12" s="1"/>
  <c r="S51" i="8"/>
  <c r="S24" i="8"/>
  <c r="AL9" i="4"/>
  <c r="AL66" i="9"/>
  <c r="AY24" i="20"/>
  <c r="AY3" i="22"/>
  <c r="AY3" i="23"/>
  <c r="AX25" i="20"/>
  <c r="AX4" i="22"/>
  <c r="AX4" i="23"/>
  <c r="AW26" i="20"/>
  <c r="AW5" i="23"/>
  <c r="AW5" i="22"/>
  <c r="AM37" i="20"/>
  <c r="AM40" i="20" s="1"/>
  <c r="AL44" i="20"/>
  <c r="AL10" i="3" s="1"/>
  <c r="AX73" i="20"/>
  <c r="AX71" i="9" s="1"/>
  <c r="AX68" i="20"/>
  <c r="AX9" i="3" s="1"/>
  <c r="AZ8" i="4"/>
  <c r="AY37" i="11"/>
  <c r="AY39" i="11" s="1"/>
  <c r="AY8" i="5" s="1"/>
  <c r="BB58" i="20"/>
  <c r="BB33" i="11"/>
  <c r="BB44" i="11" s="1"/>
  <c r="BC52" i="20"/>
  <c r="BC53" i="20" s="1"/>
  <c r="BB72" i="20"/>
  <c r="BA74" i="20"/>
  <c r="BA76" i="20" s="1"/>
  <c r="AZ65" i="20"/>
  <c r="AY66" i="20"/>
  <c r="BD64" i="20"/>
  <c r="BD20" i="20"/>
  <c r="BD50" i="20" s="1"/>
  <c r="BD52" i="20" s="1"/>
  <c r="BD53" i="20" s="1"/>
  <c r="BD33" i="11" s="1"/>
  <c r="BD44" i="11" s="1"/>
  <c r="BG243" i="10"/>
  <c r="BB243" i="10"/>
  <c r="BI243" i="10"/>
  <c r="BC243" i="10"/>
  <c r="BH243" i="10"/>
  <c r="BF243" i="10"/>
  <c r="BE243" i="10"/>
  <c r="BD243" i="10"/>
  <c r="AX4" i="19"/>
  <c r="AX184" i="10"/>
  <c r="AX4" i="18"/>
  <c r="AX29" i="10"/>
  <c r="AW185" i="10"/>
  <c r="AW30" i="10"/>
  <c r="AW5" i="19"/>
  <c r="AW5" i="18"/>
  <c r="AY183" i="10"/>
  <c r="AY3" i="18"/>
  <c r="AY28" i="10"/>
  <c r="AY3" i="19"/>
  <c r="A244" i="10"/>
  <c r="BD62" i="19"/>
  <c r="BG62" i="19"/>
  <c r="A63" i="19"/>
  <c r="BI62" i="19"/>
  <c r="BH62" i="19"/>
  <c r="BC62" i="19"/>
  <c r="BE62" i="19"/>
  <c r="BF62" i="19"/>
  <c r="BB62" i="19"/>
  <c r="AX4" i="4"/>
  <c r="AX4" i="3"/>
  <c r="AX4" i="5"/>
  <c r="AW5" i="5"/>
  <c r="AW5" i="4"/>
  <c r="AW5" i="3"/>
  <c r="AY3" i="4"/>
  <c r="AY3" i="5"/>
  <c r="AY31" i="12"/>
  <c r="AY3" i="3"/>
  <c r="AZ65" i="12"/>
  <c r="AY11" i="8"/>
  <c r="AZ12" i="7"/>
  <c r="AZ20" i="21" s="1"/>
  <c r="AY25" i="9"/>
  <c r="AY16" i="6"/>
  <c r="AY13" i="7"/>
  <c r="AY21" i="21" s="1"/>
  <c r="AX14" i="7"/>
  <c r="AX22" i="21" s="1"/>
  <c r="AX26" i="9"/>
  <c r="AX12" i="8"/>
  <c r="AX17" i="6"/>
  <c r="AX32" i="12"/>
  <c r="AX26" i="11"/>
  <c r="AW13" i="8"/>
  <c r="AW27" i="11"/>
  <c r="AW27" i="9"/>
  <c r="AW18" i="6"/>
  <c r="AW33" i="12"/>
  <c r="AY23" i="10" l="1"/>
  <c r="AY24" i="10" s="1"/>
  <c r="AY23" i="6" s="1"/>
  <c r="AY24" i="6" s="1"/>
  <c r="AY16" i="3" s="1"/>
  <c r="E241" i="12"/>
  <c r="AW221" i="12"/>
  <c r="AV283" i="12"/>
  <c r="AV414" i="12" s="1"/>
  <c r="F241" i="12"/>
  <c r="E303" i="12"/>
  <c r="E434" i="12" s="1"/>
  <c r="AW222" i="12"/>
  <c r="AV284" i="12"/>
  <c r="AV415" i="12" s="1"/>
  <c r="AW220" i="12"/>
  <c r="AV282" i="12"/>
  <c r="AV413" i="12" s="1"/>
  <c r="U226" i="12"/>
  <c r="T288" i="12"/>
  <c r="T419" i="12" s="1"/>
  <c r="X222" i="12"/>
  <c r="W284" i="12"/>
  <c r="W415" i="12" s="1"/>
  <c r="AW201" i="12"/>
  <c r="AV263" i="12"/>
  <c r="AV394" i="12" s="1"/>
  <c r="AW210" i="12"/>
  <c r="AV272" i="12"/>
  <c r="AV403" i="12" s="1"/>
  <c r="J236" i="12"/>
  <c r="I298" i="12"/>
  <c r="I429" i="12" s="1"/>
  <c r="I237" i="12"/>
  <c r="H299" i="12"/>
  <c r="H430" i="12" s="1"/>
  <c r="AW226" i="12"/>
  <c r="AV288" i="12"/>
  <c r="AV419" i="12" s="1"/>
  <c r="AW225" i="12"/>
  <c r="AV287" i="12"/>
  <c r="AV418" i="12" s="1"/>
  <c r="AU391" i="12"/>
  <c r="AW203" i="12"/>
  <c r="AV265" i="12"/>
  <c r="AV396" i="12" s="1"/>
  <c r="AW229" i="12"/>
  <c r="AV291" i="12"/>
  <c r="AV422" i="12" s="1"/>
  <c r="Q229" i="12"/>
  <c r="P291" i="12"/>
  <c r="P422" i="12" s="1"/>
  <c r="AW202" i="12"/>
  <c r="AV264" i="12"/>
  <c r="AV395" i="12" s="1"/>
  <c r="AW209" i="12"/>
  <c r="AV271" i="12"/>
  <c r="AV402" i="12" s="1"/>
  <c r="AW208" i="12"/>
  <c r="AV270" i="12"/>
  <c r="AV401" i="12" s="1"/>
  <c r="AW227" i="12"/>
  <c r="AV289" i="12"/>
  <c r="AV420" i="12" s="1"/>
  <c r="G239" i="12"/>
  <c r="F301" i="12"/>
  <c r="F432" i="12" s="1"/>
  <c r="P231" i="12"/>
  <c r="O293" i="12"/>
  <c r="O424" i="12" s="1"/>
  <c r="AW218" i="12"/>
  <c r="AV280" i="12"/>
  <c r="AV411" i="12" s="1"/>
  <c r="AW198" i="12"/>
  <c r="AV260" i="12"/>
  <c r="AW236" i="12"/>
  <c r="AV298" i="12"/>
  <c r="AV429" i="12" s="1"/>
  <c r="AW390" i="12"/>
  <c r="AW231" i="12"/>
  <c r="AV293" i="12"/>
  <c r="AV424" i="12" s="1"/>
  <c r="AW228" i="12"/>
  <c r="AV290" i="12"/>
  <c r="AV421" i="12" s="1"/>
  <c r="AW242" i="12"/>
  <c r="AW199" i="12"/>
  <c r="AV261" i="12"/>
  <c r="AV392" i="12" s="1"/>
  <c r="AW216" i="12"/>
  <c r="AV278" i="12"/>
  <c r="AV409" i="12" s="1"/>
  <c r="R228" i="12"/>
  <c r="Q290" i="12"/>
  <c r="Q421" i="12" s="1"/>
  <c r="AY232" i="12"/>
  <c r="AX294" i="12"/>
  <c r="AX425" i="12" s="1"/>
  <c r="AW200" i="12"/>
  <c r="AV262" i="12"/>
  <c r="AV393" i="12" s="1"/>
  <c r="AW240" i="12"/>
  <c r="AV302" i="12"/>
  <c r="AV433" i="12" s="1"/>
  <c r="AW224" i="12"/>
  <c r="AV286" i="12"/>
  <c r="AV417" i="12" s="1"/>
  <c r="AW238" i="12"/>
  <c r="AV300" i="12"/>
  <c r="AV431" i="12" s="1"/>
  <c r="AY163" i="12"/>
  <c r="AY155" i="12"/>
  <c r="AY147" i="12"/>
  <c r="AY139" i="12"/>
  <c r="AY151" i="12"/>
  <c r="AY136" i="12"/>
  <c r="AY162" i="12"/>
  <c r="AY158" i="12"/>
  <c r="AY143" i="12"/>
  <c r="AY154" i="12"/>
  <c r="AY150" i="12"/>
  <c r="AY160" i="12"/>
  <c r="AY156" i="12"/>
  <c r="AY145" i="12"/>
  <c r="AY141" i="12"/>
  <c r="AY152" i="12"/>
  <c r="AY137" i="12"/>
  <c r="AY135" i="12"/>
  <c r="AY138" i="12"/>
  <c r="AY153" i="12"/>
  <c r="AY146" i="12"/>
  <c r="AY148" i="12"/>
  <c r="AY140" i="12"/>
  <c r="AY161" i="12"/>
  <c r="AY157" i="12"/>
  <c r="AY149" i="12"/>
  <c r="AY142" i="12"/>
  <c r="AY144" i="12"/>
  <c r="AY159" i="12"/>
  <c r="AY169" i="12"/>
  <c r="AY164" i="12"/>
  <c r="AY172" i="12"/>
  <c r="AY170" i="12"/>
  <c r="AY171" i="12"/>
  <c r="AY167" i="12"/>
  <c r="AY165" i="12"/>
  <c r="AY168" i="12"/>
  <c r="AY166" i="12"/>
  <c r="AY173" i="12"/>
  <c r="AY181" i="12"/>
  <c r="AY175" i="12"/>
  <c r="AY178" i="12"/>
  <c r="AY174" i="12"/>
  <c r="AY176" i="12"/>
  <c r="AY179" i="12"/>
  <c r="AY177" i="12"/>
  <c r="AY180" i="12"/>
  <c r="AY182" i="12"/>
  <c r="AW233" i="12"/>
  <c r="AV295" i="12"/>
  <c r="AV426" i="12" s="1"/>
  <c r="AW230" i="12"/>
  <c r="AV292" i="12"/>
  <c r="AV423" i="12" s="1"/>
  <c r="N232" i="12"/>
  <c r="M294" i="12"/>
  <c r="M425" i="12" s="1"/>
  <c r="AW207" i="12"/>
  <c r="AV269" i="12"/>
  <c r="AV400" i="12" s="1"/>
  <c r="AW211" i="12"/>
  <c r="AV273" i="12"/>
  <c r="AV404" i="12" s="1"/>
  <c r="AY197" i="12"/>
  <c r="AX259" i="12"/>
  <c r="AY214" i="12"/>
  <c r="AX276" i="12"/>
  <c r="AX407" i="12" s="1"/>
  <c r="A305" i="12"/>
  <c r="A373" i="12" s="1"/>
  <c r="A436" i="12" s="1"/>
  <c r="C243" i="12"/>
  <c r="AW243" i="12"/>
  <c r="I238" i="12"/>
  <c r="H300" i="12"/>
  <c r="H431" i="12" s="1"/>
  <c r="K235" i="12"/>
  <c r="J297" i="12"/>
  <c r="J428" i="12" s="1"/>
  <c r="AW205" i="12"/>
  <c r="AV267" i="12"/>
  <c r="AV398" i="12" s="1"/>
  <c r="U225" i="12"/>
  <c r="T287" i="12"/>
  <c r="T418" i="12" s="1"/>
  <c r="L234" i="12"/>
  <c r="K296" i="12"/>
  <c r="K427" i="12" s="1"/>
  <c r="AW241" i="12"/>
  <c r="AV303" i="12"/>
  <c r="AV434" i="12" s="1"/>
  <c r="F240" i="12"/>
  <c r="E302" i="12"/>
  <c r="E433" i="12" s="1"/>
  <c r="AW213" i="12"/>
  <c r="AV275" i="12"/>
  <c r="AV406" i="12" s="1"/>
  <c r="V224" i="12"/>
  <c r="U286" i="12"/>
  <c r="U417" i="12" s="1"/>
  <c r="AW212" i="12"/>
  <c r="AV274" i="12"/>
  <c r="AV405" i="12" s="1"/>
  <c r="AW204" i="12"/>
  <c r="AV266" i="12"/>
  <c r="AV397" i="12" s="1"/>
  <c r="AW215" i="12"/>
  <c r="AV277" i="12"/>
  <c r="AV408" i="12" s="1"/>
  <c r="X413" i="12"/>
  <c r="AW235" i="12"/>
  <c r="AV297" i="12"/>
  <c r="AV428" i="12" s="1"/>
  <c r="Y413" i="12"/>
  <c r="S227" i="12"/>
  <c r="R289" i="12"/>
  <c r="R420" i="12" s="1"/>
  <c r="N233" i="12"/>
  <c r="M295" i="12"/>
  <c r="M426" i="12" s="1"/>
  <c r="Y221" i="12"/>
  <c r="X283" i="12"/>
  <c r="X414" i="12" s="1"/>
  <c r="AW239" i="12"/>
  <c r="AV301" i="12"/>
  <c r="AV432" i="12" s="1"/>
  <c r="AW219" i="12"/>
  <c r="AV281" i="12"/>
  <c r="AV412" i="12" s="1"/>
  <c r="P230" i="12"/>
  <c r="O292" i="12"/>
  <c r="O423" i="12" s="1"/>
  <c r="AW217" i="12"/>
  <c r="AV279" i="12"/>
  <c r="AV410" i="12" s="1"/>
  <c r="AW237" i="12"/>
  <c r="AV299" i="12"/>
  <c r="AV430" i="12" s="1"/>
  <c r="AW206" i="12"/>
  <c r="AV268" i="12"/>
  <c r="AV399" i="12" s="1"/>
  <c r="A183" i="12"/>
  <c r="AY183" i="12" s="1"/>
  <c r="A244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W234" i="12"/>
  <c r="AV296" i="12"/>
  <c r="AV427" i="12" s="1"/>
  <c r="D242" i="12"/>
  <c r="C304" i="12"/>
  <c r="C435" i="12" s="1"/>
  <c r="AW223" i="12"/>
  <c r="AV285" i="12"/>
  <c r="AV416" i="12" s="1"/>
  <c r="W223" i="12"/>
  <c r="V285" i="12"/>
  <c r="V416" i="12" s="1"/>
  <c r="T20" i="8"/>
  <c r="T22" i="8" s="1"/>
  <c r="S52" i="8"/>
  <c r="AY25" i="20"/>
  <c r="AY4" i="22"/>
  <c r="AY4" i="23"/>
  <c r="AZ24" i="20"/>
  <c r="AZ3" i="23"/>
  <c r="AZ3" i="22"/>
  <c r="AX26" i="20"/>
  <c r="AX5" i="23"/>
  <c r="AX5" i="22"/>
  <c r="AM39" i="20"/>
  <c r="AM42" i="20" s="1"/>
  <c r="AM43" i="20" s="1"/>
  <c r="AY73" i="20"/>
  <c r="AY71" i="9" s="1"/>
  <c r="AY68" i="20"/>
  <c r="AY9" i="3" s="1"/>
  <c r="BA8" i="4"/>
  <c r="AZ37" i="11"/>
  <c r="AZ39" i="11" s="1"/>
  <c r="AZ8" i="5" s="1"/>
  <c r="BC58" i="20"/>
  <c r="BC33" i="11"/>
  <c r="BC44" i="11" s="1"/>
  <c r="BB74" i="20"/>
  <c r="BB76" i="20" s="1"/>
  <c r="BC72" i="20"/>
  <c r="BA65" i="20"/>
  <c r="AZ66" i="20"/>
  <c r="BE64" i="20"/>
  <c r="BD58" i="20"/>
  <c r="BE20" i="20"/>
  <c r="BE50" i="20" s="1"/>
  <c r="BE52" i="20" s="1"/>
  <c r="BE53" i="20" s="1"/>
  <c r="BE33" i="11" s="1"/>
  <c r="BE44" i="11" s="1"/>
  <c r="BH244" i="10"/>
  <c r="BD244" i="10"/>
  <c r="BC244" i="10"/>
  <c r="BE244" i="10"/>
  <c r="BI244" i="10"/>
  <c r="BG244" i="10"/>
  <c r="BF244" i="10"/>
  <c r="AX5" i="18"/>
  <c r="AX185" i="10"/>
  <c r="AX30" i="10"/>
  <c r="AX5" i="19"/>
  <c r="AZ183" i="10"/>
  <c r="AZ28" i="10"/>
  <c r="AZ3" i="18"/>
  <c r="AZ3" i="19"/>
  <c r="AY184" i="10"/>
  <c r="AY4" i="19"/>
  <c r="AY29" i="10"/>
  <c r="AY4" i="18"/>
  <c r="A245" i="10"/>
  <c r="BG63" i="19"/>
  <c r="BC63" i="19"/>
  <c r="BE63" i="19"/>
  <c r="A64" i="19"/>
  <c r="BF63" i="19"/>
  <c r="BI63" i="19"/>
  <c r="BH63" i="19"/>
  <c r="BD63" i="19"/>
  <c r="AX5" i="5"/>
  <c r="AX5" i="3"/>
  <c r="AX5" i="4"/>
  <c r="AY4" i="4"/>
  <c r="AY4" i="5"/>
  <c r="AY4" i="3"/>
  <c r="AZ3" i="3"/>
  <c r="AZ3" i="5"/>
  <c r="AZ31" i="12"/>
  <c r="AZ3" i="4"/>
  <c r="BA65" i="12"/>
  <c r="AX18" i="6"/>
  <c r="AX27" i="11"/>
  <c r="AX33" i="12"/>
  <c r="AX27" i="9"/>
  <c r="AX13" i="8"/>
  <c r="AY14" i="7"/>
  <c r="AY22" i="21" s="1"/>
  <c r="AY32" i="12"/>
  <c r="AY17" i="6"/>
  <c r="AY26" i="11"/>
  <c r="AY12" i="8"/>
  <c r="AY26" i="9"/>
  <c r="AZ16" i="6"/>
  <c r="BA12" i="7"/>
  <c r="BA20" i="21" s="1"/>
  <c r="AZ25" i="9"/>
  <c r="AZ13" i="7"/>
  <c r="AZ21" i="21" s="1"/>
  <c r="AZ11" i="8"/>
  <c r="AZ23" i="10" l="1"/>
  <c r="AZ24" i="10" s="1"/>
  <c r="AZ23" i="6" s="1"/>
  <c r="AZ24" i="6" s="1"/>
  <c r="AZ16" i="3" s="1"/>
  <c r="AX239" i="12"/>
  <c r="AW301" i="12"/>
  <c r="AW432" i="12" s="1"/>
  <c r="AX211" i="12"/>
  <c r="AW273" i="12"/>
  <c r="AW404" i="12" s="1"/>
  <c r="S228" i="12"/>
  <c r="R290" i="12"/>
  <c r="R421" i="12" s="1"/>
  <c r="E242" i="12"/>
  <c r="D304" i="12"/>
  <c r="D435" i="12" s="1"/>
  <c r="AX205" i="12"/>
  <c r="AW267" i="12"/>
  <c r="AW398" i="12" s="1"/>
  <c r="R229" i="12"/>
  <c r="Q291" i="12"/>
  <c r="Q422" i="12" s="1"/>
  <c r="Z221" i="12"/>
  <c r="Z283" i="12" s="1"/>
  <c r="Y283" i="12"/>
  <c r="AX240" i="12"/>
  <c r="AW302" i="12"/>
  <c r="AW433" i="12" s="1"/>
  <c r="AX218" i="12"/>
  <c r="AW280" i="12"/>
  <c r="AW411" i="12" s="1"/>
  <c r="AX208" i="12"/>
  <c r="AW270" i="12"/>
  <c r="AW401" i="12" s="1"/>
  <c r="AX234" i="12"/>
  <c r="AW296" i="12"/>
  <c r="AW427" i="12" s="1"/>
  <c r="C244" i="12"/>
  <c r="A306" i="12"/>
  <c r="A374" i="12" s="1"/>
  <c r="A437" i="12" s="1"/>
  <c r="AX244" i="12"/>
  <c r="AX241" i="12"/>
  <c r="AW303" i="12"/>
  <c r="AW434" i="12" s="1"/>
  <c r="L235" i="12"/>
  <c r="K297" i="12"/>
  <c r="K428" i="12" s="1"/>
  <c r="AX216" i="12"/>
  <c r="AW278" i="12"/>
  <c r="AW409" i="12" s="1"/>
  <c r="AX229" i="12"/>
  <c r="AW291" i="12"/>
  <c r="AW422" i="12" s="1"/>
  <c r="AX226" i="12"/>
  <c r="AW288" i="12"/>
  <c r="AW419" i="12" s="1"/>
  <c r="AX201" i="12"/>
  <c r="AW263" i="12"/>
  <c r="AW394" i="12" s="1"/>
  <c r="AX222" i="12"/>
  <c r="AW284" i="12"/>
  <c r="AW415" i="12" s="1"/>
  <c r="AX228" i="12"/>
  <c r="AW290" i="12"/>
  <c r="AW421" i="12" s="1"/>
  <c r="D243" i="12"/>
  <c r="C305" i="12"/>
  <c r="C436" i="12" s="1"/>
  <c r="AX210" i="12"/>
  <c r="AW272" i="12"/>
  <c r="AW403" i="12" s="1"/>
  <c r="AX235" i="12"/>
  <c r="AW297" i="12"/>
  <c r="AW428" i="12" s="1"/>
  <c r="AX207" i="12"/>
  <c r="AW269" i="12"/>
  <c r="AW400" i="12" s="1"/>
  <c r="Q230" i="12"/>
  <c r="P292" i="12"/>
  <c r="P423" i="12" s="1"/>
  <c r="AX200" i="12"/>
  <c r="AW262" i="12"/>
  <c r="AW393" i="12" s="1"/>
  <c r="AZ164" i="12"/>
  <c r="AZ156" i="12"/>
  <c r="AZ148" i="12"/>
  <c r="AZ140" i="12"/>
  <c r="AZ162" i="12"/>
  <c r="AZ158" i="12"/>
  <c r="AZ147" i="12"/>
  <c r="AZ143" i="12"/>
  <c r="AZ154" i="12"/>
  <c r="AZ150" i="12"/>
  <c r="AZ139" i="12"/>
  <c r="AZ135" i="12"/>
  <c r="AZ161" i="12"/>
  <c r="AZ157" i="12"/>
  <c r="AZ146" i="12"/>
  <c r="AZ142" i="12"/>
  <c r="AZ152" i="12"/>
  <c r="AZ137" i="12"/>
  <c r="AZ159" i="12"/>
  <c r="AZ144" i="12"/>
  <c r="AZ160" i="12"/>
  <c r="AZ153" i="12"/>
  <c r="AZ145" i="12"/>
  <c r="AZ138" i="12"/>
  <c r="AZ163" i="12"/>
  <c r="AZ149" i="12"/>
  <c r="AZ141" i="12"/>
  <c r="AZ155" i="12"/>
  <c r="AZ151" i="12"/>
  <c r="AZ136" i="12"/>
  <c r="AZ172" i="12"/>
  <c r="AZ171" i="12"/>
  <c r="AZ169" i="12"/>
  <c r="AZ170" i="12"/>
  <c r="AZ166" i="12"/>
  <c r="AZ173" i="12"/>
  <c r="AZ165" i="12"/>
  <c r="AZ168" i="12"/>
  <c r="AZ167" i="12"/>
  <c r="AZ182" i="12"/>
  <c r="AZ179" i="12"/>
  <c r="AZ180" i="12"/>
  <c r="AZ178" i="12"/>
  <c r="AZ174" i="12"/>
  <c r="AZ183" i="12"/>
  <c r="AZ176" i="12"/>
  <c r="AZ181" i="12"/>
  <c r="AZ175" i="12"/>
  <c r="AZ177" i="12"/>
  <c r="X223" i="12"/>
  <c r="W285" i="12"/>
  <c r="W416" i="12" s="1"/>
  <c r="W224" i="12"/>
  <c r="V286" i="12"/>
  <c r="V417" i="12" s="1"/>
  <c r="M234" i="12"/>
  <c r="L296" i="12"/>
  <c r="L427" i="12" s="1"/>
  <c r="J238" i="12"/>
  <c r="I300" i="12"/>
  <c r="I431" i="12" s="1"/>
  <c r="AX390" i="12"/>
  <c r="AX199" i="12"/>
  <c r="AW261" i="12"/>
  <c r="AW392" i="12" s="1"/>
  <c r="AX203" i="12"/>
  <c r="AW265" i="12"/>
  <c r="AW396" i="12" s="1"/>
  <c r="J237" i="12"/>
  <c r="I299" i="12"/>
  <c r="I430" i="12" s="1"/>
  <c r="Y222" i="12"/>
  <c r="X284" i="12"/>
  <c r="X415" i="12" s="1"/>
  <c r="G241" i="12"/>
  <c r="F303" i="12"/>
  <c r="F434" i="12" s="1"/>
  <c r="AX198" i="12"/>
  <c r="AW260" i="12"/>
  <c r="AX225" i="12"/>
  <c r="AW287" i="12"/>
  <c r="AW418" i="12" s="1"/>
  <c r="A184" i="12"/>
  <c r="A245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X183" i="12"/>
  <c r="Y183" i="12"/>
  <c r="Z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Z214" i="12"/>
  <c r="AY276" i="12"/>
  <c r="AY407" i="12" s="1"/>
  <c r="AX209" i="12"/>
  <c r="AW271" i="12"/>
  <c r="AW402" i="12" s="1"/>
  <c r="AX206" i="12"/>
  <c r="AW268" i="12"/>
  <c r="AW399" i="12" s="1"/>
  <c r="AX219" i="12"/>
  <c r="AW281" i="12"/>
  <c r="AW412" i="12" s="1"/>
  <c r="T227" i="12"/>
  <c r="S289" i="12"/>
  <c r="S420" i="12" s="1"/>
  <c r="AX215" i="12"/>
  <c r="AW277" i="12"/>
  <c r="AW408" i="12" s="1"/>
  <c r="AZ197" i="12"/>
  <c r="AY259" i="12"/>
  <c r="AX230" i="12"/>
  <c r="AW292" i="12"/>
  <c r="AW423" i="12" s="1"/>
  <c r="AX238" i="12"/>
  <c r="AW300" i="12"/>
  <c r="AW431" i="12" s="1"/>
  <c r="AZ232" i="12"/>
  <c r="AY294" i="12"/>
  <c r="AY425" i="12" s="1"/>
  <c r="AX242" i="12"/>
  <c r="AW304" i="12"/>
  <c r="AW435" i="12" s="1"/>
  <c r="AX236" i="12"/>
  <c r="AW298" i="12"/>
  <c r="AW429" i="12" s="1"/>
  <c r="H239" i="12"/>
  <c r="G301" i="12"/>
  <c r="G432" i="12" s="1"/>
  <c r="AW299" i="12"/>
  <c r="AW430" i="12" s="1"/>
  <c r="AX237" i="12"/>
  <c r="AX204" i="12"/>
  <c r="AW266" i="12"/>
  <c r="AW397" i="12" s="1"/>
  <c r="AX233" i="12"/>
  <c r="AW295" i="12"/>
  <c r="AW426" i="12" s="1"/>
  <c r="AX224" i="12"/>
  <c r="AW286" i="12"/>
  <c r="AW417" i="12" s="1"/>
  <c r="AX227" i="12"/>
  <c r="AW289" i="12"/>
  <c r="AW420" i="12" s="1"/>
  <c r="G240" i="12"/>
  <c r="F302" i="12"/>
  <c r="F433" i="12" s="1"/>
  <c r="AX220" i="12"/>
  <c r="AW282" i="12"/>
  <c r="AW413" i="12" s="1"/>
  <c r="AX217" i="12"/>
  <c r="AW279" i="12"/>
  <c r="AW410" i="12" s="1"/>
  <c r="AX212" i="12"/>
  <c r="AW274" i="12"/>
  <c r="AW405" i="12" s="1"/>
  <c r="AX231" i="12"/>
  <c r="AW293" i="12"/>
  <c r="AW424" i="12" s="1"/>
  <c r="O233" i="12"/>
  <c r="N295" i="12"/>
  <c r="N426" i="12" s="1"/>
  <c r="O232" i="12"/>
  <c r="N294" i="12"/>
  <c r="N425" i="12" s="1"/>
  <c r="Q231" i="12"/>
  <c r="P293" i="12"/>
  <c r="P424" i="12" s="1"/>
  <c r="AX223" i="12"/>
  <c r="AW285" i="12"/>
  <c r="AW416" i="12" s="1"/>
  <c r="AX213" i="12"/>
  <c r="AW275" i="12"/>
  <c r="AW406" i="12" s="1"/>
  <c r="V225" i="12"/>
  <c r="U287" i="12"/>
  <c r="U418" i="12" s="1"/>
  <c r="AX243" i="12"/>
  <c r="AW305" i="12"/>
  <c r="AW436" i="12" s="1"/>
  <c r="AV391" i="12"/>
  <c r="AX202" i="12"/>
  <c r="AW264" i="12"/>
  <c r="AW395" i="12" s="1"/>
  <c r="K236" i="12"/>
  <c r="J298" i="12"/>
  <c r="J429" i="12" s="1"/>
  <c r="V226" i="12"/>
  <c r="U288" i="12"/>
  <c r="U419" i="12" s="1"/>
  <c r="AX221" i="12"/>
  <c r="AW283" i="12"/>
  <c r="AW414" i="12" s="1"/>
  <c r="T50" i="8"/>
  <c r="AM9" i="4"/>
  <c r="AM66" i="9"/>
  <c r="AZ25" i="20"/>
  <c r="AZ4" i="22"/>
  <c r="AZ4" i="23"/>
  <c r="AY26" i="20"/>
  <c r="AY5" i="22"/>
  <c r="AY5" i="23"/>
  <c r="BA24" i="20"/>
  <c r="BA3" i="23"/>
  <c r="BA3" i="22"/>
  <c r="AN37" i="20"/>
  <c r="AN40" i="20" s="1"/>
  <c r="AM44" i="20"/>
  <c r="AM10" i="3" s="1"/>
  <c r="BB8" i="4"/>
  <c r="AZ73" i="20"/>
  <c r="AZ71" i="9" s="1"/>
  <c r="AZ68" i="20"/>
  <c r="AZ9" i="3" s="1"/>
  <c r="BA37" i="11"/>
  <c r="BA39" i="11" s="1"/>
  <c r="BA8" i="5" s="1"/>
  <c r="R23" i="3"/>
  <c r="R61" i="8"/>
  <c r="BB65" i="20"/>
  <c r="BA66" i="20"/>
  <c r="BC74" i="20"/>
  <c r="BC76" i="20" s="1"/>
  <c r="BD72" i="20"/>
  <c r="BF64" i="20"/>
  <c r="BE58" i="20"/>
  <c r="BF20" i="20"/>
  <c r="BF50" i="20" s="1"/>
  <c r="BF52" i="20" s="1"/>
  <c r="BF53" i="20" s="1"/>
  <c r="BF33" i="11" s="1"/>
  <c r="BF44" i="11" s="1"/>
  <c r="BG245" i="10"/>
  <c r="BF245" i="10"/>
  <c r="BI245" i="10"/>
  <c r="BD245" i="10"/>
  <c r="BH245" i="10"/>
  <c r="BE245" i="10"/>
  <c r="AZ4" i="18"/>
  <c r="AZ184" i="10"/>
  <c r="AZ4" i="19"/>
  <c r="AZ29" i="10"/>
  <c r="AY5" i="18"/>
  <c r="AY5" i="19"/>
  <c r="AY30" i="10"/>
  <c r="AY185" i="10"/>
  <c r="BA183" i="10"/>
  <c r="BA28" i="10"/>
  <c r="BA3" i="19"/>
  <c r="BA3" i="18"/>
  <c r="A246" i="10"/>
  <c r="BD64" i="19"/>
  <c r="BE64" i="19"/>
  <c r="BF64" i="19"/>
  <c r="BH64" i="19"/>
  <c r="BI64" i="19"/>
  <c r="A65" i="19"/>
  <c r="BG64" i="19"/>
  <c r="AY5" i="3"/>
  <c r="AY5" i="4"/>
  <c r="AY5" i="5"/>
  <c r="AZ4" i="4"/>
  <c r="AZ4" i="5"/>
  <c r="AZ4" i="3"/>
  <c r="BA3" i="3"/>
  <c r="BA3" i="5"/>
  <c r="BA3" i="4"/>
  <c r="BA31" i="12"/>
  <c r="BB65" i="12"/>
  <c r="AY27" i="9"/>
  <c r="AY13" i="8"/>
  <c r="AY18" i="6"/>
  <c r="AY27" i="11"/>
  <c r="AY33" i="12"/>
  <c r="AZ32" i="12"/>
  <c r="AZ17" i="6"/>
  <c r="AZ12" i="8"/>
  <c r="AZ26" i="9"/>
  <c r="AZ26" i="11"/>
  <c r="BA25" i="9"/>
  <c r="BA13" i="7"/>
  <c r="BA21" i="21" s="1"/>
  <c r="BA11" i="8"/>
  <c r="BB12" i="7"/>
  <c r="BB20" i="21" s="1"/>
  <c r="BA16" i="6"/>
  <c r="AZ14" i="7"/>
  <c r="AZ22" i="21" s="1"/>
  <c r="BA23" i="10" l="1"/>
  <c r="BA24" i="10" s="1"/>
  <c r="BA23" i="6" s="1"/>
  <c r="BA24" i="6" s="1"/>
  <c r="BA16" i="3" s="1"/>
  <c r="H301" i="12"/>
  <c r="H432" i="12" s="1"/>
  <c r="I239" i="12"/>
  <c r="H241" i="12"/>
  <c r="G303" i="12"/>
  <c r="G434" i="12" s="1"/>
  <c r="X224" i="12"/>
  <c r="W286" i="12"/>
  <c r="W417" i="12" s="1"/>
  <c r="AY201" i="12"/>
  <c r="AX263" i="12"/>
  <c r="AX394" i="12" s="1"/>
  <c r="F242" i="12"/>
  <c r="E304" i="12"/>
  <c r="E435" i="12" s="1"/>
  <c r="P233" i="12"/>
  <c r="O295" i="12"/>
  <c r="O426" i="12" s="1"/>
  <c r="AY219" i="12"/>
  <c r="AX281" i="12"/>
  <c r="AX412" i="12" s="1"/>
  <c r="A185" i="12"/>
  <c r="BA185" i="12" s="1"/>
  <c r="A246" i="12"/>
  <c r="D184" i="12"/>
  <c r="C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X184" i="12"/>
  <c r="Y184" i="12"/>
  <c r="Z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Y226" i="12"/>
  <c r="AX288" i="12"/>
  <c r="AX419" i="12" s="1"/>
  <c r="Y414" i="12"/>
  <c r="AY223" i="12"/>
  <c r="AX285" i="12"/>
  <c r="AX416" i="12" s="1"/>
  <c r="AY390" i="12"/>
  <c r="AZ184" i="12"/>
  <c r="BA184" i="12" s="1"/>
  <c r="AY207" i="12"/>
  <c r="AX269" i="12"/>
  <c r="AX400" i="12" s="1"/>
  <c r="AY228" i="12"/>
  <c r="AX290" i="12"/>
  <c r="AX421" i="12" s="1"/>
  <c r="AY241" i="12"/>
  <c r="AX303" i="12"/>
  <c r="AX434" i="12" s="1"/>
  <c r="AY234" i="12"/>
  <c r="AX296" i="12"/>
  <c r="AX427" i="12" s="1"/>
  <c r="Z414" i="12"/>
  <c r="T228" i="12"/>
  <c r="S290" i="12"/>
  <c r="S421" i="12" s="1"/>
  <c r="P232" i="12"/>
  <c r="O294" i="12"/>
  <c r="O425" i="12" s="1"/>
  <c r="AY238" i="12"/>
  <c r="AX300" i="12"/>
  <c r="AX431" i="12" s="1"/>
  <c r="BA214" i="12"/>
  <c r="AZ276" i="12"/>
  <c r="AZ407" i="12" s="1"/>
  <c r="AY199" i="12"/>
  <c r="AX261" i="12"/>
  <c r="AX392" i="12" s="1"/>
  <c r="R230" i="12"/>
  <c r="Q292" i="12"/>
  <c r="Q423" i="12" s="1"/>
  <c r="D244" i="12"/>
  <c r="C306" i="12"/>
  <c r="C437" i="12" s="1"/>
  <c r="AX298" i="12"/>
  <c r="AX429" i="12" s="1"/>
  <c r="AY236" i="12"/>
  <c r="Y223" i="12"/>
  <c r="X285" i="12"/>
  <c r="X416" i="12" s="1"/>
  <c r="AY231" i="12"/>
  <c r="AX293" i="12"/>
  <c r="AX424" i="12" s="1"/>
  <c r="AY242" i="12"/>
  <c r="AX304" i="12"/>
  <c r="AX435" i="12" s="1"/>
  <c r="AY225" i="12"/>
  <c r="AX287" i="12"/>
  <c r="AX418" i="12" s="1"/>
  <c r="AY229" i="12"/>
  <c r="AX291" i="12"/>
  <c r="AX422" i="12" s="1"/>
  <c r="AY243" i="12"/>
  <c r="AX305" i="12"/>
  <c r="AX436" i="12" s="1"/>
  <c r="R231" i="12"/>
  <c r="Q293" i="12"/>
  <c r="Q424" i="12" s="1"/>
  <c r="AY237" i="12"/>
  <c r="AX299" i="12"/>
  <c r="AX430" i="12" s="1"/>
  <c r="AW391" i="12"/>
  <c r="AY235" i="12"/>
  <c r="AX297" i="12"/>
  <c r="AX428" i="12" s="1"/>
  <c r="AY208" i="12"/>
  <c r="AX270" i="12"/>
  <c r="AX401" i="12" s="1"/>
  <c r="S229" i="12"/>
  <c r="R291" i="12"/>
  <c r="R422" i="12" s="1"/>
  <c r="AY211" i="12"/>
  <c r="AX273" i="12"/>
  <c r="AX404" i="12" s="1"/>
  <c r="AY217" i="12"/>
  <c r="AX279" i="12"/>
  <c r="AX410" i="12" s="1"/>
  <c r="U227" i="12"/>
  <c r="T289" i="12"/>
  <c r="T420" i="12" s="1"/>
  <c r="AY213" i="12"/>
  <c r="AX275" i="12"/>
  <c r="AX406" i="12" s="1"/>
  <c r="E243" i="12"/>
  <c r="D305" i="12"/>
  <c r="D436" i="12" s="1"/>
  <c r="AY240" i="12"/>
  <c r="AX302" i="12"/>
  <c r="AX433" i="12" s="1"/>
  <c r="AY221" i="12"/>
  <c r="AX283" i="12"/>
  <c r="AX414" i="12" s="1"/>
  <c r="AY220" i="12"/>
  <c r="AX282" i="12"/>
  <c r="AX413" i="12" s="1"/>
  <c r="AY230" i="12"/>
  <c r="AX292" i="12"/>
  <c r="AX423" i="12" s="1"/>
  <c r="Z222" i="12"/>
  <c r="Y284" i="12"/>
  <c r="Y415" i="12" s="1"/>
  <c r="W226" i="12"/>
  <c r="V288" i="12"/>
  <c r="V419" i="12" s="1"/>
  <c r="H240" i="12"/>
  <c r="G302" i="12"/>
  <c r="G433" i="12" s="1"/>
  <c r="BA197" i="12"/>
  <c r="AZ259" i="12"/>
  <c r="K237" i="12"/>
  <c r="J299" i="12"/>
  <c r="J430" i="12" s="1"/>
  <c r="L236" i="12"/>
  <c r="K298" i="12"/>
  <c r="K429" i="12" s="1"/>
  <c r="AY212" i="12"/>
  <c r="AX274" i="12"/>
  <c r="AX405" i="12" s="1"/>
  <c r="AY227" i="12"/>
  <c r="AX289" i="12"/>
  <c r="AX420" i="12" s="1"/>
  <c r="BA232" i="12"/>
  <c r="AZ294" i="12"/>
  <c r="AZ425" i="12" s="1"/>
  <c r="AY215" i="12"/>
  <c r="AX277" i="12"/>
  <c r="AX408" i="12" s="1"/>
  <c r="AY209" i="12"/>
  <c r="AX271" i="12"/>
  <c r="AX402" i="12" s="1"/>
  <c r="AY198" i="12"/>
  <c r="AX260" i="12"/>
  <c r="AY203" i="12"/>
  <c r="AX265" i="12"/>
  <c r="AX396" i="12" s="1"/>
  <c r="N234" i="12"/>
  <c r="M296" i="12"/>
  <c r="M427" i="12" s="1"/>
  <c r="AY222" i="12"/>
  <c r="AX284" i="12"/>
  <c r="AX415" i="12" s="1"/>
  <c r="AY224" i="12"/>
  <c r="AX286" i="12"/>
  <c r="AX417" i="12" s="1"/>
  <c r="AY202" i="12"/>
  <c r="AX264" i="12"/>
  <c r="AX395" i="12" s="1"/>
  <c r="A307" i="12"/>
  <c r="A375" i="12" s="1"/>
  <c r="A438" i="12" s="1"/>
  <c r="C245" i="12"/>
  <c r="C307" i="12" s="1"/>
  <c r="C438" i="12" s="1"/>
  <c r="AY245" i="12"/>
  <c r="M235" i="12"/>
  <c r="L297" i="12"/>
  <c r="L428" i="12" s="1"/>
  <c r="AY233" i="12"/>
  <c r="AX295" i="12"/>
  <c r="AX426" i="12" s="1"/>
  <c r="AY204" i="12"/>
  <c r="AX266" i="12"/>
  <c r="AX397" i="12" s="1"/>
  <c r="AY206" i="12"/>
  <c r="AX268" i="12"/>
  <c r="AX399" i="12" s="1"/>
  <c r="K238" i="12"/>
  <c r="J300" i="12"/>
  <c r="J431" i="12" s="1"/>
  <c r="BA165" i="12"/>
  <c r="BA157" i="12"/>
  <c r="BA149" i="12"/>
  <c r="BA141" i="12"/>
  <c r="BA135" i="12"/>
  <c r="BA154" i="12"/>
  <c r="BA150" i="12"/>
  <c r="BA139" i="12"/>
  <c r="BA161" i="12"/>
  <c r="BA146" i="12"/>
  <c r="BA142" i="12"/>
  <c r="BA153" i="12"/>
  <c r="BA138" i="12"/>
  <c r="BA163" i="12"/>
  <c r="BA159" i="12"/>
  <c r="BA148" i="12"/>
  <c r="BA144" i="12"/>
  <c r="BA151" i="12"/>
  <c r="BA136" i="12"/>
  <c r="BA164" i="12"/>
  <c r="BA155" i="12"/>
  <c r="BA147" i="12"/>
  <c r="BA140" i="12"/>
  <c r="BA156" i="12"/>
  <c r="BA145" i="12"/>
  <c r="BA143" i="12"/>
  <c r="BA152" i="12"/>
  <c r="BA160" i="12"/>
  <c r="BA137" i="12"/>
  <c r="BA162" i="12"/>
  <c r="BA158" i="12"/>
  <c r="BA169" i="12"/>
  <c r="BA168" i="12"/>
  <c r="BA173" i="12"/>
  <c r="BA167" i="12"/>
  <c r="BA172" i="12"/>
  <c r="BA170" i="12"/>
  <c r="BA171" i="12"/>
  <c r="BA166" i="12"/>
  <c r="BA174" i="12"/>
  <c r="BA177" i="12"/>
  <c r="BA183" i="12"/>
  <c r="BA176" i="12"/>
  <c r="BA179" i="12"/>
  <c r="BA178" i="12"/>
  <c r="BA175" i="12"/>
  <c r="BA182" i="12"/>
  <c r="BA180" i="12"/>
  <c r="BA181" i="12"/>
  <c r="V287" i="12"/>
  <c r="V418" i="12" s="1"/>
  <c r="W225" i="12"/>
  <c r="AY200" i="12"/>
  <c r="AX262" i="12"/>
  <c r="AX393" i="12" s="1"/>
  <c r="AY210" i="12"/>
  <c r="AX272" i="12"/>
  <c r="AX403" i="12" s="1"/>
  <c r="AY216" i="12"/>
  <c r="AX278" i="12"/>
  <c r="AX409" i="12" s="1"/>
  <c r="AY244" i="12"/>
  <c r="AX306" i="12"/>
  <c r="AX437" i="12" s="1"/>
  <c r="AY218" i="12"/>
  <c r="AX280" i="12"/>
  <c r="AX411" i="12" s="1"/>
  <c r="AY205" i="12"/>
  <c r="AX267" i="12"/>
  <c r="AX398" i="12" s="1"/>
  <c r="AY239" i="12"/>
  <c r="AX301" i="12"/>
  <c r="AX432" i="12" s="1"/>
  <c r="T24" i="8"/>
  <c r="U20" i="8" s="1"/>
  <c r="U22" i="8" s="1"/>
  <c r="U23" i="8" s="1"/>
  <c r="U24" i="8" s="1"/>
  <c r="V20" i="8" s="1"/>
  <c r="V22" i="8" s="1"/>
  <c r="V23" i="8" s="1"/>
  <c r="V24" i="8" s="1"/>
  <c r="W20" i="8" s="1"/>
  <c r="W22" i="8" s="1"/>
  <c r="W23" i="8" s="1"/>
  <c r="W24" i="8" s="1"/>
  <c r="X20" i="8" s="1"/>
  <c r="X22" i="8" s="1"/>
  <c r="X23" i="8" s="1"/>
  <c r="X24" i="8" s="1"/>
  <c r="Y20" i="8" s="1"/>
  <c r="Y22" i="8" s="1"/>
  <c r="Y23" i="8" s="1"/>
  <c r="Y24" i="8" s="1"/>
  <c r="Z20" i="8" s="1"/>
  <c r="Z22" i="8" s="1"/>
  <c r="Z23" i="8" s="1"/>
  <c r="Z24" i="8" s="1"/>
  <c r="AA20" i="8" s="1"/>
  <c r="AA22" i="8" s="1"/>
  <c r="AA23" i="8" s="1"/>
  <c r="AA24" i="8" s="1"/>
  <c r="AB20" i="8" s="1"/>
  <c r="AB22" i="8" s="1"/>
  <c r="AB23" i="8" s="1"/>
  <c r="AB24" i="8" s="1"/>
  <c r="AC20" i="8" s="1"/>
  <c r="AC22" i="8" s="1"/>
  <c r="AC23" i="8" s="1"/>
  <c r="AC24" i="8" s="1"/>
  <c r="AD20" i="8" s="1"/>
  <c r="AD22" i="8" s="1"/>
  <c r="AD23" i="8" s="1"/>
  <c r="AD24" i="8" s="1"/>
  <c r="AE20" i="8" s="1"/>
  <c r="AE22" i="8" s="1"/>
  <c r="AE23" i="8" s="1"/>
  <c r="AE24" i="8" s="1"/>
  <c r="AF20" i="8" s="1"/>
  <c r="AF22" i="8" s="1"/>
  <c r="AF23" i="8" s="1"/>
  <c r="AF24" i="8" s="1"/>
  <c r="AG20" i="8" s="1"/>
  <c r="AG22" i="8" s="1"/>
  <c r="AG23" i="8" s="1"/>
  <c r="AG24" i="8" s="1"/>
  <c r="AH20" i="8" s="1"/>
  <c r="AH22" i="8" s="1"/>
  <c r="AH23" i="8" s="1"/>
  <c r="AH24" i="8" s="1"/>
  <c r="AI20" i="8" s="1"/>
  <c r="AI22" i="8" s="1"/>
  <c r="AI23" i="8" s="1"/>
  <c r="AI24" i="8" s="1"/>
  <c r="AJ20" i="8" s="1"/>
  <c r="AJ22" i="8" s="1"/>
  <c r="AJ23" i="8" s="1"/>
  <c r="AJ24" i="8" s="1"/>
  <c r="AK20" i="8" s="1"/>
  <c r="AK22" i="8" s="1"/>
  <c r="AK23" i="8" s="1"/>
  <c r="AK24" i="8" s="1"/>
  <c r="AL20" i="8" s="1"/>
  <c r="AL22" i="8" s="1"/>
  <c r="AL23" i="8" s="1"/>
  <c r="AL24" i="8" s="1"/>
  <c r="AM20" i="8" s="1"/>
  <c r="AM22" i="8" s="1"/>
  <c r="AM23" i="8" s="1"/>
  <c r="AM24" i="8" s="1"/>
  <c r="AN20" i="8" s="1"/>
  <c r="AN22" i="8" s="1"/>
  <c r="AN23" i="8" s="1"/>
  <c r="AN24" i="8" s="1"/>
  <c r="AO20" i="8" s="1"/>
  <c r="AO22" i="8" s="1"/>
  <c r="AO23" i="8" s="1"/>
  <c r="AO24" i="8" s="1"/>
  <c r="AP20" i="8" s="1"/>
  <c r="AP22" i="8" s="1"/>
  <c r="AP23" i="8" s="1"/>
  <c r="AP24" i="8" s="1"/>
  <c r="AQ20" i="8" s="1"/>
  <c r="AQ22" i="8" s="1"/>
  <c r="AQ23" i="8" s="1"/>
  <c r="AQ24" i="8" s="1"/>
  <c r="AR20" i="8" s="1"/>
  <c r="AR22" i="8" s="1"/>
  <c r="AR23" i="8" s="1"/>
  <c r="AR24" i="8" s="1"/>
  <c r="AS20" i="8" s="1"/>
  <c r="AS22" i="8" s="1"/>
  <c r="AS23" i="8" s="1"/>
  <c r="AS24" i="8" s="1"/>
  <c r="AT20" i="8" s="1"/>
  <c r="AT22" i="8" s="1"/>
  <c r="AT23" i="8" s="1"/>
  <c r="AT24" i="8" s="1"/>
  <c r="AU20" i="8" s="1"/>
  <c r="AU22" i="8" s="1"/>
  <c r="AU23" i="8" s="1"/>
  <c r="AU24" i="8" s="1"/>
  <c r="AV20" i="8" s="1"/>
  <c r="AV22" i="8" s="1"/>
  <c r="AV23" i="8" s="1"/>
  <c r="AV24" i="8" s="1"/>
  <c r="AW20" i="8" s="1"/>
  <c r="AW22" i="8" s="1"/>
  <c r="AW23" i="8" s="1"/>
  <c r="AW24" i="8" s="1"/>
  <c r="AX20" i="8" s="1"/>
  <c r="AX22" i="8" s="1"/>
  <c r="AX23" i="8" s="1"/>
  <c r="AX24" i="8" s="1"/>
  <c r="AY20" i="8" s="1"/>
  <c r="AY22" i="8" s="1"/>
  <c r="AY23" i="8" s="1"/>
  <c r="AY24" i="8" s="1"/>
  <c r="AZ20" i="8" s="1"/>
  <c r="AZ22" i="8" s="1"/>
  <c r="AZ23" i="8" s="1"/>
  <c r="AZ24" i="8" s="1"/>
  <c r="BA20" i="8" s="1"/>
  <c r="BA22" i="8" s="1"/>
  <c r="BA23" i="8" s="1"/>
  <c r="BA24" i="8" s="1"/>
  <c r="BB20" i="8" s="1"/>
  <c r="BB22" i="8" s="1"/>
  <c r="BB23" i="8" s="1"/>
  <c r="BB24" i="8" s="1"/>
  <c r="BC20" i="8" s="1"/>
  <c r="BC22" i="8" s="1"/>
  <c r="BC23" i="8" s="1"/>
  <c r="BC24" i="8" s="1"/>
  <c r="BD20" i="8" s="1"/>
  <c r="BD22" i="8" s="1"/>
  <c r="BD23" i="8" s="1"/>
  <c r="BD24" i="8" s="1"/>
  <c r="BE20" i="8" s="1"/>
  <c r="BE22" i="8" s="1"/>
  <c r="BE23" i="8" s="1"/>
  <c r="BE24" i="8" s="1"/>
  <c r="BF20" i="8" s="1"/>
  <c r="BF22" i="8" s="1"/>
  <c r="BF23" i="8" s="1"/>
  <c r="BF24" i="8" s="1"/>
  <c r="BG20" i="8" s="1"/>
  <c r="BG22" i="8" s="1"/>
  <c r="BG23" i="8" s="1"/>
  <c r="BG24" i="8" s="1"/>
  <c r="BH20" i="8" s="1"/>
  <c r="BH22" i="8" s="1"/>
  <c r="BH23" i="8" s="1"/>
  <c r="BH24" i="8" s="1"/>
  <c r="BI20" i="8" s="1"/>
  <c r="BI22" i="8" s="1"/>
  <c r="BI23" i="8" s="1"/>
  <c r="BI24" i="8" s="1"/>
  <c r="T51" i="8"/>
  <c r="AZ26" i="20"/>
  <c r="AZ5" i="23"/>
  <c r="AZ5" i="22"/>
  <c r="BB24" i="20"/>
  <c r="BB3" i="23"/>
  <c r="BB3" i="22"/>
  <c r="BA25" i="20"/>
  <c r="BA4" i="23"/>
  <c r="BA4" i="22"/>
  <c r="AN39" i="20"/>
  <c r="AN42" i="20" s="1"/>
  <c r="AN43" i="20" s="1"/>
  <c r="BA73" i="20"/>
  <c r="BA71" i="9" s="1"/>
  <c r="BA68" i="20"/>
  <c r="BA9" i="3" s="1"/>
  <c r="BC8" i="4"/>
  <c r="BB37" i="11"/>
  <c r="BB39" i="11" s="1"/>
  <c r="BB8" i="5" s="1"/>
  <c r="R62" i="9"/>
  <c r="BD74" i="20"/>
  <c r="BD76" i="20" s="1"/>
  <c r="BE72" i="20"/>
  <c r="BC65" i="20"/>
  <c r="BB66" i="20"/>
  <c r="BG64" i="20"/>
  <c r="BF58" i="20"/>
  <c r="BG20" i="20"/>
  <c r="BG50" i="20" s="1"/>
  <c r="BG52" i="20" s="1"/>
  <c r="BG53" i="20" s="1"/>
  <c r="BG33" i="11" s="1"/>
  <c r="BG44" i="11" s="1"/>
  <c r="BE246" i="10"/>
  <c r="BF246" i="10"/>
  <c r="BI246" i="10"/>
  <c r="BH246" i="10"/>
  <c r="BG246" i="10"/>
  <c r="BA4" i="18"/>
  <c r="BA29" i="10"/>
  <c r="BA184" i="10"/>
  <c r="BA4" i="19"/>
  <c r="AZ5" i="19"/>
  <c r="AZ30" i="10"/>
  <c r="AZ185" i="10"/>
  <c r="AZ5" i="18"/>
  <c r="BB28" i="10"/>
  <c r="BB3" i="19"/>
  <c r="BB3" i="18"/>
  <c r="BB183" i="10"/>
  <c r="A247" i="10"/>
  <c r="BE65" i="19"/>
  <c r="BG65" i="19"/>
  <c r="BF65" i="19"/>
  <c r="BI65" i="19"/>
  <c r="BH65" i="19"/>
  <c r="A66" i="19"/>
  <c r="BB3" i="5"/>
  <c r="BB3" i="3"/>
  <c r="BB3" i="4"/>
  <c r="BB31" i="12"/>
  <c r="AZ5" i="3"/>
  <c r="AZ5" i="4"/>
  <c r="AZ5" i="5"/>
  <c r="BA4" i="4"/>
  <c r="BA4" i="5"/>
  <c r="BA4" i="3"/>
  <c r="BC65" i="12"/>
  <c r="BB11" i="8"/>
  <c r="BC12" i="7"/>
  <c r="BC20" i="21" s="1"/>
  <c r="BB25" i="9"/>
  <c r="BB16" i="6"/>
  <c r="BB13" i="7"/>
  <c r="BB21" i="21" s="1"/>
  <c r="BA14" i="7"/>
  <c r="BA22" i="21" s="1"/>
  <c r="BA32" i="12"/>
  <c r="BA26" i="9"/>
  <c r="BA17" i="6"/>
  <c r="BA12" i="8"/>
  <c r="BA26" i="11"/>
  <c r="AZ27" i="9"/>
  <c r="AZ18" i="6"/>
  <c r="AZ33" i="12"/>
  <c r="AZ13" i="8"/>
  <c r="AZ27" i="11"/>
  <c r="BB23" i="10" l="1"/>
  <c r="BB24" i="10" s="1"/>
  <c r="BB23" i="6" s="1"/>
  <c r="BB24" i="6" s="1"/>
  <c r="BB16" i="3" s="1"/>
  <c r="AX391" i="12"/>
  <c r="AZ246" i="12"/>
  <c r="AZ308" i="12" s="1"/>
  <c r="AZ439" i="12" s="1"/>
  <c r="C246" i="12"/>
  <c r="C308" i="12" s="1"/>
  <c r="C439" i="12" s="1"/>
  <c r="A308" i="12"/>
  <c r="A376" i="12" s="1"/>
  <c r="A439" i="12" s="1"/>
  <c r="AZ204" i="12"/>
  <c r="AY266" i="12"/>
  <c r="AY397" i="12" s="1"/>
  <c r="AZ218" i="12"/>
  <c r="AY280" i="12"/>
  <c r="AY411" i="12" s="1"/>
  <c r="AZ200" i="12"/>
  <c r="AY262" i="12"/>
  <c r="AY393" i="12" s="1"/>
  <c r="AZ233" i="12"/>
  <c r="AY295" i="12"/>
  <c r="AY426" i="12" s="1"/>
  <c r="AZ222" i="12"/>
  <c r="AY284" i="12"/>
  <c r="AY415" i="12" s="1"/>
  <c r="AZ209" i="12"/>
  <c r="AY271" i="12"/>
  <c r="AY402" i="12" s="1"/>
  <c r="AZ212" i="12"/>
  <c r="AY274" i="12"/>
  <c r="AY405" i="12" s="1"/>
  <c r="I240" i="12"/>
  <c r="H302" i="12"/>
  <c r="H433" i="12" s="1"/>
  <c r="AZ220" i="12"/>
  <c r="AY282" i="12"/>
  <c r="AY413" i="12" s="1"/>
  <c r="AZ213" i="12"/>
  <c r="AY275" i="12"/>
  <c r="AY406" i="12" s="1"/>
  <c r="T229" i="12"/>
  <c r="S291" i="12"/>
  <c r="S422" i="12" s="1"/>
  <c r="AZ237" i="12"/>
  <c r="AY299" i="12"/>
  <c r="AY430" i="12" s="1"/>
  <c r="AZ225" i="12"/>
  <c r="AY287" i="12"/>
  <c r="AY418" i="12" s="1"/>
  <c r="AZ219" i="12"/>
  <c r="AY281" i="12"/>
  <c r="AY412" i="12" s="1"/>
  <c r="Y224" i="12"/>
  <c r="X286" i="12"/>
  <c r="X417" i="12" s="1"/>
  <c r="AZ241" i="12"/>
  <c r="AY303" i="12"/>
  <c r="AY434" i="12" s="1"/>
  <c r="AZ227" i="12"/>
  <c r="AY289" i="12"/>
  <c r="AY420" i="12" s="1"/>
  <c r="F243" i="12"/>
  <c r="E305" i="12"/>
  <c r="E436" i="12" s="1"/>
  <c r="Z223" i="12"/>
  <c r="Y285" i="12"/>
  <c r="AZ223" i="12"/>
  <c r="AY285" i="12"/>
  <c r="AY416" i="12" s="1"/>
  <c r="A186" i="12"/>
  <c r="BB186" i="12" s="1"/>
  <c r="A247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X185" i="12"/>
  <c r="Y185" i="12"/>
  <c r="Z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D245" i="12"/>
  <c r="AZ236" i="12"/>
  <c r="AY298" i="12"/>
  <c r="AY429" i="12" s="1"/>
  <c r="AZ228" i="12"/>
  <c r="AY290" i="12"/>
  <c r="AY421" i="12" s="1"/>
  <c r="X225" i="12"/>
  <c r="W287" i="12"/>
  <c r="W418" i="12" s="1"/>
  <c r="AZ207" i="12"/>
  <c r="AY269" i="12"/>
  <c r="AY400" i="12" s="1"/>
  <c r="AZ244" i="12"/>
  <c r="AY306" i="12"/>
  <c r="AY437" i="12" s="1"/>
  <c r="L238" i="12"/>
  <c r="K300" i="12"/>
  <c r="K431" i="12" s="1"/>
  <c r="N235" i="12"/>
  <c r="M297" i="12"/>
  <c r="M428" i="12" s="1"/>
  <c r="O234" i="12"/>
  <c r="N296" i="12"/>
  <c r="N427" i="12" s="1"/>
  <c r="AZ215" i="12"/>
  <c r="AY277" i="12"/>
  <c r="AY408" i="12" s="1"/>
  <c r="M236" i="12"/>
  <c r="L298" i="12"/>
  <c r="L429" i="12" s="1"/>
  <c r="X226" i="12"/>
  <c r="W288" i="12"/>
  <c r="W419" i="12" s="1"/>
  <c r="AZ221" i="12"/>
  <c r="AY283" i="12"/>
  <c r="AY414" i="12" s="1"/>
  <c r="V227" i="12"/>
  <c r="U289" i="12"/>
  <c r="U420" i="12" s="1"/>
  <c r="AZ208" i="12"/>
  <c r="AY270" i="12"/>
  <c r="AY401" i="12" s="1"/>
  <c r="S231" i="12"/>
  <c r="R293" i="12"/>
  <c r="R424" i="12" s="1"/>
  <c r="AZ242" i="12"/>
  <c r="AY304" i="12"/>
  <c r="AY435" i="12" s="1"/>
  <c r="E244" i="12"/>
  <c r="D306" i="12"/>
  <c r="D437" i="12" s="1"/>
  <c r="Q233" i="12"/>
  <c r="P295" i="12"/>
  <c r="P426" i="12" s="1"/>
  <c r="I241" i="12"/>
  <c r="H303" i="12"/>
  <c r="H434" i="12" s="1"/>
  <c r="BB166" i="12"/>
  <c r="BB158" i="12"/>
  <c r="BB150" i="12"/>
  <c r="BB142" i="12"/>
  <c r="BB165" i="12"/>
  <c r="BB161" i="12"/>
  <c r="BB146" i="12"/>
  <c r="BB135" i="12"/>
  <c r="BB157" i="12"/>
  <c r="BB153" i="12"/>
  <c r="BB138" i="12"/>
  <c r="BB164" i="12"/>
  <c r="BB160" i="12"/>
  <c r="BB149" i="12"/>
  <c r="BB145" i="12"/>
  <c r="BB155" i="12"/>
  <c r="BB151" i="12"/>
  <c r="BB140" i="12"/>
  <c r="BB136" i="12"/>
  <c r="BB143" i="12"/>
  <c r="BB147" i="12"/>
  <c r="BB139" i="12"/>
  <c r="BB148" i="12"/>
  <c r="BB141" i="12"/>
  <c r="BB154" i="12"/>
  <c r="BB156" i="12"/>
  <c r="BB163" i="12"/>
  <c r="BB162" i="12"/>
  <c r="BB159" i="12"/>
  <c r="BB137" i="12"/>
  <c r="BB144" i="12"/>
  <c r="BB152" i="12"/>
  <c r="BB170" i="12"/>
  <c r="BB173" i="12"/>
  <c r="BB171" i="12"/>
  <c r="BB172" i="12"/>
  <c r="BB169" i="12"/>
  <c r="BB168" i="12"/>
  <c r="BB167" i="12"/>
  <c r="BB185" i="12"/>
  <c r="BB176" i="12"/>
  <c r="BB184" i="12"/>
  <c r="BB178" i="12"/>
  <c r="BB182" i="12"/>
  <c r="BB180" i="12"/>
  <c r="BB177" i="12"/>
  <c r="BB175" i="12"/>
  <c r="BB183" i="12"/>
  <c r="BB174" i="12"/>
  <c r="BB179" i="12"/>
  <c r="BB181" i="12"/>
  <c r="AZ390" i="12"/>
  <c r="AZ210" i="12"/>
  <c r="AY272" i="12"/>
  <c r="AY403" i="12" s="1"/>
  <c r="AZ198" i="12"/>
  <c r="AY260" i="12"/>
  <c r="AZ230" i="12"/>
  <c r="AY292" i="12"/>
  <c r="AY423" i="12" s="1"/>
  <c r="AZ229" i="12"/>
  <c r="AY291" i="12"/>
  <c r="AY422" i="12" s="1"/>
  <c r="AZ201" i="12"/>
  <c r="AY263" i="12"/>
  <c r="AY394" i="12" s="1"/>
  <c r="U228" i="12"/>
  <c r="T290" i="12"/>
  <c r="T421" i="12" s="1"/>
  <c r="AZ245" i="12"/>
  <c r="AY307" i="12"/>
  <c r="AY438" i="12" s="1"/>
  <c r="AZ202" i="12"/>
  <c r="AY264" i="12"/>
  <c r="AY395" i="12" s="1"/>
  <c r="AZ238" i="12"/>
  <c r="AY300" i="12"/>
  <c r="AY431" i="12" s="1"/>
  <c r="AZ234" i="12"/>
  <c r="AY296" i="12"/>
  <c r="AY427" i="12" s="1"/>
  <c r="AZ226" i="12"/>
  <c r="AY288" i="12"/>
  <c r="AY419" i="12" s="1"/>
  <c r="J239" i="12"/>
  <c r="I301" i="12"/>
  <c r="I432" i="12" s="1"/>
  <c r="Q232" i="12"/>
  <c r="P294" i="12"/>
  <c r="P425" i="12" s="1"/>
  <c r="AZ205" i="12"/>
  <c r="AY267" i="12"/>
  <c r="AY398" i="12" s="1"/>
  <c r="AZ224" i="12"/>
  <c r="AY286" i="12"/>
  <c r="AY417" i="12" s="1"/>
  <c r="BB197" i="12"/>
  <c r="BA259" i="12"/>
  <c r="AZ211" i="12"/>
  <c r="AY273" i="12"/>
  <c r="AY404" i="12" s="1"/>
  <c r="AZ199" i="12"/>
  <c r="AY261" i="12"/>
  <c r="AY392" i="12" s="1"/>
  <c r="BB214" i="12"/>
  <c r="BA276" i="12"/>
  <c r="BA407" i="12" s="1"/>
  <c r="AZ239" i="12"/>
  <c r="AY301" i="12"/>
  <c r="AY432" i="12" s="1"/>
  <c r="AZ216" i="12"/>
  <c r="AY278" i="12"/>
  <c r="AY409" i="12" s="1"/>
  <c r="AZ206" i="12"/>
  <c r="AY268" i="12"/>
  <c r="AY399" i="12" s="1"/>
  <c r="AZ203" i="12"/>
  <c r="AY265" i="12"/>
  <c r="AY396" i="12" s="1"/>
  <c r="BB232" i="12"/>
  <c r="BA294" i="12"/>
  <c r="BA425" i="12" s="1"/>
  <c r="L237" i="12"/>
  <c r="K299" i="12"/>
  <c r="K430" i="12" s="1"/>
  <c r="AA222" i="12"/>
  <c r="AA284" i="12" s="1"/>
  <c r="Z284" i="12"/>
  <c r="AZ240" i="12"/>
  <c r="AY302" i="12"/>
  <c r="AY433" i="12" s="1"/>
  <c r="AZ217" i="12"/>
  <c r="AY279" i="12"/>
  <c r="AY410" i="12" s="1"/>
  <c r="AZ235" i="12"/>
  <c r="AY297" i="12"/>
  <c r="AY428" i="12" s="1"/>
  <c r="AZ243" i="12"/>
  <c r="AY305" i="12"/>
  <c r="AY436" i="12" s="1"/>
  <c r="AZ231" i="12"/>
  <c r="AY293" i="12"/>
  <c r="AY424" i="12" s="1"/>
  <c r="S230" i="12"/>
  <c r="R292" i="12"/>
  <c r="R423" i="12" s="1"/>
  <c r="G242" i="12"/>
  <c r="F304" i="12"/>
  <c r="F435" i="12" s="1"/>
  <c r="AN9" i="4"/>
  <c r="AN66" i="9"/>
  <c r="BB25" i="20"/>
  <c r="BB4" i="23"/>
  <c r="BB4" i="22"/>
  <c r="BC24" i="20"/>
  <c r="BC3" i="23"/>
  <c r="BC3" i="22"/>
  <c r="BA26" i="20"/>
  <c r="BA5" i="23"/>
  <c r="BA5" i="22"/>
  <c r="AO37" i="20"/>
  <c r="AO40" i="20" s="1"/>
  <c r="AN44" i="20"/>
  <c r="AN10" i="3" s="1"/>
  <c r="BB73" i="20"/>
  <c r="BB71" i="9" s="1"/>
  <c r="BB68" i="20"/>
  <c r="BB9" i="3" s="1"/>
  <c r="BD8" i="4"/>
  <c r="BC37" i="11"/>
  <c r="BC39" i="11" s="1"/>
  <c r="BC8" i="5" s="1"/>
  <c r="BD65" i="20"/>
  <c r="BC66" i="20"/>
  <c r="BE74" i="20"/>
  <c r="BE76" i="20" s="1"/>
  <c r="BF72" i="20"/>
  <c r="BH64" i="20"/>
  <c r="BG58" i="20"/>
  <c r="BH20" i="20"/>
  <c r="BH50" i="20" s="1"/>
  <c r="BH52" i="20" s="1"/>
  <c r="BH53" i="20" s="1"/>
  <c r="BH33" i="11" s="1"/>
  <c r="BH44" i="11" s="1"/>
  <c r="BI247" i="10"/>
  <c r="BG247" i="10"/>
  <c r="BF247" i="10"/>
  <c r="BH247" i="10"/>
  <c r="BA5" i="19"/>
  <c r="BA185" i="10"/>
  <c r="BA5" i="18"/>
  <c r="BA30" i="10"/>
  <c r="BC3" i="19"/>
  <c r="BC3" i="18"/>
  <c r="BC28" i="10"/>
  <c r="BC183" i="10"/>
  <c r="BB29" i="10"/>
  <c r="BB4" i="19"/>
  <c r="BB184" i="10"/>
  <c r="BB4" i="18"/>
  <c r="A248" i="10"/>
  <c r="BH66" i="19"/>
  <c r="BG66" i="19"/>
  <c r="BF66" i="19"/>
  <c r="A67" i="19"/>
  <c r="BI66" i="19"/>
  <c r="BC31" i="12"/>
  <c r="BC3" i="3"/>
  <c r="BC3" i="4"/>
  <c r="BC3" i="5"/>
  <c r="BA5" i="3"/>
  <c r="BA5" i="4"/>
  <c r="BA5" i="5"/>
  <c r="BB4" i="5"/>
  <c r="BB4" i="3"/>
  <c r="BB4" i="4"/>
  <c r="BD65" i="12"/>
  <c r="BA18" i="6"/>
  <c r="BA27" i="11"/>
  <c r="BA13" i="8"/>
  <c r="BA27" i="9"/>
  <c r="BA33" i="12"/>
  <c r="BB17" i="6"/>
  <c r="BB32" i="12"/>
  <c r="BB26" i="9"/>
  <c r="BB12" i="8"/>
  <c r="BB26" i="11"/>
  <c r="BC16" i="6"/>
  <c r="BD12" i="7"/>
  <c r="BD20" i="21" s="1"/>
  <c r="BC13" i="7"/>
  <c r="BC21" i="21" s="1"/>
  <c r="BC25" i="9"/>
  <c r="BC11" i="8"/>
  <c r="BB14" i="7"/>
  <c r="BB22" i="21" s="1"/>
  <c r="BC23" i="10" l="1"/>
  <c r="BC24" i="10" s="1"/>
  <c r="BC23" i="6" s="1"/>
  <c r="BC24" i="6" s="1"/>
  <c r="BC16" i="3" s="1"/>
  <c r="D246" i="12"/>
  <c r="E246" i="12" s="1"/>
  <c r="BA241" i="12"/>
  <c r="AZ303" i="12"/>
  <c r="AZ434" i="12" s="1"/>
  <c r="I302" i="12"/>
  <c r="I433" i="12" s="1"/>
  <c r="J240" i="12"/>
  <c r="BA235" i="12"/>
  <c r="AZ297" i="12"/>
  <c r="AZ428" i="12" s="1"/>
  <c r="R232" i="12"/>
  <c r="Q294" i="12"/>
  <c r="Q425" i="12" s="1"/>
  <c r="BA236" i="12"/>
  <c r="AZ298" i="12"/>
  <c r="AZ429" i="12" s="1"/>
  <c r="Y416" i="12"/>
  <c r="P234" i="12"/>
  <c r="O296" i="12"/>
  <c r="O427" i="12" s="1"/>
  <c r="AA223" i="12"/>
  <c r="Z285" i="12"/>
  <c r="Z416" i="12" s="1"/>
  <c r="Z224" i="12"/>
  <c r="Y286" i="12"/>
  <c r="Y417" i="12" s="1"/>
  <c r="U229" i="12"/>
  <c r="T291" i="12"/>
  <c r="T422" i="12" s="1"/>
  <c r="BA212" i="12"/>
  <c r="AZ274" i="12"/>
  <c r="AZ405" i="12" s="1"/>
  <c r="BA200" i="12"/>
  <c r="AZ262" i="12"/>
  <c r="AZ393" i="12" s="1"/>
  <c r="T230" i="12"/>
  <c r="S292" i="12"/>
  <c r="S423" i="12" s="1"/>
  <c r="BA217" i="12"/>
  <c r="AZ279" i="12"/>
  <c r="AZ410" i="12" s="1"/>
  <c r="BC232" i="12"/>
  <c r="BB294" i="12"/>
  <c r="BB425" i="12" s="1"/>
  <c r="AZ301" i="12"/>
  <c r="AZ432" i="12" s="1"/>
  <c r="BA239" i="12"/>
  <c r="BC197" i="12"/>
  <c r="BB259" i="12"/>
  <c r="K239" i="12"/>
  <c r="J301" i="12"/>
  <c r="J432" i="12" s="1"/>
  <c r="BA201" i="12"/>
  <c r="AZ263" i="12"/>
  <c r="AZ394" i="12" s="1"/>
  <c r="BA210" i="12"/>
  <c r="AZ272" i="12"/>
  <c r="AZ403" i="12" s="1"/>
  <c r="BA207" i="12"/>
  <c r="AZ269" i="12"/>
  <c r="AZ400" i="12" s="1"/>
  <c r="BA234" i="12"/>
  <c r="AZ296" i="12"/>
  <c r="AZ427" i="12" s="1"/>
  <c r="AY391" i="12"/>
  <c r="W227" i="12"/>
  <c r="V289" i="12"/>
  <c r="V420" i="12" s="1"/>
  <c r="D308" i="12"/>
  <c r="D439" i="12" s="1"/>
  <c r="BA216" i="12"/>
  <c r="AZ278" i="12"/>
  <c r="AZ409" i="12" s="1"/>
  <c r="V228" i="12"/>
  <c r="U290" i="12"/>
  <c r="U421" i="12" s="1"/>
  <c r="BA244" i="12"/>
  <c r="AZ306" i="12"/>
  <c r="AZ437" i="12" s="1"/>
  <c r="J241" i="12"/>
  <c r="I303" i="12"/>
  <c r="I434" i="12" s="1"/>
  <c r="O235" i="12"/>
  <c r="N297" i="12"/>
  <c r="N428" i="12" s="1"/>
  <c r="G243" i="12"/>
  <c r="F305" i="12"/>
  <c r="F436" i="12" s="1"/>
  <c r="BA213" i="12"/>
  <c r="AZ275" i="12"/>
  <c r="AZ406" i="12" s="1"/>
  <c r="BA209" i="12"/>
  <c r="AZ271" i="12"/>
  <c r="AZ402" i="12" s="1"/>
  <c r="AZ293" i="12"/>
  <c r="AZ424" i="12" s="1"/>
  <c r="BA231" i="12"/>
  <c r="BA240" i="12"/>
  <c r="AZ302" i="12"/>
  <c r="AZ433" i="12" s="1"/>
  <c r="BA203" i="12"/>
  <c r="AZ265" i="12"/>
  <c r="AZ396" i="12" s="1"/>
  <c r="BC214" i="12"/>
  <c r="BB276" i="12"/>
  <c r="BB407" i="12" s="1"/>
  <c r="BA224" i="12"/>
  <c r="AZ286" i="12"/>
  <c r="AZ417" i="12" s="1"/>
  <c r="BA226" i="12"/>
  <c r="AZ288" i="12"/>
  <c r="AZ419" i="12" s="1"/>
  <c r="BA229" i="12"/>
  <c r="AZ291" i="12"/>
  <c r="AZ422" i="12" s="1"/>
  <c r="Y225" i="12"/>
  <c r="X287" i="12"/>
  <c r="X418" i="12" s="1"/>
  <c r="BA247" i="12"/>
  <c r="A309" i="12"/>
  <c r="A377" i="12" s="1"/>
  <c r="A440" i="12" s="1"/>
  <c r="C247" i="12"/>
  <c r="C309" i="12" s="1"/>
  <c r="C440" i="12" s="1"/>
  <c r="BA246" i="12"/>
  <c r="BA215" i="12"/>
  <c r="AZ277" i="12"/>
  <c r="AZ408" i="12" s="1"/>
  <c r="BA233" i="12"/>
  <c r="AZ295" i="12"/>
  <c r="AZ426" i="12" s="1"/>
  <c r="M237" i="12"/>
  <c r="L299" i="12"/>
  <c r="L430" i="12" s="1"/>
  <c r="BA198" i="12"/>
  <c r="AZ260" i="12"/>
  <c r="BA390" i="12"/>
  <c r="BA221" i="12"/>
  <c r="AZ283" i="12"/>
  <c r="AZ414" i="12" s="1"/>
  <c r="E245" i="12"/>
  <c r="D307" i="12"/>
  <c r="D438" i="12" s="1"/>
  <c r="BA202" i="12"/>
  <c r="AZ264" i="12"/>
  <c r="AZ395" i="12" s="1"/>
  <c r="T231" i="12"/>
  <c r="S293" i="12"/>
  <c r="S424" i="12" s="1"/>
  <c r="Z415" i="12"/>
  <c r="BA245" i="12"/>
  <c r="AZ307" i="12"/>
  <c r="AZ438" i="12" s="1"/>
  <c r="R233" i="12"/>
  <c r="Q295" i="12"/>
  <c r="Q426" i="12" s="1"/>
  <c r="BA208" i="12"/>
  <c r="AZ270" i="12"/>
  <c r="AZ401" i="12" s="1"/>
  <c r="N236" i="12"/>
  <c r="M298" i="12"/>
  <c r="M429" i="12" s="1"/>
  <c r="M238" i="12"/>
  <c r="L300" i="12"/>
  <c r="L431" i="12" s="1"/>
  <c r="A187" i="12"/>
  <c r="A248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X186" i="12"/>
  <c r="Y186" i="12"/>
  <c r="Z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A227" i="12"/>
  <c r="AZ289" i="12"/>
  <c r="AZ420" i="12" s="1"/>
  <c r="BA225" i="12"/>
  <c r="AZ287" i="12"/>
  <c r="AZ418" i="12" s="1"/>
  <c r="BA220" i="12"/>
  <c r="AZ282" i="12"/>
  <c r="AZ413" i="12" s="1"/>
  <c r="BA222" i="12"/>
  <c r="AZ284" i="12"/>
  <c r="AZ415" i="12" s="1"/>
  <c r="F244" i="12"/>
  <c r="E306" i="12"/>
  <c r="E437" i="12" s="1"/>
  <c r="BA223" i="12"/>
  <c r="AZ285" i="12"/>
  <c r="AZ416" i="12" s="1"/>
  <c r="BA237" i="12"/>
  <c r="AZ299" i="12"/>
  <c r="AZ430" i="12" s="1"/>
  <c r="G304" i="12"/>
  <c r="G435" i="12" s="1"/>
  <c r="H242" i="12"/>
  <c r="BA211" i="12"/>
  <c r="AZ273" i="12"/>
  <c r="AZ404" i="12" s="1"/>
  <c r="BA238" i="12"/>
  <c r="AZ300" i="12"/>
  <c r="AZ431" i="12" s="1"/>
  <c r="AZ304" i="12"/>
  <c r="AZ435" i="12" s="1"/>
  <c r="BA242" i="12"/>
  <c r="Y226" i="12"/>
  <c r="X288" i="12"/>
  <c r="X419" i="12" s="1"/>
  <c r="BA219" i="12"/>
  <c r="AZ281" i="12"/>
  <c r="AZ412" i="12" s="1"/>
  <c r="BA218" i="12"/>
  <c r="AZ280" i="12"/>
  <c r="AZ411" i="12" s="1"/>
  <c r="BC167" i="12"/>
  <c r="BC159" i="12"/>
  <c r="BC151" i="12"/>
  <c r="BC143" i="12"/>
  <c r="BC135" i="12"/>
  <c r="BC157" i="12"/>
  <c r="BC153" i="12"/>
  <c r="BC142" i="12"/>
  <c r="BC138" i="12"/>
  <c r="BC164" i="12"/>
  <c r="BC160" i="12"/>
  <c r="BC149" i="12"/>
  <c r="BC145" i="12"/>
  <c r="BC156" i="12"/>
  <c r="BC152" i="12"/>
  <c r="BC141" i="12"/>
  <c r="BC137" i="12"/>
  <c r="BC166" i="12"/>
  <c r="BC162" i="12"/>
  <c r="BC147" i="12"/>
  <c r="BC158" i="12"/>
  <c r="BC165" i="12"/>
  <c r="BC163" i="12"/>
  <c r="BC154" i="12"/>
  <c r="BC146" i="12"/>
  <c r="BC139" i="12"/>
  <c r="BC148" i="12"/>
  <c r="BC161" i="12"/>
  <c r="BC155" i="12"/>
  <c r="BC140" i="12"/>
  <c r="BC150" i="12"/>
  <c r="BC144" i="12"/>
  <c r="BC136" i="12"/>
  <c r="BC170" i="12"/>
  <c r="BC172" i="12"/>
  <c r="BC168" i="12"/>
  <c r="BC173" i="12"/>
  <c r="BC171" i="12"/>
  <c r="BC169" i="12"/>
  <c r="BC184" i="12"/>
  <c r="BC186" i="12"/>
  <c r="BC183" i="12"/>
  <c r="BC180" i="12"/>
  <c r="BC179" i="12"/>
  <c r="BC174" i="12"/>
  <c r="BC182" i="12"/>
  <c r="BC177" i="12"/>
  <c r="BC175" i="12"/>
  <c r="BC178" i="12"/>
  <c r="BC181" i="12"/>
  <c r="BC176" i="12"/>
  <c r="BC185" i="12"/>
  <c r="BC187" i="12"/>
  <c r="BA243" i="12"/>
  <c r="AZ305" i="12"/>
  <c r="AZ436" i="12" s="1"/>
  <c r="AA415" i="12"/>
  <c r="BA206" i="12"/>
  <c r="AZ268" i="12"/>
  <c r="AZ399" i="12" s="1"/>
  <c r="BA199" i="12"/>
  <c r="AZ261" i="12"/>
  <c r="AZ392" i="12" s="1"/>
  <c r="BA205" i="12"/>
  <c r="AZ267" i="12"/>
  <c r="AZ398" i="12" s="1"/>
  <c r="BA230" i="12"/>
  <c r="AZ292" i="12"/>
  <c r="AZ423" i="12" s="1"/>
  <c r="BA228" i="12"/>
  <c r="AZ290" i="12"/>
  <c r="AZ421" i="12" s="1"/>
  <c r="BA204" i="12"/>
  <c r="AZ266" i="12"/>
  <c r="AZ397" i="12" s="1"/>
  <c r="BC25" i="20"/>
  <c r="BC4" i="23"/>
  <c r="BC4" i="22"/>
  <c r="BD24" i="20"/>
  <c r="BD3" i="22"/>
  <c r="BD3" i="23"/>
  <c r="BB26" i="20"/>
  <c r="BB5" i="22"/>
  <c r="BB5" i="23"/>
  <c r="AO39" i="20"/>
  <c r="AO42" i="20" s="1"/>
  <c r="AO43" i="20" s="1"/>
  <c r="BC73" i="20"/>
  <c r="BC71" i="9" s="1"/>
  <c r="BC68" i="20"/>
  <c r="BC9" i="3" s="1"/>
  <c r="BE8" i="4"/>
  <c r="BD37" i="11"/>
  <c r="BD39" i="11" s="1"/>
  <c r="BD8" i="5" s="1"/>
  <c r="S61" i="8"/>
  <c r="S23" i="3"/>
  <c r="BF74" i="20"/>
  <c r="BF76" i="20" s="1"/>
  <c r="BG72" i="20"/>
  <c r="BE65" i="20"/>
  <c r="BD66" i="20"/>
  <c r="BI64" i="20"/>
  <c r="BH58" i="20"/>
  <c r="BI20" i="20"/>
  <c r="BI50" i="20" s="1"/>
  <c r="BI52" i="20" s="1"/>
  <c r="BI53" i="20" s="1"/>
  <c r="BI248" i="10"/>
  <c r="BH248" i="10"/>
  <c r="BG248" i="10"/>
  <c r="BD3" i="19"/>
  <c r="BD3" i="18"/>
  <c r="BD183" i="10"/>
  <c r="BD28" i="10"/>
  <c r="BC29" i="10"/>
  <c r="BC4" i="19"/>
  <c r="BC184" i="10"/>
  <c r="BC4" i="18"/>
  <c r="BB185" i="10"/>
  <c r="BB30" i="10"/>
  <c r="BB5" i="19"/>
  <c r="BB5" i="18"/>
  <c r="A249" i="10"/>
  <c r="A68" i="19"/>
  <c r="BI67" i="19"/>
  <c r="BH67" i="19"/>
  <c r="BG67" i="19"/>
  <c r="BB5" i="3"/>
  <c r="BB5" i="4"/>
  <c r="BB5" i="5"/>
  <c r="BC4" i="3"/>
  <c r="BC4" i="5"/>
  <c r="BC4" i="4"/>
  <c r="BD3" i="3"/>
  <c r="BD3" i="4"/>
  <c r="BD3" i="5"/>
  <c r="BD31" i="12"/>
  <c r="BE65" i="12"/>
  <c r="BC14" i="7"/>
  <c r="BC22" i="21" s="1"/>
  <c r="BC32" i="12"/>
  <c r="BC26" i="11"/>
  <c r="BC26" i="9"/>
  <c r="BC12" i="8"/>
  <c r="BC17" i="6"/>
  <c r="BB13" i="8"/>
  <c r="BB27" i="11"/>
  <c r="BB18" i="6"/>
  <c r="BB27" i="9"/>
  <c r="BB33" i="12"/>
  <c r="BD25" i="9"/>
  <c r="BD16" i="6"/>
  <c r="BE12" i="7"/>
  <c r="BE20" i="21" s="1"/>
  <c r="BD11" i="8"/>
  <c r="BD13" i="7"/>
  <c r="BD21" i="21" s="1"/>
  <c r="BD23" i="10" l="1"/>
  <c r="BD24" i="10" s="1"/>
  <c r="BD23" i="6" s="1"/>
  <c r="BD24" i="6" s="1"/>
  <c r="BD16" i="3" s="1"/>
  <c r="D247" i="12"/>
  <c r="D309" i="12" s="1"/>
  <c r="D440" i="12" s="1"/>
  <c r="G244" i="12"/>
  <c r="F306" i="12"/>
  <c r="F437" i="12" s="1"/>
  <c r="BB239" i="12"/>
  <c r="BA301" i="12"/>
  <c r="BA432" i="12" s="1"/>
  <c r="BD168" i="12"/>
  <c r="BD160" i="12"/>
  <c r="BD152" i="12"/>
  <c r="BD144" i="12"/>
  <c r="BD136" i="12"/>
  <c r="BD135" i="12"/>
  <c r="BD164" i="12"/>
  <c r="BD149" i="12"/>
  <c r="BD145" i="12"/>
  <c r="BD156" i="12"/>
  <c r="BD141" i="12"/>
  <c r="BD137" i="12"/>
  <c r="BD167" i="12"/>
  <c r="BD163" i="12"/>
  <c r="BD148" i="12"/>
  <c r="BD158" i="12"/>
  <c r="BD154" i="12"/>
  <c r="BD143" i="12"/>
  <c r="BD139" i="12"/>
  <c r="BD165" i="12"/>
  <c r="BD150" i="12"/>
  <c r="BD161" i="12"/>
  <c r="BD155" i="12"/>
  <c r="BD147" i="12"/>
  <c r="BD140" i="12"/>
  <c r="BD166" i="12"/>
  <c r="BD142" i="12"/>
  <c r="BD157" i="12"/>
  <c r="BD162" i="12"/>
  <c r="BD153" i="12"/>
  <c r="BD146" i="12"/>
  <c r="BD151" i="12"/>
  <c r="BD138" i="12"/>
  <c r="BD159" i="12"/>
  <c r="BD173" i="12"/>
  <c r="BD170" i="12"/>
  <c r="BD172" i="12"/>
  <c r="BD169" i="12"/>
  <c r="BD171" i="12"/>
  <c r="BD177" i="12"/>
  <c r="BD183" i="12"/>
  <c r="BD174" i="12"/>
  <c r="BD175" i="12"/>
  <c r="BD187" i="12"/>
  <c r="BD176" i="12"/>
  <c r="BD184" i="12"/>
  <c r="BD181" i="12"/>
  <c r="BD185" i="12"/>
  <c r="BD179" i="12"/>
  <c r="BD186" i="12"/>
  <c r="BD182" i="12"/>
  <c r="BD178" i="12"/>
  <c r="BD180" i="12"/>
  <c r="O236" i="12"/>
  <c r="N298" i="12"/>
  <c r="N429" i="12" s="1"/>
  <c r="BB229" i="12"/>
  <c r="BA291" i="12"/>
  <c r="BA422" i="12" s="1"/>
  <c r="X227" i="12"/>
  <c r="W289" i="12"/>
  <c r="W420" i="12" s="1"/>
  <c r="BB199" i="12"/>
  <c r="BA261" i="12"/>
  <c r="BA392" i="12" s="1"/>
  <c r="Z226" i="12"/>
  <c r="Y288" i="12"/>
  <c r="Y419" i="12" s="1"/>
  <c r="BB233" i="12"/>
  <c r="BA295" i="12"/>
  <c r="BA426" i="12" s="1"/>
  <c r="BB247" i="12"/>
  <c r="BA309" i="12"/>
  <c r="BA440" i="12" s="1"/>
  <c r="BA304" i="12"/>
  <c r="BA435" i="12" s="1"/>
  <c r="BB242" i="12"/>
  <c r="BB208" i="12"/>
  <c r="BA270" i="12"/>
  <c r="BA401" i="12" s="1"/>
  <c r="U231" i="12"/>
  <c r="T293" i="12"/>
  <c r="T424" i="12" s="1"/>
  <c r="BB226" i="12"/>
  <c r="BA288" i="12"/>
  <c r="BA419" i="12" s="1"/>
  <c r="BB240" i="12"/>
  <c r="BA302" i="12"/>
  <c r="BA433" i="12" s="1"/>
  <c r="H243" i="12"/>
  <c r="G305" i="12"/>
  <c r="G436" i="12" s="1"/>
  <c r="W228" i="12"/>
  <c r="V290" i="12"/>
  <c r="V421" i="12" s="1"/>
  <c r="BB201" i="12"/>
  <c r="BA263" i="12"/>
  <c r="BA394" i="12" s="1"/>
  <c r="BD232" i="12"/>
  <c r="BC294" i="12"/>
  <c r="BC425" i="12" s="1"/>
  <c r="BB212" i="12"/>
  <c r="BA274" i="12"/>
  <c r="BA405" i="12" s="1"/>
  <c r="Q234" i="12"/>
  <c r="P296" i="12"/>
  <c r="P427" i="12" s="1"/>
  <c r="BB235" i="12"/>
  <c r="BA297" i="12"/>
  <c r="BA428" i="12" s="1"/>
  <c r="BB211" i="12"/>
  <c r="BA273" i="12"/>
  <c r="BA404" i="12" s="1"/>
  <c r="N237" i="12"/>
  <c r="M299" i="12"/>
  <c r="M430" i="12" s="1"/>
  <c r="I242" i="12"/>
  <c r="H304" i="12"/>
  <c r="H435" i="12" s="1"/>
  <c r="BB213" i="12"/>
  <c r="BA275" i="12"/>
  <c r="BA406" i="12" s="1"/>
  <c r="S232" i="12"/>
  <c r="R294" i="12"/>
  <c r="R425" i="12" s="1"/>
  <c r="BB222" i="12"/>
  <c r="BA284" i="12"/>
  <c r="BA415" i="12" s="1"/>
  <c r="BB221" i="12"/>
  <c r="BA283" i="12"/>
  <c r="BA414" i="12" s="1"/>
  <c r="BB228" i="12"/>
  <c r="BA290" i="12"/>
  <c r="BA421" i="12" s="1"/>
  <c r="BB237" i="12"/>
  <c r="BA299" i="12"/>
  <c r="BA430" i="12" s="1"/>
  <c r="C248" i="12"/>
  <c r="A310" i="12"/>
  <c r="A378" i="12" s="1"/>
  <c r="A441" i="12" s="1"/>
  <c r="BB248" i="12"/>
  <c r="BB310" i="12" s="1"/>
  <c r="BB441" i="12" s="1"/>
  <c r="J302" i="12"/>
  <c r="J433" i="12" s="1"/>
  <c r="K240" i="12"/>
  <c r="A188" i="12"/>
  <c r="BD188" i="12" s="1"/>
  <c r="A249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X187" i="12"/>
  <c r="Y187" i="12"/>
  <c r="Z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S233" i="12"/>
  <c r="R295" i="12"/>
  <c r="R426" i="12" s="1"/>
  <c r="AZ391" i="12"/>
  <c r="BB246" i="12"/>
  <c r="BA308" i="12"/>
  <c r="BA439" i="12" s="1"/>
  <c r="BB224" i="12"/>
  <c r="BA286" i="12"/>
  <c r="BA417" i="12" s="1"/>
  <c r="P235" i="12"/>
  <c r="O297" i="12"/>
  <c r="O428" i="12" s="1"/>
  <c r="BB216" i="12"/>
  <c r="BA278" i="12"/>
  <c r="BA409" i="12" s="1"/>
  <c r="BB234" i="12"/>
  <c r="BA296" i="12"/>
  <c r="BA427" i="12" s="1"/>
  <c r="K301" i="12"/>
  <c r="K432" i="12" s="1"/>
  <c r="L239" i="12"/>
  <c r="BB217" i="12"/>
  <c r="BA279" i="12"/>
  <c r="BA410" i="12" s="1"/>
  <c r="V229" i="12"/>
  <c r="U291" i="12"/>
  <c r="U422" i="12" s="1"/>
  <c r="BB243" i="12"/>
  <c r="BA305" i="12"/>
  <c r="BA436" i="12" s="1"/>
  <c r="BB227" i="12"/>
  <c r="BA289" i="12"/>
  <c r="BA420" i="12" s="1"/>
  <c r="BB244" i="12"/>
  <c r="BA306" i="12"/>
  <c r="BA437" i="12" s="1"/>
  <c r="BB200" i="12"/>
  <c r="BA262" i="12"/>
  <c r="BA393" i="12" s="1"/>
  <c r="BB204" i="12"/>
  <c r="BA266" i="12"/>
  <c r="BA397" i="12" s="1"/>
  <c r="BB220" i="12"/>
  <c r="BA282" i="12"/>
  <c r="BA413" i="12" s="1"/>
  <c r="BB218" i="12"/>
  <c r="BA280" i="12"/>
  <c r="BA411" i="12" s="1"/>
  <c r="BB238" i="12"/>
  <c r="BA300" i="12"/>
  <c r="BA431" i="12" s="1"/>
  <c r="BB223" i="12"/>
  <c r="BA285" i="12"/>
  <c r="BA416" i="12" s="1"/>
  <c r="BB225" i="12"/>
  <c r="BA287" i="12"/>
  <c r="BA418" i="12" s="1"/>
  <c r="BB202" i="12"/>
  <c r="BA264" i="12"/>
  <c r="BA395" i="12" s="1"/>
  <c r="BB198" i="12"/>
  <c r="BA260" i="12"/>
  <c r="Z225" i="12"/>
  <c r="Y287" i="12"/>
  <c r="Y418" i="12" s="1"/>
  <c r="BB390" i="12"/>
  <c r="BB205" i="12"/>
  <c r="BA267" i="12"/>
  <c r="BA398" i="12" s="1"/>
  <c r="BB219" i="12"/>
  <c r="BA281" i="12"/>
  <c r="BA412" i="12" s="1"/>
  <c r="F245" i="12"/>
  <c r="E307" i="12"/>
  <c r="E438" i="12" s="1"/>
  <c r="BB203" i="12"/>
  <c r="BA265" i="12"/>
  <c r="BA396" i="12" s="1"/>
  <c r="BB210" i="12"/>
  <c r="BA272" i="12"/>
  <c r="BA403" i="12" s="1"/>
  <c r="AB223" i="12"/>
  <c r="AB285" i="12" s="1"/>
  <c r="AA285" i="12"/>
  <c r="BB206" i="12"/>
  <c r="BA268" i="12"/>
  <c r="BA399" i="12" s="1"/>
  <c r="BB215" i="12"/>
  <c r="BA277" i="12"/>
  <c r="BA408" i="12" s="1"/>
  <c r="BB231" i="12"/>
  <c r="BA293" i="12"/>
  <c r="BA424" i="12" s="1"/>
  <c r="BA292" i="12"/>
  <c r="BA423" i="12" s="1"/>
  <c r="BB230" i="12"/>
  <c r="N238" i="12"/>
  <c r="M300" i="12"/>
  <c r="M431" i="12" s="1"/>
  <c r="BB245" i="12"/>
  <c r="BA307" i="12"/>
  <c r="BA438" i="12" s="1"/>
  <c r="E247" i="12"/>
  <c r="BD214" i="12"/>
  <c r="BC276" i="12"/>
  <c r="BC407" i="12" s="1"/>
  <c r="BB209" i="12"/>
  <c r="BA271" i="12"/>
  <c r="BA402" i="12" s="1"/>
  <c r="K241" i="12"/>
  <c r="J303" i="12"/>
  <c r="J434" i="12" s="1"/>
  <c r="F246" i="12"/>
  <c r="E308" i="12"/>
  <c r="E439" i="12" s="1"/>
  <c r="BB207" i="12"/>
  <c r="BA269" i="12"/>
  <c r="BA400" i="12" s="1"/>
  <c r="BD197" i="12"/>
  <c r="BC259" i="12"/>
  <c r="U230" i="12"/>
  <c r="T292" i="12"/>
  <c r="T423" i="12" s="1"/>
  <c r="AA224" i="12"/>
  <c r="Z286" i="12"/>
  <c r="BB236" i="12"/>
  <c r="BA298" i="12"/>
  <c r="BA429" i="12" s="1"/>
  <c r="BB241" i="12"/>
  <c r="BA303" i="12"/>
  <c r="BA434" i="12" s="1"/>
  <c r="AO9" i="4"/>
  <c r="AO66" i="9"/>
  <c r="BD25" i="20"/>
  <c r="BD4" i="23"/>
  <c r="BD4" i="22"/>
  <c r="BE24" i="20"/>
  <c r="BE3" i="23"/>
  <c r="BE3" i="22"/>
  <c r="BC26" i="20"/>
  <c r="BC5" i="22"/>
  <c r="BC5" i="23"/>
  <c r="AP37" i="20"/>
  <c r="AP40" i="20" s="1"/>
  <c r="AO44" i="20"/>
  <c r="AO10" i="3" s="1"/>
  <c r="BI33" i="11"/>
  <c r="BI44" i="11" s="1"/>
  <c r="BD73" i="20"/>
  <c r="BD71" i="9" s="1"/>
  <c r="BD68" i="20"/>
  <c r="BD9" i="3" s="1"/>
  <c r="BF8" i="4"/>
  <c r="BD14" i="7"/>
  <c r="BE37" i="11"/>
  <c r="BE39" i="11" s="1"/>
  <c r="BE8" i="5" s="1"/>
  <c r="S62" i="9"/>
  <c r="BF65" i="20"/>
  <c r="BE66" i="20"/>
  <c r="BH72" i="20"/>
  <c r="BG74" i="20"/>
  <c r="BG76" i="20" s="1"/>
  <c r="BI58" i="20"/>
  <c r="BH249" i="10"/>
  <c r="BI249" i="10"/>
  <c r="BE183" i="10"/>
  <c r="BE28" i="10"/>
  <c r="BE3" i="19"/>
  <c r="BE3" i="18"/>
  <c r="BD4" i="19"/>
  <c r="BD29" i="10"/>
  <c r="BD4" i="18"/>
  <c r="BD184" i="10"/>
  <c r="BC185" i="10"/>
  <c r="BC30" i="10"/>
  <c r="BC5" i="19"/>
  <c r="BC5" i="18"/>
  <c r="A250" i="10"/>
  <c r="A69" i="19"/>
  <c r="BI68" i="19"/>
  <c r="BH68" i="19"/>
  <c r="BE3" i="4"/>
  <c r="BE3" i="5"/>
  <c r="BE3" i="3"/>
  <c r="BE31" i="12"/>
  <c r="BD4" i="3"/>
  <c r="BD4" i="5"/>
  <c r="BD4" i="4"/>
  <c r="BC5" i="4"/>
  <c r="BC5" i="3"/>
  <c r="BC5" i="5"/>
  <c r="BF65" i="12"/>
  <c r="BE25" i="9"/>
  <c r="BF12" i="7"/>
  <c r="BF20" i="21" s="1"/>
  <c r="BE16" i="6"/>
  <c r="BE11" i="8"/>
  <c r="BE13" i="7"/>
  <c r="BE21" i="21" s="1"/>
  <c r="BD17" i="6"/>
  <c r="BD32" i="12"/>
  <c r="BD26" i="9"/>
  <c r="BD12" i="8"/>
  <c r="BD26" i="11"/>
  <c r="BC13" i="8"/>
  <c r="BC27" i="9"/>
  <c r="BC33" i="12"/>
  <c r="BC27" i="11"/>
  <c r="BC18" i="6"/>
  <c r="BD27" i="11" l="1"/>
  <c r="BD22" i="21"/>
  <c r="BE23" i="10"/>
  <c r="BE24" i="10" s="1"/>
  <c r="BE23" i="6" s="1"/>
  <c r="BE24" i="6" s="1"/>
  <c r="BE16" i="3" s="1"/>
  <c r="BC230" i="12"/>
  <c r="BB292" i="12"/>
  <c r="BB423" i="12" s="1"/>
  <c r="BC246" i="12"/>
  <c r="BB308" i="12"/>
  <c r="BB439" i="12" s="1"/>
  <c r="BC201" i="12"/>
  <c r="BB263" i="12"/>
  <c r="BB394" i="12" s="1"/>
  <c r="AB416" i="12"/>
  <c r="BE214" i="12"/>
  <c r="BD276" i="12"/>
  <c r="BD407" i="12" s="1"/>
  <c r="Z417" i="12"/>
  <c r="F247" i="12"/>
  <c r="E309" i="12"/>
  <c r="E440" i="12" s="1"/>
  <c r="BC231" i="12"/>
  <c r="BB293" i="12"/>
  <c r="BB424" i="12" s="1"/>
  <c r="BC210" i="12"/>
  <c r="BB272" i="12"/>
  <c r="BB403" i="12" s="1"/>
  <c r="BC205" i="12"/>
  <c r="BB267" i="12"/>
  <c r="BB398" i="12" s="1"/>
  <c r="BC202" i="12"/>
  <c r="BB264" i="12"/>
  <c r="BB395" i="12" s="1"/>
  <c r="BC218" i="12"/>
  <c r="BB280" i="12"/>
  <c r="BB411" i="12" s="1"/>
  <c r="L240" i="12"/>
  <c r="K302" i="12"/>
  <c r="K433" i="12" s="1"/>
  <c r="X228" i="12"/>
  <c r="W290" i="12"/>
  <c r="W421" i="12" s="1"/>
  <c r="BC247" i="12"/>
  <c r="BB309" i="12"/>
  <c r="BB440" i="12" s="1"/>
  <c r="Y227" i="12"/>
  <c r="X289" i="12"/>
  <c r="X420" i="12" s="1"/>
  <c r="BE197" i="12"/>
  <c r="BD259" i="12"/>
  <c r="AA416" i="12"/>
  <c r="BC204" i="12"/>
  <c r="BB266" i="12"/>
  <c r="BB397" i="12" s="1"/>
  <c r="BC228" i="12"/>
  <c r="BB290" i="12"/>
  <c r="BB421" i="12" s="1"/>
  <c r="BC219" i="12"/>
  <c r="BB281" i="12"/>
  <c r="BB412" i="12" s="1"/>
  <c r="BC226" i="12"/>
  <c r="BB288" i="12"/>
  <c r="BB419" i="12" s="1"/>
  <c r="BC207" i="12"/>
  <c r="BB269" i="12"/>
  <c r="BB400" i="12" s="1"/>
  <c r="BC200" i="12"/>
  <c r="BB262" i="12"/>
  <c r="BB393" i="12" s="1"/>
  <c r="BC216" i="12"/>
  <c r="BB278" i="12"/>
  <c r="BB409" i="12" s="1"/>
  <c r="BC221" i="12"/>
  <c r="BB283" i="12"/>
  <c r="BB414" i="12" s="1"/>
  <c r="F308" i="12"/>
  <c r="F439" i="12" s="1"/>
  <c r="G246" i="12"/>
  <c r="Q235" i="12"/>
  <c r="P297" i="12"/>
  <c r="P428" i="12" s="1"/>
  <c r="BC212" i="12"/>
  <c r="BB274" i="12"/>
  <c r="BB405" i="12" s="1"/>
  <c r="BC245" i="12"/>
  <c r="BB307" i="12"/>
  <c r="BB438" i="12" s="1"/>
  <c r="BC215" i="12"/>
  <c r="BB277" i="12"/>
  <c r="BB408" i="12" s="1"/>
  <c r="BC203" i="12"/>
  <c r="BB265" i="12"/>
  <c r="BB396" i="12" s="1"/>
  <c r="BC225" i="12"/>
  <c r="BB287" i="12"/>
  <c r="BB418" i="12" s="1"/>
  <c r="M239" i="12"/>
  <c r="L301" i="12"/>
  <c r="L432" i="12" s="1"/>
  <c r="I243" i="12"/>
  <c r="H305" i="12"/>
  <c r="H436" i="12" s="1"/>
  <c r="BC233" i="12"/>
  <c r="BB295" i="12"/>
  <c r="BB426" i="12" s="1"/>
  <c r="BC229" i="12"/>
  <c r="BB291" i="12"/>
  <c r="BB422" i="12" s="1"/>
  <c r="BC239" i="12"/>
  <c r="BB301" i="12"/>
  <c r="BB432" i="12" s="1"/>
  <c r="BC241" i="12"/>
  <c r="BB303" i="12"/>
  <c r="BB434" i="12" s="1"/>
  <c r="BB305" i="12"/>
  <c r="BB436" i="12" s="1"/>
  <c r="BC243" i="12"/>
  <c r="BC213" i="12"/>
  <c r="BB275" i="12"/>
  <c r="BB406" i="12" s="1"/>
  <c r="BC238" i="12"/>
  <c r="BB300" i="12"/>
  <c r="BB431" i="12" s="1"/>
  <c r="D248" i="12"/>
  <c r="C310" i="12"/>
  <c r="C441" i="12" s="1"/>
  <c r="BC199" i="12"/>
  <c r="BB261" i="12"/>
  <c r="BB392" i="12" s="1"/>
  <c r="BC236" i="12"/>
  <c r="BB298" i="12"/>
  <c r="BB429" i="12" s="1"/>
  <c r="J242" i="12"/>
  <c r="I304" i="12"/>
  <c r="I435" i="12" s="1"/>
  <c r="BC217" i="12"/>
  <c r="BB279" i="12"/>
  <c r="BB410" i="12" s="1"/>
  <c r="O237" i="12"/>
  <c r="N299" i="12"/>
  <c r="N430" i="12" s="1"/>
  <c r="V231" i="12"/>
  <c r="U293" i="12"/>
  <c r="U424" i="12" s="1"/>
  <c r="V230" i="12"/>
  <c r="U292" i="12"/>
  <c r="U423" i="12" s="1"/>
  <c r="L241" i="12"/>
  <c r="K303" i="12"/>
  <c r="K434" i="12" s="1"/>
  <c r="BC220" i="12"/>
  <c r="BB282" i="12"/>
  <c r="BB413" i="12" s="1"/>
  <c r="BC227" i="12"/>
  <c r="BB289" i="12"/>
  <c r="BB420" i="12" s="1"/>
  <c r="BC224" i="12"/>
  <c r="BB286" i="12"/>
  <c r="BB417" i="12" s="1"/>
  <c r="BC248" i="12"/>
  <c r="BC237" i="12"/>
  <c r="BB299" i="12"/>
  <c r="BB430" i="12" s="1"/>
  <c r="T232" i="12"/>
  <c r="S294" i="12"/>
  <c r="S425" i="12" s="1"/>
  <c r="BC211" i="12"/>
  <c r="BB273" i="12"/>
  <c r="BB404" i="12" s="1"/>
  <c r="BE232" i="12"/>
  <c r="BD294" i="12"/>
  <c r="BD425" i="12" s="1"/>
  <c r="BC208" i="12"/>
  <c r="BB270" i="12"/>
  <c r="BB401" i="12" s="1"/>
  <c r="BC209" i="12"/>
  <c r="BB271" i="12"/>
  <c r="BB402" i="12" s="1"/>
  <c r="BA391" i="12"/>
  <c r="BC234" i="12"/>
  <c r="BB296" i="12"/>
  <c r="BB427" i="12" s="1"/>
  <c r="BC235" i="12"/>
  <c r="BB297" i="12"/>
  <c r="BB428" i="12" s="1"/>
  <c r="BC198" i="12"/>
  <c r="BB260" i="12"/>
  <c r="A311" i="12"/>
  <c r="A379" i="12" s="1"/>
  <c r="A442" i="12" s="1"/>
  <c r="C249" i="12"/>
  <c r="BC249" i="12"/>
  <c r="BC311" i="12" s="1"/>
  <c r="BC442" i="12" s="1"/>
  <c r="W229" i="12"/>
  <c r="V291" i="12"/>
  <c r="V422" i="12" s="1"/>
  <c r="A189" i="12"/>
  <c r="BE189" i="12" s="1"/>
  <c r="A250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X188" i="12"/>
  <c r="Y188" i="12"/>
  <c r="Z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BC188" i="12"/>
  <c r="R234" i="12"/>
  <c r="Q296" i="12"/>
  <c r="Q427" i="12" s="1"/>
  <c r="AB224" i="12"/>
  <c r="AA286" i="12"/>
  <c r="AA417" i="12" s="1"/>
  <c r="BC244" i="12"/>
  <c r="BB306" i="12"/>
  <c r="BB437" i="12" s="1"/>
  <c r="T233" i="12"/>
  <c r="S295" i="12"/>
  <c r="S426" i="12" s="1"/>
  <c r="BC222" i="12"/>
  <c r="BB284" i="12"/>
  <c r="BB415" i="12" s="1"/>
  <c r="BE169" i="12"/>
  <c r="BE161" i="12"/>
  <c r="BE153" i="12"/>
  <c r="BE145" i="12"/>
  <c r="BE137" i="12"/>
  <c r="BE135" i="12"/>
  <c r="BE168" i="12"/>
  <c r="BE160" i="12"/>
  <c r="BE156" i="12"/>
  <c r="BE141" i="12"/>
  <c r="BE167" i="12"/>
  <c r="BE163" i="12"/>
  <c r="BE152" i="12"/>
  <c r="BE148" i="12"/>
  <c r="BE159" i="12"/>
  <c r="BE155" i="12"/>
  <c r="BE144" i="12"/>
  <c r="BE140" i="12"/>
  <c r="BE165" i="12"/>
  <c r="BE150" i="12"/>
  <c r="BE146" i="12"/>
  <c r="BE157" i="12"/>
  <c r="BE142" i="12"/>
  <c r="BE164" i="12"/>
  <c r="BE162" i="12"/>
  <c r="BE149" i="12"/>
  <c r="BE166" i="12"/>
  <c r="BE158" i="12"/>
  <c r="BE151" i="12"/>
  <c r="BE143" i="12"/>
  <c r="BE136" i="12"/>
  <c r="BE138" i="12"/>
  <c r="BE147" i="12"/>
  <c r="BE139" i="12"/>
  <c r="BE154" i="12"/>
  <c r="BE171" i="12"/>
  <c r="BE170" i="12"/>
  <c r="BE172" i="12"/>
  <c r="BE173" i="12"/>
  <c r="BE188" i="12"/>
  <c r="BE187" i="12"/>
  <c r="BE183" i="12"/>
  <c r="BE186" i="12"/>
  <c r="BE184" i="12"/>
  <c r="BE176" i="12"/>
  <c r="BE185" i="12"/>
  <c r="BE177" i="12"/>
  <c r="BE179" i="12"/>
  <c r="BE181" i="12"/>
  <c r="BE175" i="12"/>
  <c r="BE174" i="12"/>
  <c r="BE178" i="12"/>
  <c r="BE180" i="12"/>
  <c r="BE182" i="12"/>
  <c r="BC390" i="12"/>
  <c r="O238" i="12"/>
  <c r="N300" i="12"/>
  <c r="N431" i="12" s="1"/>
  <c r="BC206" i="12"/>
  <c r="BB268" i="12"/>
  <c r="BB399" i="12" s="1"/>
  <c r="G245" i="12"/>
  <c r="F307" i="12"/>
  <c r="F438" i="12" s="1"/>
  <c r="AA225" i="12"/>
  <c r="Z287" i="12"/>
  <c r="Z418" i="12" s="1"/>
  <c r="BC223" i="12"/>
  <c r="BB285" i="12"/>
  <c r="BB416" i="12" s="1"/>
  <c r="BC240" i="12"/>
  <c r="BB302" i="12"/>
  <c r="BB433" i="12" s="1"/>
  <c r="BC242" i="12"/>
  <c r="BB304" i="12"/>
  <c r="BB435" i="12" s="1"/>
  <c r="AA226" i="12"/>
  <c r="Z288" i="12"/>
  <c r="Z419" i="12" s="1"/>
  <c r="P236" i="12"/>
  <c r="O298" i="12"/>
  <c r="O429" i="12" s="1"/>
  <c r="H244" i="12"/>
  <c r="G306" i="12"/>
  <c r="G437" i="12" s="1"/>
  <c r="BD33" i="12"/>
  <c r="BD13" i="8"/>
  <c r="BD5" i="19"/>
  <c r="BF24" i="20"/>
  <c r="BF3" i="22"/>
  <c r="BF3" i="23"/>
  <c r="BD185" i="10"/>
  <c r="BD5" i="4"/>
  <c r="BE25" i="20"/>
  <c r="BE4" i="23"/>
  <c r="BE4" i="22"/>
  <c r="BD5" i="18"/>
  <c r="BD26" i="20"/>
  <c r="BD5" i="22"/>
  <c r="BD5" i="23"/>
  <c r="BD27" i="9"/>
  <c r="BD5" i="5"/>
  <c r="BD30" i="10"/>
  <c r="BD18" i="6"/>
  <c r="BD5" i="3"/>
  <c r="AP39" i="20"/>
  <c r="AP42" i="20" s="1"/>
  <c r="AP43" i="20" s="1"/>
  <c r="B60" i="20"/>
  <c r="B26" i="14" s="1"/>
  <c r="BG8" i="4"/>
  <c r="BE73" i="20"/>
  <c r="BE71" i="9" s="1"/>
  <c r="BE68" i="20"/>
  <c r="BE9" i="3" s="1"/>
  <c r="BF37" i="11"/>
  <c r="BF39" i="11" s="1"/>
  <c r="BF8" i="5" s="1"/>
  <c r="BH74" i="20"/>
  <c r="BH76" i="20" s="1"/>
  <c r="BI72" i="20"/>
  <c r="BI74" i="20" s="1"/>
  <c r="BI76" i="20" s="1"/>
  <c r="BG65" i="20"/>
  <c r="BF66" i="20"/>
  <c r="BI250" i="10"/>
  <c r="BE4" i="19"/>
  <c r="BE184" i="10"/>
  <c r="BE29" i="10"/>
  <c r="BE4" i="18"/>
  <c r="BF183" i="10"/>
  <c r="BF28" i="10"/>
  <c r="BF3" i="19"/>
  <c r="BF3" i="18"/>
  <c r="A251" i="10"/>
  <c r="BI69" i="19"/>
  <c r="A70" i="19"/>
  <c r="BE4" i="3"/>
  <c r="BE4" i="5"/>
  <c r="BE4" i="4"/>
  <c r="BF3" i="4"/>
  <c r="BF31" i="12"/>
  <c r="BF3" i="5"/>
  <c r="BF3" i="3"/>
  <c r="BG65" i="12"/>
  <c r="BE14" i="7"/>
  <c r="BE22" i="21" s="1"/>
  <c r="BE32" i="12"/>
  <c r="BE17" i="6"/>
  <c r="BE26" i="9"/>
  <c r="BE12" i="8"/>
  <c r="BE26" i="11"/>
  <c r="BG12" i="7"/>
  <c r="BG20" i="21" s="1"/>
  <c r="BF16" i="6"/>
  <c r="BF11" i="8"/>
  <c r="BF13" i="7"/>
  <c r="BF25" i="9"/>
  <c r="BF14" i="7" l="1"/>
  <c r="BF22" i="21" s="1"/>
  <c r="BF21" i="21"/>
  <c r="BF23" i="10"/>
  <c r="BF24" i="10" s="1"/>
  <c r="BF23" i="6" s="1"/>
  <c r="BF24" i="6" s="1"/>
  <c r="BF16" i="3" s="1"/>
  <c r="BE294" i="12"/>
  <c r="BE425" i="12" s="1"/>
  <c r="U233" i="12"/>
  <c r="T295" i="12"/>
  <c r="T426" i="12" s="1"/>
  <c r="X229" i="12"/>
  <c r="W291" i="12"/>
  <c r="W422" i="12" s="1"/>
  <c r="BD200" i="12"/>
  <c r="BC262" i="12"/>
  <c r="BC393" i="12" s="1"/>
  <c r="BD231" i="12"/>
  <c r="BC293" i="12"/>
  <c r="BC424" i="12" s="1"/>
  <c r="H245" i="12"/>
  <c r="G307" i="12"/>
  <c r="G438" i="12" s="1"/>
  <c r="BD237" i="12"/>
  <c r="BC299" i="12"/>
  <c r="BC430" i="12" s="1"/>
  <c r="H246" i="12"/>
  <c r="G308" i="12"/>
  <c r="G439" i="12" s="1"/>
  <c r="L303" i="12"/>
  <c r="L434" i="12" s="1"/>
  <c r="M241" i="12"/>
  <c r="BD217" i="12"/>
  <c r="BC279" i="12"/>
  <c r="BC410" i="12" s="1"/>
  <c r="E248" i="12"/>
  <c r="D310" i="12"/>
  <c r="D441" i="12" s="1"/>
  <c r="BD207" i="12"/>
  <c r="BC269" i="12"/>
  <c r="BC400" i="12" s="1"/>
  <c r="BD204" i="12"/>
  <c r="BC266" i="12"/>
  <c r="BC397" i="12" s="1"/>
  <c r="BD247" i="12"/>
  <c r="BC309" i="12"/>
  <c r="BC440" i="12" s="1"/>
  <c r="BD202" i="12"/>
  <c r="BC264" i="12"/>
  <c r="BC395" i="12" s="1"/>
  <c r="G247" i="12"/>
  <c r="F309" i="12"/>
  <c r="F440" i="12" s="1"/>
  <c r="I244" i="12"/>
  <c r="H306" i="12"/>
  <c r="H437" i="12" s="1"/>
  <c r="BD240" i="12"/>
  <c r="BC302" i="12"/>
  <c r="BC433" i="12" s="1"/>
  <c r="BD206" i="12"/>
  <c r="BC268" i="12"/>
  <c r="BC399" i="12" s="1"/>
  <c r="D249" i="12"/>
  <c r="C311" i="12"/>
  <c r="C442" i="12" s="1"/>
  <c r="BD234" i="12"/>
  <c r="BC296" i="12"/>
  <c r="BC427" i="12" s="1"/>
  <c r="BF232" i="12"/>
  <c r="BD201" i="12"/>
  <c r="BC263" i="12"/>
  <c r="BC394" i="12" s="1"/>
  <c r="P237" i="12"/>
  <c r="O299" i="12"/>
  <c r="O430" i="12" s="1"/>
  <c r="BD233" i="12"/>
  <c r="BC295" i="12"/>
  <c r="BC426" i="12" s="1"/>
  <c r="BD228" i="12"/>
  <c r="BC290" i="12"/>
  <c r="BC421" i="12" s="1"/>
  <c r="BD218" i="12"/>
  <c r="BC280" i="12"/>
  <c r="BC411" i="12" s="1"/>
  <c r="BD208" i="12"/>
  <c r="BC270" i="12"/>
  <c r="BC401" i="12" s="1"/>
  <c r="BD244" i="12"/>
  <c r="BC306" i="12"/>
  <c r="BC437" i="12" s="1"/>
  <c r="BD248" i="12"/>
  <c r="BC310" i="12"/>
  <c r="BC441" i="12" s="1"/>
  <c r="J243" i="12"/>
  <c r="I305" i="12"/>
  <c r="I436" i="12" s="1"/>
  <c r="K242" i="12"/>
  <c r="J304" i="12"/>
  <c r="J435" i="12" s="1"/>
  <c r="N239" i="12"/>
  <c r="M301" i="12"/>
  <c r="M432" i="12" s="1"/>
  <c r="BD221" i="12"/>
  <c r="BC283" i="12"/>
  <c r="BC414" i="12" s="1"/>
  <c r="BD205" i="12"/>
  <c r="BC267" i="12"/>
  <c r="BC398" i="12" s="1"/>
  <c r="BD223" i="12"/>
  <c r="BC285" i="12"/>
  <c r="BC416" i="12" s="1"/>
  <c r="P238" i="12"/>
  <c r="O300" i="12"/>
  <c r="O431" i="12" s="1"/>
  <c r="AC224" i="12"/>
  <c r="AC286" i="12" s="1"/>
  <c r="AB286" i="12"/>
  <c r="BD250" i="12"/>
  <c r="BD312" i="12" s="1"/>
  <c r="BD443" i="12" s="1"/>
  <c r="C250" i="12"/>
  <c r="A312" i="12"/>
  <c r="A380" i="12" s="1"/>
  <c r="A443" i="12" s="1"/>
  <c r="BD249" i="12"/>
  <c r="BD211" i="12"/>
  <c r="BC273" i="12"/>
  <c r="BC404" i="12" s="1"/>
  <c r="BD390" i="12"/>
  <c r="BD246" i="12"/>
  <c r="BC308" i="12"/>
  <c r="BC439" i="12" s="1"/>
  <c r="BD199" i="12"/>
  <c r="BC261" i="12"/>
  <c r="BC392" i="12" s="1"/>
  <c r="R235" i="12"/>
  <c r="Q297" i="12"/>
  <c r="Q428" i="12" s="1"/>
  <c r="Z227" i="12"/>
  <c r="Y289" i="12"/>
  <c r="Y420" i="12" s="1"/>
  <c r="BF135" i="12"/>
  <c r="BF170" i="12"/>
  <c r="BF162" i="12"/>
  <c r="BF154" i="12"/>
  <c r="BF146" i="12"/>
  <c r="BF138" i="12"/>
  <c r="BF167" i="12"/>
  <c r="BF163" i="12"/>
  <c r="BF152" i="12"/>
  <c r="BF148" i="12"/>
  <c r="BF137" i="12"/>
  <c r="BF159" i="12"/>
  <c r="BF155" i="12"/>
  <c r="BF144" i="12"/>
  <c r="BF140" i="12"/>
  <c r="BF169" i="12"/>
  <c r="BF166" i="12"/>
  <c r="BF151" i="12"/>
  <c r="BF147" i="12"/>
  <c r="BF136" i="12"/>
  <c r="BF161" i="12"/>
  <c r="BF157" i="12"/>
  <c r="BF142" i="12"/>
  <c r="BF164" i="12"/>
  <c r="BF149" i="12"/>
  <c r="BF141" i="12"/>
  <c r="BF158" i="12"/>
  <c r="BF156" i="12"/>
  <c r="BF150" i="12"/>
  <c r="BF143" i="12"/>
  <c r="BF168" i="12"/>
  <c r="BF165" i="12"/>
  <c r="BF160" i="12"/>
  <c r="BF139" i="12"/>
  <c r="BF153" i="12"/>
  <c r="BF145" i="12"/>
  <c r="BF171" i="12"/>
  <c r="BF172" i="12"/>
  <c r="BF173" i="12"/>
  <c r="BF181" i="12"/>
  <c r="BF189" i="12"/>
  <c r="BF186" i="12"/>
  <c r="BF174" i="12"/>
  <c r="BF180" i="12"/>
  <c r="BF179" i="12"/>
  <c r="BF184" i="12"/>
  <c r="BF187" i="12"/>
  <c r="BF183" i="12"/>
  <c r="BF182" i="12"/>
  <c r="BF188" i="12"/>
  <c r="BF176" i="12"/>
  <c r="BF175" i="12"/>
  <c r="BF177" i="12"/>
  <c r="BF178" i="12"/>
  <c r="BF185" i="12"/>
  <c r="BD242" i="12"/>
  <c r="BC304" i="12"/>
  <c r="BC435" i="12" s="1"/>
  <c r="BD235" i="12"/>
  <c r="BC297" i="12"/>
  <c r="BC428" i="12" s="1"/>
  <c r="BD241" i="12"/>
  <c r="BC303" i="12"/>
  <c r="BC434" i="12" s="1"/>
  <c r="BD224" i="12"/>
  <c r="BC286" i="12"/>
  <c r="BC417" i="12" s="1"/>
  <c r="BD238" i="12"/>
  <c r="BC300" i="12"/>
  <c r="BC431" i="12" s="1"/>
  <c r="BC307" i="12"/>
  <c r="BC438" i="12" s="1"/>
  <c r="BD245" i="12"/>
  <c r="Y228" i="12"/>
  <c r="X290" i="12"/>
  <c r="X421" i="12" s="1"/>
  <c r="BD222" i="12"/>
  <c r="BC284" i="12"/>
  <c r="BC415" i="12" s="1"/>
  <c r="A190" i="12"/>
  <c r="A251" i="12"/>
  <c r="D189" i="12"/>
  <c r="C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X189" i="12"/>
  <c r="Y189" i="12"/>
  <c r="Z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B391" i="12"/>
  <c r="BD227" i="12"/>
  <c r="BC289" i="12"/>
  <c r="BC420" i="12" s="1"/>
  <c r="W231" i="12"/>
  <c r="V293" i="12"/>
  <c r="V424" i="12" s="1"/>
  <c r="BD236" i="12"/>
  <c r="BC298" i="12"/>
  <c r="BC429" i="12" s="1"/>
  <c r="BD213" i="12"/>
  <c r="BC275" i="12"/>
  <c r="BC406" i="12" s="1"/>
  <c r="BD229" i="12"/>
  <c r="BC291" i="12"/>
  <c r="BC422" i="12" s="1"/>
  <c r="BD225" i="12"/>
  <c r="BC287" i="12"/>
  <c r="BC418" i="12" s="1"/>
  <c r="BD212" i="12"/>
  <c r="BC274" i="12"/>
  <c r="BC405" i="12" s="1"/>
  <c r="BD216" i="12"/>
  <c r="BC278" i="12"/>
  <c r="BC409" i="12" s="1"/>
  <c r="BD219" i="12"/>
  <c r="BC281" i="12"/>
  <c r="BC412" i="12" s="1"/>
  <c r="BF197" i="12"/>
  <c r="BE259" i="12"/>
  <c r="M240" i="12"/>
  <c r="L302" i="12"/>
  <c r="L433" i="12" s="1"/>
  <c r="BD210" i="12"/>
  <c r="BC272" i="12"/>
  <c r="BC403" i="12" s="1"/>
  <c r="BD220" i="12"/>
  <c r="BC282" i="12"/>
  <c r="BC413" i="12" s="1"/>
  <c r="BD203" i="12"/>
  <c r="BC265" i="12"/>
  <c r="BC396" i="12" s="1"/>
  <c r="BD215" i="12"/>
  <c r="BC277" i="12"/>
  <c r="BC408" i="12" s="1"/>
  <c r="W230" i="12"/>
  <c r="V292" i="12"/>
  <c r="V423" i="12" s="1"/>
  <c r="BD239" i="12"/>
  <c r="BC301" i="12"/>
  <c r="BC432" i="12" s="1"/>
  <c r="BD226" i="12"/>
  <c r="BC288" i="12"/>
  <c r="BC419" i="12" s="1"/>
  <c r="Q236" i="12"/>
  <c r="P298" i="12"/>
  <c r="P429" i="12" s="1"/>
  <c r="AB226" i="12"/>
  <c r="AA288" i="12"/>
  <c r="AA419" i="12" s="1"/>
  <c r="AB225" i="12"/>
  <c r="AA287" i="12"/>
  <c r="AA418" i="12" s="1"/>
  <c r="S234" i="12"/>
  <c r="R296" i="12"/>
  <c r="R427" i="12" s="1"/>
  <c r="BD198" i="12"/>
  <c r="BC260" i="12"/>
  <c r="BD209" i="12"/>
  <c r="BC271" i="12"/>
  <c r="BC402" i="12" s="1"/>
  <c r="U232" i="12"/>
  <c r="T294" i="12"/>
  <c r="T425" i="12" s="1"/>
  <c r="BD243" i="12"/>
  <c r="BC305" i="12"/>
  <c r="BC436" i="12" s="1"/>
  <c r="BF214" i="12"/>
  <c r="BE276" i="12"/>
  <c r="BE407" i="12" s="1"/>
  <c r="BD230" i="12"/>
  <c r="BC292" i="12"/>
  <c r="BC423" i="12" s="1"/>
  <c r="AP9" i="4"/>
  <c r="AP66" i="9"/>
  <c r="BF26" i="20"/>
  <c r="BF5" i="22"/>
  <c r="BF5" i="23"/>
  <c r="BE26" i="20"/>
  <c r="BE5" i="22"/>
  <c r="BE5" i="23"/>
  <c r="BG24" i="20"/>
  <c r="BG3" i="22"/>
  <c r="BG3" i="23"/>
  <c r="BF25" i="20"/>
  <c r="BF4" i="22"/>
  <c r="BF4" i="23"/>
  <c r="AP44" i="20"/>
  <c r="AP10" i="3" s="1"/>
  <c r="AQ37" i="20"/>
  <c r="AQ40" i="20" s="1"/>
  <c r="BI8" i="4"/>
  <c r="BH8" i="4"/>
  <c r="BF73" i="20"/>
  <c r="BF71" i="9" s="1"/>
  <c r="BF68" i="20"/>
  <c r="BF9" i="3" s="1"/>
  <c r="BG37" i="11"/>
  <c r="BG39" i="11" s="1"/>
  <c r="BG8" i="5" s="1"/>
  <c r="T23" i="3"/>
  <c r="BH65" i="20"/>
  <c r="BG66" i="20"/>
  <c r="BF5" i="18"/>
  <c r="BF185" i="10"/>
  <c r="BF5" i="19"/>
  <c r="BF30" i="10"/>
  <c r="BE185" i="10"/>
  <c r="BE30" i="10"/>
  <c r="BE5" i="18"/>
  <c r="BE5" i="19"/>
  <c r="BG183" i="10"/>
  <c r="BG28" i="10"/>
  <c r="BG3" i="19"/>
  <c r="BG3" i="18"/>
  <c r="BF4" i="19"/>
  <c r="BF184" i="10"/>
  <c r="BF29" i="10"/>
  <c r="BF4" i="18"/>
  <c r="BF5" i="5"/>
  <c r="BF5" i="4"/>
  <c r="BF5" i="3"/>
  <c r="BF4" i="3"/>
  <c r="BF4" i="5"/>
  <c r="BF4" i="4"/>
  <c r="BG3" i="4"/>
  <c r="BG3" i="5"/>
  <c r="BG3" i="3"/>
  <c r="BG31" i="12"/>
  <c r="BE5" i="5"/>
  <c r="BE5" i="3"/>
  <c r="BE5" i="4"/>
  <c r="BH65" i="12"/>
  <c r="BG16" i="6"/>
  <c r="BH12" i="7"/>
  <c r="BH20" i="21" s="1"/>
  <c r="BG25" i="9"/>
  <c r="BG11" i="8"/>
  <c r="BG13" i="7"/>
  <c r="BG21" i="21" s="1"/>
  <c r="BF33" i="12"/>
  <c r="BF27" i="9"/>
  <c r="BF27" i="11"/>
  <c r="BF18" i="6"/>
  <c r="BF13" i="8"/>
  <c r="BF12" i="8"/>
  <c r="BF26" i="11"/>
  <c r="BF26" i="9"/>
  <c r="BF17" i="6"/>
  <c r="BF32" i="12"/>
  <c r="BE33" i="12"/>
  <c r="BE13" i="8"/>
  <c r="BE18" i="6"/>
  <c r="BE27" i="9"/>
  <c r="BE27" i="11"/>
  <c r="BG23" i="10" l="1"/>
  <c r="BG24" i="10" s="1"/>
  <c r="BG23" i="6" s="1"/>
  <c r="BG24" i="6" s="1"/>
  <c r="BG16" i="3" s="1"/>
  <c r="BE250" i="12"/>
  <c r="BE312" i="12" s="1"/>
  <c r="BE443" i="12" s="1"/>
  <c r="BE243" i="12"/>
  <c r="BD305" i="12"/>
  <c r="BD436" i="12" s="1"/>
  <c r="BG197" i="12"/>
  <c r="BF259" i="12"/>
  <c r="BF250" i="12"/>
  <c r="Q238" i="12"/>
  <c r="P300" i="12"/>
  <c r="P431" i="12" s="1"/>
  <c r="BE234" i="12"/>
  <c r="BD296" i="12"/>
  <c r="BD427" i="12" s="1"/>
  <c r="J244" i="12"/>
  <c r="I306" i="12"/>
  <c r="I437" i="12" s="1"/>
  <c r="BE220" i="12"/>
  <c r="BD282" i="12"/>
  <c r="BD413" i="12" s="1"/>
  <c r="A313" i="12"/>
  <c r="A381" i="12" s="1"/>
  <c r="A444" i="12" s="1"/>
  <c r="C251" i="12"/>
  <c r="BE251" i="12"/>
  <c r="AA227" i="12"/>
  <c r="Z289" i="12"/>
  <c r="Z420" i="12" s="1"/>
  <c r="D250" i="12"/>
  <c r="C312" i="12"/>
  <c r="C443" i="12" s="1"/>
  <c r="BE223" i="12"/>
  <c r="BD285" i="12"/>
  <c r="BD416" i="12" s="1"/>
  <c r="L242" i="12"/>
  <c r="K304" i="12"/>
  <c r="K435" i="12" s="1"/>
  <c r="BE208" i="12"/>
  <c r="BD270" i="12"/>
  <c r="BD401" i="12" s="1"/>
  <c r="Q237" i="12"/>
  <c r="P299" i="12"/>
  <c r="P430" i="12" s="1"/>
  <c r="E249" i="12"/>
  <c r="D311" i="12"/>
  <c r="D442" i="12" s="1"/>
  <c r="H247" i="12"/>
  <c r="G309" i="12"/>
  <c r="G440" i="12" s="1"/>
  <c r="BE207" i="12"/>
  <c r="BD269" i="12"/>
  <c r="BD400" i="12" s="1"/>
  <c r="I246" i="12"/>
  <c r="H308" i="12"/>
  <c r="H439" i="12" s="1"/>
  <c r="BE200" i="12"/>
  <c r="BD262" i="12"/>
  <c r="BD393" i="12" s="1"/>
  <c r="BE226" i="12"/>
  <c r="BD288" i="12"/>
  <c r="BD419" i="12" s="1"/>
  <c r="X231" i="12"/>
  <c r="W293" i="12"/>
  <c r="W424" i="12" s="1"/>
  <c r="Z228" i="12"/>
  <c r="Y290" i="12"/>
  <c r="Y421" i="12" s="1"/>
  <c r="O239" i="12"/>
  <c r="N301" i="12"/>
  <c r="N432" i="12" s="1"/>
  <c r="BE231" i="12"/>
  <c r="BD293" i="12"/>
  <c r="BD424" i="12" s="1"/>
  <c r="AC225" i="12"/>
  <c r="AB287" i="12"/>
  <c r="AB418" i="12" s="1"/>
  <c r="BE229" i="12"/>
  <c r="BD291" i="12"/>
  <c r="BD422" i="12" s="1"/>
  <c r="BE230" i="12"/>
  <c r="BD292" i="12"/>
  <c r="BD423" i="12" s="1"/>
  <c r="BC391" i="12"/>
  <c r="BE238" i="12"/>
  <c r="BD300" i="12"/>
  <c r="BD431" i="12" s="1"/>
  <c r="S235" i="12"/>
  <c r="R297" i="12"/>
  <c r="R428" i="12" s="1"/>
  <c r="BE211" i="12"/>
  <c r="BD273" i="12"/>
  <c r="BD404" i="12" s="1"/>
  <c r="BE205" i="12"/>
  <c r="BD267" i="12"/>
  <c r="BD398" i="12" s="1"/>
  <c r="K243" i="12"/>
  <c r="J305" i="12"/>
  <c r="J436" i="12" s="1"/>
  <c r="BE218" i="12"/>
  <c r="BD280" i="12"/>
  <c r="BD411" i="12" s="1"/>
  <c r="BE201" i="12"/>
  <c r="BD263" i="12"/>
  <c r="BD394" i="12" s="1"/>
  <c r="BE206" i="12"/>
  <c r="BD268" i="12"/>
  <c r="BD399" i="12" s="1"/>
  <c r="BE202" i="12"/>
  <c r="BD264" i="12"/>
  <c r="BD395" i="12" s="1"/>
  <c r="F248" i="12"/>
  <c r="E310" i="12"/>
  <c r="E441" i="12" s="1"/>
  <c r="BE237" i="12"/>
  <c r="BD299" i="12"/>
  <c r="BD430" i="12" s="1"/>
  <c r="Y229" i="12"/>
  <c r="X291" i="12"/>
  <c r="X422" i="12" s="1"/>
  <c r="BG135" i="12"/>
  <c r="BG171" i="12"/>
  <c r="BG163" i="12"/>
  <c r="BG155" i="12"/>
  <c r="BG147" i="12"/>
  <c r="BG139" i="12"/>
  <c r="BG168" i="12"/>
  <c r="BG159" i="12"/>
  <c r="BG144" i="12"/>
  <c r="BG140" i="12"/>
  <c r="BG169" i="12"/>
  <c r="BG166" i="12"/>
  <c r="BG151" i="12"/>
  <c r="BG136" i="12"/>
  <c r="BG162" i="12"/>
  <c r="BG158" i="12"/>
  <c r="BG143" i="12"/>
  <c r="BG164" i="12"/>
  <c r="BG153" i="12"/>
  <c r="BG149" i="12"/>
  <c r="BG138" i="12"/>
  <c r="BG156" i="12"/>
  <c r="BG141" i="12"/>
  <c r="BG148" i="12"/>
  <c r="BG170" i="12"/>
  <c r="BG142" i="12"/>
  <c r="BG157" i="12"/>
  <c r="BG150" i="12"/>
  <c r="BG165" i="12"/>
  <c r="BG160" i="12"/>
  <c r="BG137" i="12"/>
  <c r="BG145" i="12"/>
  <c r="BG154" i="12"/>
  <c r="BG146" i="12"/>
  <c r="BG167" i="12"/>
  <c r="BG152" i="12"/>
  <c r="BG161" i="12"/>
  <c r="BG172" i="12"/>
  <c r="BG173" i="12"/>
  <c r="BG182" i="12"/>
  <c r="BG176" i="12"/>
  <c r="BG180" i="12"/>
  <c r="BG177" i="12"/>
  <c r="BG183" i="12"/>
  <c r="BG187" i="12"/>
  <c r="BG174" i="12"/>
  <c r="BG178" i="12"/>
  <c r="BG175" i="12"/>
  <c r="BG188" i="12"/>
  <c r="BG181" i="12"/>
  <c r="BG186" i="12"/>
  <c r="BG179" i="12"/>
  <c r="BG184" i="12"/>
  <c r="BG185" i="12"/>
  <c r="BG189" i="12"/>
  <c r="BE203" i="12"/>
  <c r="BD265" i="12"/>
  <c r="BD396" i="12" s="1"/>
  <c r="N241" i="12"/>
  <c r="M303" i="12"/>
  <c r="M434" i="12" s="1"/>
  <c r="BE246" i="12"/>
  <c r="BD308" i="12"/>
  <c r="BD439" i="12" s="1"/>
  <c r="BE244" i="12"/>
  <c r="BD306" i="12"/>
  <c r="BD437" i="12" s="1"/>
  <c r="BE239" i="12"/>
  <c r="BD301" i="12"/>
  <c r="BD432" i="12" s="1"/>
  <c r="BE227" i="12"/>
  <c r="BD289" i="12"/>
  <c r="BD420" i="12" s="1"/>
  <c r="AC226" i="12"/>
  <c r="AB288" i="12"/>
  <c r="AB419" i="12" s="1"/>
  <c r="BE210" i="12"/>
  <c r="BD272" i="12"/>
  <c r="BD403" i="12" s="1"/>
  <c r="BE213" i="12"/>
  <c r="BD275" i="12"/>
  <c r="BD406" i="12" s="1"/>
  <c r="A191" i="12"/>
  <c r="BG191" i="12" s="1"/>
  <c r="A252" i="12"/>
  <c r="D190" i="12"/>
  <c r="C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E198" i="12"/>
  <c r="BD260" i="12"/>
  <c r="R236" i="12"/>
  <c r="Q298" i="12"/>
  <c r="Q429" i="12" s="1"/>
  <c r="N240" i="12"/>
  <c r="M302" i="12"/>
  <c r="M433" i="12" s="1"/>
  <c r="BE212" i="12"/>
  <c r="BD274" i="12"/>
  <c r="BD405" i="12" s="1"/>
  <c r="BE236" i="12"/>
  <c r="BD298" i="12"/>
  <c r="BD429" i="12" s="1"/>
  <c r="BE222" i="12"/>
  <c r="BD284" i="12"/>
  <c r="BD415" i="12" s="1"/>
  <c r="BE242" i="12"/>
  <c r="BD304" i="12"/>
  <c r="BD435" i="12" s="1"/>
  <c r="AB417" i="12"/>
  <c r="T234" i="12"/>
  <c r="S296" i="12"/>
  <c r="S427" i="12" s="1"/>
  <c r="BE225" i="12"/>
  <c r="BD287" i="12"/>
  <c r="BD418" i="12" s="1"/>
  <c r="BD303" i="12"/>
  <c r="BD434" i="12" s="1"/>
  <c r="BE241" i="12"/>
  <c r="BE233" i="12"/>
  <c r="BD295" i="12"/>
  <c r="BD426" i="12" s="1"/>
  <c r="BE204" i="12"/>
  <c r="BD266" i="12"/>
  <c r="BD397" i="12" s="1"/>
  <c r="V232" i="12"/>
  <c r="U294" i="12"/>
  <c r="U425" i="12" s="1"/>
  <c r="BE219" i="12"/>
  <c r="BD281" i="12"/>
  <c r="BD412" i="12" s="1"/>
  <c r="BD307" i="12"/>
  <c r="BD438" i="12" s="1"/>
  <c r="BE245" i="12"/>
  <c r="BE209" i="12"/>
  <c r="BD271" i="12"/>
  <c r="BD402" i="12" s="1"/>
  <c r="X230" i="12"/>
  <c r="W292" i="12"/>
  <c r="W423" i="12" s="1"/>
  <c r="BE216" i="12"/>
  <c r="BD278" i="12"/>
  <c r="BD409" i="12" s="1"/>
  <c r="BE235" i="12"/>
  <c r="BD297" i="12"/>
  <c r="BD428" i="12" s="1"/>
  <c r="BG214" i="12"/>
  <c r="BF276" i="12"/>
  <c r="BF407" i="12" s="1"/>
  <c r="BE215" i="12"/>
  <c r="BD277" i="12"/>
  <c r="BD408" i="12" s="1"/>
  <c r="BE390" i="12"/>
  <c r="BE224" i="12"/>
  <c r="BD286" i="12"/>
  <c r="BD417" i="12" s="1"/>
  <c r="BF190" i="12"/>
  <c r="BG190" i="12" s="1"/>
  <c r="BE199" i="12"/>
  <c r="BD261" i="12"/>
  <c r="BD392" i="12" s="1"/>
  <c r="BE249" i="12"/>
  <c r="BD311" i="12"/>
  <c r="BD442" i="12" s="1"/>
  <c r="AC417" i="12"/>
  <c r="BE221" i="12"/>
  <c r="BD283" i="12"/>
  <c r="BD414" i="12" s="1"/>
  <c r="BE248" i="12"/>
  <c r="BD310" i="12"/>
  <c r="BD441" i="12" s="1"/>
  <c r="BE228" i="12"/>
  <c r="BD290" i="12"/>
  <c r="BD421" i="12" s="1"/>
  <c r="BG232" i="12"/>
  <c r="BF294" i="12"/>
  <c r="BF425" i="12" s="1"/>
  <c r="BE240" i="12"/>
  <c r="BD302" i="12"/>
  <c r="BD433" i="12" s="1"/>
  <c r="BE247" i="12"/>
  <c r="BD309" i="12"/>
  <c r="BD440" i="12" s="1"/>
  <c r="BE217" i="12"/>
  <c r="BD279" i="12"/>
  <c r="BD410" i="12" s="1"/>
  <c r="I245" i="12"/>
  <c r="H307" i="12"/>
  <c r="H438" i="12" s="1"/>
  <c r="V233" i="12"/>
  <c r="U295" i="12"/>
  <c r="U426" i="12" s="1"/>
  <c r="BG25" i="20"/>
  <c r="BG4" i="22"/>
  <c r="BG4" i="23"/>
  <c r="BH24" i="20"/>
  <c r="BH3" i="23"/>
  <c r="BH3" i="22"/>
  <c r="AQ39" i="20"/>
  <c r="AQ42" i="20" s="1"/>
  <c r="AQ43" i="20" s="1"/>
  <c r="BI65" i="12"/>
  <c r="BG73" i="20"/>
  <c r="BG71" i="9" s="1"/>
  <c r="BG68" i="20"/>
  <c r="BG9" i="3" s="1"/>
  <c r="BI37" i="11"/>
  <c r="BI39" i="11" s="1"/>
  <c r="BI8" i="5" s="1"/>
  <c r="BH37" i="11"/>
  <c r="BH39" i="11" s="1"/>
  <c r="BH8" i="5" s="1"/>
  <c r="BI65" i="20"/>
  <c r="BI66" i="20" s="1"/>
  <c r="BH66" i="20"/>
  <c r="BG184" i="10"/>
  <c r="BG4" i="19"/>
  <c r="BG4" i="18"/>
  <c r="BG29" i="10"/>
  <c r="BH183" i="10"/>
  <c r="BH28" i="10"/>
  <c r="BH3" i="18"/>
  <c r="BH3" i="19"/>
  <c r="BG4" i="4"/>
  <c r="BG4" i="3"/>
  <c r="BG4" i="5"/>
  <c r="BH3" i="3"/>
  <c r="BH3" i="4"/>
  <c r="BH31" i="12"/>
  <c r="BH3" i="5"/>
  <c r="BH11" i="8"/>
  <c r="BH25" i="9"/>
  <c r="BH13" i="7"/>
  <c r="BH21" i="21" s="1"/>
  <c r="BI12" i="7"/>
  <c r="BI20" i="21" s="1"/>
  <c r="BH16" i="6"/>
  <c r="BG14" i="7"/>
  <c r="BG22" i="21" s="1"/>
  <c r="BG26" i="9"/>
  <c r="BG26" i="11"/>
  <c r="BG32" i="12"/>
  <c r="BG17" i="6"/>
  <c r="BG12" i="8"/>
  <c r="BH23" i="10" l="1"/>
  <c r="BH24" i="10" s="1"/>
  <c r="BH23" i="6" s="1"/>
  <c r="BH24" i="6" s="1"/>
  <c r="BH16" i="3" s="1"/>
  <c r="BF249" i="12"/>
  <c r="BE311" i="12"/>
  <c r="BE442" i="12" s="1"/>
  <c r="F310" i="12"/>
  <c r="F441" i="12" s="1"/>
  <c r="G248" i="12"/>
  <c r="BF225" i="12"/>
  <c r="BE287" i="12"/>
  <c r="BE418" i="12" s="1"/>
  <c r="J246" i="12"/>
  <c r="I308" i="12"/>
  <c r="I439" i="12" s="1"/>
  <c r="BD391" i="12"/>
  <c r="AD226" i="12"/>
  <c r="AC288" i="12"/>
  <c r="AC419" i="12" s="1"/>
  <c r="L243" i="12"/>
  <c r="K305" i="12"/>
  <c r="K436" i="12" s="1"/>
  <c r="BF238" i="12"/>
  <c r="BE300" i="12"/>
  <c r="BE431" i="12" s="1"/>
  <c r="BH214" i="12"/>
  <c r="BG276" i="12"/>
  <c r="BG407" i="12" s="1"/>
  <c r="BF209" i="12"/>
  <c r="BE271" i="12"/>
  <c r="BE402" i="12" s="1"/>
  <c r="BF204" i="12"/>
  <c r="BE266" i="12"/>
  <c r="BE397" i="12" s="1"/>
  <c r="U234" i="12"/>
  <c r="T296" i="12"/>
  <c r="T427" i="12" s="1"/>
  <c r="BF236" i="12"/>
  <c r="BE298" i="12"/>
  <c r="BE429" i="12" s="1"/>
  <c r="BF198" i="12"/>
  <c r="BE260" i="12"/>
  <c r="A314" i="12"/>
  <c r="A382" i="12" s="1"/>
  <c r="A445" i="12" s="1"/>
  <c r="C252" i="12"/>
  <c r="C314" i="12" s="1"/>
  <c r="C445" i="12" s="1"/>
  <c r="BF252" i="12"/>
  <c r="AD225" i="12"/>
  <c r="AD287" i="12" s="1"/>
  <c r="AC287" i="12"/>
  <c r="Y231" i="12"/>
  <c r="X293" i="12"/>
  <c r="X424" i="12" s="1"/>
  <c r="BF207" i="12"/>
  <c r="BE269" i="12"/>
  <c r="BE400" i="12" s="1"/>
  <c r="BF208" i="12"/>
  <c r="BE270" i="12"/>
  <c r="BE401" i="12" s="1"/>
  <c r="AB227" i="12"/>
  <c r="AA289" i="12"/>
  <c r="AA420" i="12" s="1"/>
  <c r="BF220" i="12"/>
  <c r="BE282" i="12"/>
  <c r="BE413" i="12" s="1"/>
  <c r="BG250" i="12"/>
  <c r="BF312" i="12"/>
  <c r="BF443" i="12" s="1"/>
  <c r="BF217" i="12"/>
  <c r="BE279" i="12"/>
  <c r="BE410" i="12" s="1"/>
  <c r="BF244" i="12"/>
  <c r="BE306" i="12"/>
  <c r="BE437" i="12" s="1"/>
  <c r="Y230" i="12"/>
  <c r="X292" i="12"/>
  <c r="X423" i="12" s="1"/>
  <c r="S236" i="12"/>
  <c r="R298" i="12"/>
  <c r="R429" i="12" s="1"/>
  <c r="R238" i="12"/>
  <c r="Q300" i="12"/>
  <c r="Q431" i="12" s="1"/>
  <c r="BF199" i="12"/>
  <c r="BE261" i="12"/>
  <c r="BE392" i="12" s="1"/>
  <c r="BF246" i="12"/>
  <c r="BE308" i="12"/>
  <c r="BE439" i="12" s="1"/>
  <c r="BF202" i="12"/>
  <c r="BE264" i="12"/>
  <c r="BE395" i="12" s="1"/>
  <c r="BF221" i="12"/>
  <c r="BE283" i="12"/>
  <c r="BE414" i="12" s="1"/>
  <c r="BF245" i="12"/>
  <c r="BE307" i="12"/>
  <c r="BE438" i="12" s="1"/>
  <c r="BF224" i="12"/>
  <c r="BE286" i="12"/>
  <c r="BE417" i="12" s="1"/>
  <c r="BF235" i="12"/>
  <c r="BE297" i="12"/>
  <c r="BE428" i="12" s="1"/>
  <c r="BF233" i="12"/>
  <c r="BE295" i="12"/>
  <c r="BE426" i="12" s="1"/>
  <c r="BF212" i="12"/>
  <c r="BE274" i="12"/>
  <c r="BE405" i="12" s="1"/>
  <c r="BF231" i="12"/>
  <c r="BE293" i="12"/>
  <c r="BE424" i="12" s="1"/>
  <c r="BF226" i="12"/>
  <c r="BE288" i="12"/>
  <c r="BE419" i="12" s="1"/>
  <c r="I247" i="12"/>
  <c r="H309" i="12"/>
  <c r="H440" i="12" s="1"/>
  <c r="M242" i="12"/>
  <c r="L304" i="12"/>
  <c r="L435" i="12" s="1"/>
  <c r="BF251" i="12"/>
  <c r="BE313" i="12"/>
  <c r="BE444" i="12" s="1"/>
  <c r="K244" i="12"/>
  <c r="J306" i="12"/>
  <c r="J437" i="12" s="1"/>
  <c r="BH197" i="12"/>
  <c r="BG259" i="12"/>
  <c r="BF210" i="12"/>
  <c r="BE272" i="12"/>
  <c r="BE403" i="12" s="1"/>
  <c r="T235" i="12"/>
  <c r="S297" i="12"/>
  <c r="S428" i="12" s="1"/>
  <c r="BF215" i="12"/>
  <c r="BE277" i="12"/>
  <c r="BE408" i="12" s="1"/>
  <c r="BF222" i="12"/>
  <c r="BE284" i="12"/>
  <c r="BE415" i="12" s="1"/>
  <c r="BF229" i="12"/>
  <c r="BE291" i="12"/>
  <c r="BE422" i="12" s="1"/>
  <c r="E250" i="12"/>
  <c r="D312" i="12"/>
  <c r="D443" i="12" s="1"/>
  <c r="BF248" i="12"/>
  <c r="BE310" i="12"/>
  <c r="BE441" i="12" s="1"/>
  <c r="W233" i="12"/>
  <c r="V295" i="12"/>
  <c r="V426" i="12" s="1"/>
  <c r="BF227" i="12"/>
  <c r="BE289" i="12"/>
  <c r="BE420" i="12" s="1"/>
  <c r="BF206" i="12"/>
  <c r="BE268" i="12"/>
  <c r="BE399" i="12" s="1"/>
  <c r="BF390" i="12"/>
  <c r="J245" i="12"/>
  <c r="I307" i="12"/>
  <c r="I438" i="12" s="1"/>
  <c r="BF241" i="12"/>
  <c r="BE303" i="12"/>
  <c r="BE434" i="12" s="1"/>
  <c r="BF213" i="12"/>
  <c r="BE275" i="12"/>
  <c r="BE406" i="12" s="1"/>
  <c r="BF239" i="12"/>
  <c r="BE301" i="12"/>
  <c r="BE432" i="12" s="1"/>
  <c r="BF203" i="12"/>
  <c r="BE265" i="12"/>
  <c r="BE396" i="12" s="1"/>
  <c r="BF237" i="12"/>
  <c r="BE299" i="12"/>
  <c r="BE430" i="12" s="1"/>
  <c r="BF201" i="12"/>
  <c r="BE263" i="12"/>
  <c r="BE394" i="12" s="1"/>
  <c r="BF211" i="12"/>
  <c r="BE273" i="12"/>
  <c r="BE404" i="12" s="1"/>
  <c r="D251" i="12"/>
  <c r="C313" i="12"/>
  <c r="C444" i="12" s="1"/>
  <c r="BF228" i="12"/>
  <c r="BE290" i="12"/>
  <c r="BE421" i="12" s="1"/>
  <c r="BF218" i="12"/>
  <c r="BE280" i="12"/>
  <c r="BE411" i="12" s="1"/>
  <c r="W232" i="12"/>
  <c r="V294" i="12"/>
  <c r="V425" i="12" s="1"/>
  <c r="AA228" i="12"/>
  <c r="Z290" i="12"/>
  <c r="Z421" i="12" s="1"/>
  <c r="R237" i="12"/>
  <c r="Q299" i="12"/>
  <c r="Q430" i="12" s="1"/>
  <c r="BF247" i="12"/>
  <c r="BE309" i="12"/>
  <c r="BE440" i="12" s="1"/>
  <c r="BF240" i="12"/>
  <c r="BE302" i="12"/>
  <c r="BE433" i="12" s="1"/>
  <c r="A192" i="12"/>
  <c r="A253" i="12"/>
  <c r="D191" i="12"/>
  <c r="C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X191" i="12"/>
  <c r="Y191" i="12"/>
  <c r="Z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O241" i="12"/>
  <c r="N303" i="12"/>
  <c r="N434" i="12" s="1"/>
  <c r="Z229" i="12"/>
  <c r="Y291" i="12"/>
  <c r="Y422" i="12" s="1"/>
  <c r="BF205" i="12"/>
  <c r="BE267" i="12"/>
  <c r="BE398" i="12" s="1"/>
  <c r="BH172" i="12"/>
  <c r="BH164" i="12"/>
  <c r="BH156" i="12"/>
  <c r="BH148" i="12"/>
  <c r="BH140" i="12"/>
  <c r="BH169" i="12"/>
  <c r="BH166" i="12"/>
  <c r="BH155" i="12"/>
  <c r="BH151" i="12"/>
  <c r="BH136" i="12"/>
  <c r="BH162" i="12"/>
  <c r="BH158" i="12"/>
  <c r="BH147" i="12"/>
  <c r="BH143" i="12"/>
  <c r="BH165" i="12"/>
  <c r="BH154" i="12"/>
  <c r="BH150" i="12"/>
  <c r="BH139" i="12"/>
  <c r="BH160" i="12"/>
  <c r="BH145" i="12"/>
  <c r="BH141" i="12"/>
  <c r="BH171" i="12"/>
  <c r="BH135" i="12"/>
  <c r="BH163" i="12"/>
  <c r="BH142" i="12"/>
  <c r="BH157" i="12"/>
  <c r="BH149" i="12"/>
  <c r="BH170" i="12"/>
  <c r="BH168" i="12"/>
  <c r="BH159" i="12"/>
  <c r="BH152" i="12"/>
  <c r="BH144" i="12"/>
  <c r="BH137" i="12"/>
  <c r="BH153" i="12"/>
  <c r="BH138" i="12"/>
  <c r="BH167" i="12"/>
  <c r="BH161" i="12"/>
  <c r="BH146" i="12"/>
  <c r="BH173" i="12"/>
  <c r="BH175" i="12"/>
  <c r="BH182" i="12"/>
  <c r="BH191" i="12"/>
  <c r="BH177" i="12"/>
  <c r="BH178" i="12"/>
  <c r="BH188" i="12"/>
  <c r="BH184" i="12"/>
  <c r="BH174" i="12"/>
  <c r="BH186" i="12"/>
  <c r="BH181" i="12"/>
  <c r="BH187" i="12"/>
  <c r="BH189" i="12"/>
  <c r="BH190" i="12"/>
  <c r="BH185" i="12"/>
  <c r="BH180" i="12"/>
  <c r="BH179" i="12"/>
  <c r="BH183" i="12"/>
  <c r="BH176" i="12"/>
  <c r="BH232" i="12"/>
  <c r="BG294" i="12"/>
  <c r="BG425" i="12" s="1"/>
  <c r="BF216" i="12"/>
  <c r="BE278" i="12"/>
  <c r="BE409" i="12" s="1"/>
  <c r="BF219" i="12"/>
  <c r="BE281" i="12"/>
  <c r="BE412" i="12" s="1"/>
  <c r="BF242" i="12"/>
  <c r="BE304" i="12"/>
  <c r="BE435" i="12" s="1"/>
  <c r="O240" i="12"/>
  <c r="N302" i="12"/>
  <c r="N433" i="12" s="1"/>
  <c r="BF230" i="12"/>
  <c r="BE292" i="12"/>
  <c r="BE423" i="12" s="1"/>
  <c r="P239" i="12"/>
  <c r="O301" i="12"/>
  <c r="O432" i="12" s="1"/>
  <c r="BF200" i="12"/>
  <c r="BE262" i="12"/>
  <c r="BE393" i="12" s="1"/>
  <c r="F249" i="12"/>
  <c r="E311" i="12"/>
  <c r="E442" i="12" s="1"/>
  <c r="BF223" i="12"/>
  <c r="BE285" i="12"/>
  <c r="BE416" i="12" s="1"/>
  <c r="BF234" i="12"/>
  <c r="BE296" i="12"/>
  <c r="BE427" i="12" s="1"/>
  <c r="BF243" i="12"/>
  <c r="BE305" i="12"/>
  <c r="BE436" i="12" s="1"/>
  <c r="AQ9" i="4"/>
  <c r="AQ66" i="9"/>
  <c r="BI24" i="20"/>
  <c r="BI3" i="23"/>
  <c r="BI3" i="22"/>
  <c r="BG26" i="20"/>
  <c r="BG5" i="23"/>
  <c r="BG5" i="22"/>
  <c r="BH25" i="20"/>
  <c r="BH4" i="22"/>
  <c r="BH4" i="23"/>
  <c r="AQ44" i="20"/>
  <c r="AQ10" i="3" s="1"/>
  <c r="AR37" i="20"/>
  <c r="AR40" i="20" s="1"/>
  <c r="BH73" i="20"/>
  <c r="BH71" i="9" s="1"/>
  <c r="BH68" i="20"/>
  <c r="BH9" i="3" s="1"/>
  <c r="BI73" i="20"/>
  <c r="BI71" i="9" s="1"/>
  <c r="BI68" i="20"/>
  <c r="BI9" i="3" s="1"/>
  <c r="BG5" i="18"/>
  <c r="BG5" i="19"/>
  <c r="BG185" i="10"/>
  <c r="BG30" i="10"/>
  <c r="BI183" i="10"/>
  <c r="BI28" i="10"/>
  <c r="BI3" i="19"/>
  <c r="BI3" i="18"/>
  <c r="BH14" i="7"/>
  <c r="BH4" i="18"/>
  <c r="BH184" i="10"/>
  <c r="BH4" i="19"/>
  <c r="BH29" i="10"/>
  <c r="BH4" i="4"/>
  <c r="BH4" i="3"/>
  <c r="BH4" i="5"/>
  <c r="BG5" i="5"/>
  <c r="BG5" i="3"/>
  <c r="BG5" i="4"/>
  <c r="BI3" i="3"/>
  <c r="BI3" i="5"/>
  <c r="BI3" i="4"/>
  <c r="BI31" i="12"/>
  <c r="BG27" i="11"/>
  <c r="BG27" i="9"/>
  <c r="BG33" i="12"/>
  <c r="BG13" i="8"/>
  <c r="BG18" i="6"/>
  <c r="BI25" i="9"/>
  <c r="BI13" i="7"/>
  <c r="BI21" i="21" s="1"/>
  <c r="BI11" i="8"/>
  <c r="BI16" i="6"/>
  <c r="BH12" i="8"/>
  <c r="BH26" i="9"/>
  <c r="BH32" i="12"/>
  <c r="BH26" i="11"/>
  <c r="BH17" i="6"/>
  <c r="BH33" i="12" l="1"/>
  <c r="BH22" i="21"/>
  <c r="BI23" i="10"/>
  <c r="BI24" i="10" s="1"/>
  <c r="BI23" i="6" s="1"/>
  <c r="BI24" i="6" s="1"/>
  <c r="BI16" i="3" s="1"/>
  <c r="D252" i="12"/>
  <c r="E252" i="12" s="1"/>
  <c r="BG234" i="12"/>
  <c r="BF296" i="12"/>
  <c r="BF427" i="12" s="1"/>
  <c r="BG219" i="12"/>
  <c r="BF281" i="12"/>
  <c r="BF412" i="12" s="1"/>
  <c r="E251" i="12"/>
  <c r="D313" i="12"/>
  <c r="D444" i="12" s="1"/>
  <c r="BG220" i="12"/>
  <c r="BF282" i="12"/>
  <c r="BF413" i="12" s="1"/>
  <c r="BG229" i="12"/>
  <c r="BF291" i="12"/>
  <c r="BF422" i="12" s="1"/>
  <c r="AC418" i="12"/>
  <c r="BG223" i="12"/>
  <c r="BF285" i="12"/>
  <c r="BF416" i="12" s="1"/>
  <c r="BG216" i="12"/>
  <c r="BF278" i="12"/>
  <c r="BF409" i="12" s="1"/>
  <c r="BG240" i="12"/>
  <c r="BF302" i="12"/>
  <c r="BF433" i="12" s="1"/>
  <c r="X232" i="12"/>
  <c r="W294" i="12"/>
  <c r="W425" i="12" s="1"/>
  <c r="BG390" i="12"/>
  <c r="BF307" i="12"/>
  <c r="BF438" i="12" s="1"/>
  <c r="BG245" i="12"/>
  <c r="BG199" i="12"/>
  <c r="BF261" i="12"/>
  <c r="BF392" i="12" s="1"/>
  <c r="BG244" i="12"/>
  <c r="BF306" i="12"/>
  <c r="BF437" i="12" s="1"/>
  <c r="AC227" i="12"/>
  <c r="AB289" i="12"/>
  <c r="AB420" i="12" s="1"/>
  <c r="AD418" i="12"/>
  <c r="BI173" i="12"/>
  <c r="BI165" i="12"/>
  <c r="BI157" i="12"/>
  <c r="BI149" i="12"/>
  <c r="BI141" i="12"/>
  <c r="BI170" i="12"/>
  <c r="BI172" i="12"/>
  <c r="BI169" i="12"/>
  <c r="BI162" i="12"/>
  <c r="BI158" i="12"/>
  <c r="BI147" i="12"/>
  <c r="BI143" i="12"/>
  <c r="BI154" i="12"/>
  <c r="BI150" i="12"/>
  <c r="BI139" i="12"/>
  <c r="BI161" i="12"/>
  <c r="BI146" i="12"/>
  <c r="BI142" i="12"/>
  <c r="BI171" i="12"/>
  <c r="BI168" i="12"/>
  <c r="BI167" i="12"/>
  <c r="BI156" i="12"/>
  <c r="BI152" i="12"/>
  <c r="BI137" i="12"/>
  <c r="BI135" i="12"/>
  <c r="BI163" i="12"/>
  <c r="BI148" i="12"/>
  <c r="BI159" i="12"/>
  <c r="BI166" i="12"/>
  <c r="BI151" i="12"/>
  <c r="BI144" i="12"/>
  <c r="BI136" i="12"/>
  <c r="BI160" i="12"/>
  <c r="BI153" i="12"/>
  <c r="BI145" i="12"/>
  <c r="BI138" i="12"/>
  <c r="BI140" i="12"/>
  <c r="BI164" i="12"/>
  <c r="BI155" i="12"/>
  <c r="BI190" i="12"/>
  <c r="BI174" i="12"/>
  <c r="BI180" i="12"/>
  <c r="BI187" i="12"/>
  <c r="BI175" i="12"/>
  <c r="BI182" i="12"/>
  <c r="BI177" i="12"/>
  <c r="BI189" i="12"/>
  <c r="BI181" i="12"/>
  <c r="BI188" i="12"/>
  <c r="BI186" i="12"/>
  <c r="BI179" i="12"/>
  <c r="BI191" i="12"/>
  <c r="BI184" i="12"/>
  <c r="BI185" i="12"/>
  <c r="BI183" i="12"/>
  <c r="BI176" i="12"/>
  <c r="BI178" i="12"/>
  <c r="X233" i="12"/>
  <c r="W295" i="12"/>
  <c r="W426" i="12" s="1"/>
  <c r="BG222" i="12"/>
  <c r="BF284" i="12"/>
  <c r="BF415" i="12" s="1"/>
  <c r="BI197" i="12"/>
  <c r="BH259" i="12"/>
  <c r="J247" i="12"/>
  <c r="I309" i="12"/>
  <c r="I440" i="12" s="1"/>
  <c r="BG233" i="12"/>
  <c r="BF295" i="12"/>
  <c r="BF426" i="12" s="1"/>
  <c r="BG204" i="12"/>
  <c r="BF266" i="12"/>
  <c r="BF397" i="12" s="1"/>
  <c r="L305" i="12"/>
  <c r="L436" i="12" s="1"/>
  <c r="M243" i="12"/>
  <c r="BG225" i="12"/>
  <c r="BF287" i="12"/>
  <c r="BF418" i="12" s="1"/>
  <c r="A193" i="12"/>
  <c r="BI193" i="12" s="1"/>
  <c r="A254" i="12"/>
  <c r="D192" i="12"/>
  <c r="C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X192" i="12"/>
  <c r="Y192" i="12"/>
  <c r="Z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BC192" i="12"/>
  <c r="BD192" i="12"/>
  <c r="BE192" i="12"/>
  <c r="BF192" i="12"/>
  <c r="BG192" i="12"/>
  <c r="BG203" i="12"/>
  <c r="BF265" i="12"/>
  <c r="BF396" i="12" s="1"/>
  <c r="BG212" i="12"/>
  <c r="BF274" i="12"/>
  <c r="BF405" i="12" s="1"/>
  <c r="BG238" i="12"/>
  <c r="BF300" i="12"/>
  <c r="BF431" i="12" s="1"/>
  <c r="BG230" i="12"/>
  <c r="BF292" i="12"/>
  <c r="BF423" i="12" s="1"/>
  <c r="BG205" i="12"/>
  <c r="BF267" i="12"/>
  <c r="BF398" i="12" s="1"/>
  <c r="BG239" i="12"/>
  <c r="BF301" i="12"/>
  <c r="BF432" i="12" s="1"/>
  <c r="P240" i="12"/>
  <c r="O302" i="12"/>
  <c r="O433" i="12" s="1"/>
  <c r="BG218" i="12"/>
  <c r="BF280" i="12"/>
  <c r="BF411" i="12" s="1"/>
  <c r="BG221" i="12"/>
  <c r="BF283" i="12"/>
  <c r="BF414" i="12" s="1"/>
  <c r="BG208" i="12"/>
  <c r="BF270" i="12"/>
  <c r="BF401" i="12" s="1"/>
  <c r="H248" i="12"/>
  <c r="G310" i="12"/>
  <c r="G441" i="12" s="1"/>
  <c r="BG248" i="12"/>
  <c r="BF310" i="12"/>
  <c r="BF441" i="12" s="1"/>
  <c r="BG215" i="12"/>
  <c r="BF277" i="12"/>
  <c r="BF408" i="12" s="1"/>
  <c r="K306" i="12"/>
  <c r="K437" i="12" s="1"/>
  <c r="L244" i="12"/>
  <c r="BG226" i="12"/>
  <c r="BF288" i="12"/>
  <c r="BF419" i="12" s="1"/>
  <c r="BG235" i="12"/>
  <c r="BF297" i="12"/>
  <c r="BF428" i="12" s="1"/>
  <c r="BG252" i="12"/>
  <c r="BF314" i="12"/>
  <c r="BF445" i="12" s="1"/>
  <c r="BG198" i="12"/>
  <c r="BF260" i="12"/>
  <c r="BG209" i="12"/>
  <c r="BF271" i="12"/>
  <c r="BF402" i="12" s="1"/>
  <c r="AE226" i="12"/>
  <c r="AE288" i="12" s="1"/>
  <c r="AD288" i="12"/>
  <c r="AD419" i="12" s="1"/>
  <c r="Q239" i="12"/>
  <c r="P301" i="12"/>
  <c r="P432" i="12" s="1"/>
  <c r="BG246" i="12"/>
  <c r="BF308" i="12"/>
  <c r="BF439" i="12" s="1"/>
  <c r="Z231" i="12"/>
  <c r="Y293" i="12"/>
  <c r="Y424" i="12" s="1"/>
  <c r="BG210" i="12"/>
  <c r="BF272" i="12"/>
  <c r="BF403" i="12" s="1"/>
  <c r="K246" i="12"/>
  <c r="J308" i="12"/>
  <c r="J439" i="12" s="1"/>
  <c r="BG211" i="12"/>
  <c r="BF273" i="12"/>
  <c r="BF404" i="12" s="1"/>
  <c r="G249" i="12"/>
  <c r="F311" i="12"/>
  <c r="F442" i="12" s="1"/>
  <c r="BI232" i="12"/>
  <c r="BH294" i="12"/>
  <c r="BH425" i="12" s="1"/>
  <c r="AA229" i="12"/>
  <c r="Z291" i="12"/>
  <c r="Z422" i="12" s="1"/>
  <c r="BG201" i="12"/>
  <c r="BF263" i="12"/>
  <c r="BF394" i="12" s="1"/>
  <c r="S238" i="12"/>
  <c r="R300" i="12"/>
  <c r="R431" i="12" s="1"/>
  <c r="BG243" i="12"/>
  <c r="BF305" i="12"/>
  <c r="BF436" i="12" s="1"/>
  <c r="BG200" i="12"/>
  <c r="BF262" i="12"/>
  <c r="BF393" i="12" s="1"/>
  <c r="BG242" i="12"/>
  <c r="BF304" i="12"/>
  <c r="BF435" i="12" s="1"/>
  <c r="BH192" i="12"/>
  <c r="BI192" i="12" s="1"/>
  <c r="P241" i="12"/>
  <c r="O303" i="12"/>
  <c r="O434" i="12" s="1"/>
  <c r="S237" i="12"/>
  <c r="R299" i="12"/>
  <c r="R430" i="12" s="1"/>
  <c r="BG228" i="12"/>
  <c r="BF290" i="12"/>
  <c r="BF421" i="12" s="1"/>
  <c r="BG237" i="12"/>
  <c r="BF299" i="12"/>
  <c r="BF430" i="12" s="1"/>
  <c r="BG241" i="12"/>
  <c r="BF303" i="12"/>
  <c r="BF434" i="12" s="1"/>
  <c r="BG206" i="12"/>
  <c r="BF268" i="12"/>
  <c r="BF399" i="12" s="1"/>
  <c r="BG202" i="12"/>
  <c r="BF264" i="12"/>
  <c r="BF395" i="12" s="1"/>
  <c r="T236" i="12"/>
  <c r="S298" i="12"/>
  <c r="S429" i="12" s="1"/>
  <c r="BH250" i="12"/>
  <c r="BH312" i="12" s="1"/>
  <c r="BH443" i="12" s="1"/>
  <c r="BG312" i="12"/>
  <c r="BG443" i="12" s="1"/>
  <c r="BG207" i="12"/>
  <c r="BF269" i="12"/>
  <c r="BF400" i="12" s="1"/>
  <c r="AB228" i="12"/>
  <c r="AA290" i="12"/>
  <c r="AA421" i="12" s="1"/>
  <c r="BG227" i="12"/>
  <c r="BF289" i="12"/>
  <c r="BF420" i="12" s="1"/>
  <c r="Z230" i="12"/>
  <c r="Y292" i="12"/>
  <c r="Y423" i="12" s="1"/>
  <c r="N242" i="12"/>
  <c r="M304" i="12"/>
  <c r="M435" i="12" s="1"/>
  <c r="V234" i="12"/>
  <c r="U296" i="12"/>
  <c r="U427" i="12" s="1"/>
  <c r="K245" i="12"/>
  <c r="J307" i="12"/>
  <c r="J438" i="12" s="1"/>
  <c r="BG247" i="12"/>
  <c r="BF309" i="12"/>
  <c r="BF440" i="12" s="1"/>
  <c r="BG213" i="12"/>
  <c r="BF275" i="12"/>
  <c r="BF406" i="12" s="1"/>
  <c r="BG217" i="12"/>
  <c r="BF279" i="12"/>
  <c r="BF410" i="12" s="1"/>
  <c r="BE391" i="12"/>
  <c r="BG253" i="12"/>
  <c r="BG315" i="12" s="1"/>
  <c r="BG446" i="12" s="1"/>
  <c r="A315" i="12"/>
  <c r="A383" i="12" s="1"/>
  <c r="A446" i="12" s="1"/>
  <c r="C253" i="12"/>
  <c r="F250" i="12"/>
  <c r="E312" i="12"/>
  <c r="E443" i="12" s="1"/>
  <c r="U235" i="12"/>
  <c r="T297" i="12"/>
  <c r="T428" i="12" s="1"/>
  <c r="BG251" i="12"/>
  <c r="BF313" i="12"/>
  <c r="BF444" i="12" s="1"/>
  <c r="BG231" i="12"/>
  <c r="BF293" i="12"/>
  <c r="BF424" i="12" s="1"/>
  <c r="BG224" i="12"/>
  <c r="BF286" i="12"/>
  <c r="BF417" i="12" s="1"/>
  <c r="BG236" i="12"/>
  <c r="BF298" i="12"/>
  <c r="BF429" i="12" s="1"/>
  <c r="BI214" i="12"/>
  <c r="BH276" i="12"/>
  <c r="BH407" i="12" s="1"/>
  <c r="BG249" i="12"/>
  <c r="BF311" i="12"/>
  <c r="BF442" i="12" s="1"/>
  <c r="BH26" i="20"/>
  <c r="BH5" i="23"/>
  <c r="BH5" i="22"/>
  <c r="BI25" i="20"/>
  <c r="G24" i="14" s="1"/>
  <c r="G25" i="14" s="1"/>
  <c r="BI4" i="22"/>
  <c r="BI4" i="23"/>
  <c r="C7" i="16"/>
  <c r="D7" i="16"/>
  <c r="E7" i="16"/>
  <c r="F7" i="16"/>
  <c r="G7" i="16"/>
  <c r="H7" i="16"/>
  <c r="I7" i="16"/>
  <c r="J7" i="16"/>
  <c r="K7" i="16"/>
  <c r="L7" i="16"/>
  <c r="M7" i="16"/>
  <c r="AR39" i="20"/>
  <c r="AR42" i="20" s="1"/>
  <c r="AR43" i="20" s="1"/>
  <c r="BH5" i="4"/>
  <c r="D63" i="1"/>
  <c r="E63" i="1"/>
  <c r="F63" i="1"/>
  <c r="G63" i="1"/>
  <c r="C6" i="16"/>
  <c r="C42" i="2" s="1"/>
  <c r="E6" i="16"/>
  <c r="E42" i="2" s="1"/>
  <c r="F6" i="16"/>
  <c r="F42" i="2" s="1"/>
  <c r="D6" i="16"/>
  <c r="D42" i="2" s="1"/>
  <c r="G6" i="16"/>
  <c r="G42" i="2" s="1"/>
  <c r="H6" i="16"/>
  <c r="H42" i="2" s="1"/>
  <c r="J6" i="16"/>
  <c r="J42" i="2" s="1"/>
  <c r="K6" i="16"/>
  <c r="K42" i="2" s="1"/>
  <c r="I6" i="16"/>
  <c r="I42" i="2" s="1"/>
  <c r="L6" i="16"/>
  <c r="L42" i="2" s="1"/>
  <c r="M6" i="16"/>
  <c r="M42" i="2" s="1"/>
  <c r="N6" i="16"/>
  <c r="P6" i="16"/>
  <c r="O6" i="16"/>
  <c r="Q6" i="16"/>
  <c r="BH27" i="11"/>
  <c r="BH18" i="6"/>
  <c r="BH27" i="9"/>
  <c r="BH5" i="3"/>
  <c r="BH5" i="5"/>
  <c r="BH13" i="8"/>
  <c r="H48" i="1"/>
  <c r="L48" i="1"/>
  <c r="D48" i="1"/>
  <c r="I48" i="1"/>
  <c r="D49" i="1"/>
  <c r="F49" i="1"/>
  <c r="J49" i="1"/>
  <c r="M49" i="1"/>
  <c r="J48" i="1"/>
  <c r="N49" i="1"/>
  <c r="I49" i="1"/>
  <c r="M48" i="1"/>
  <c r="G48" i="1"/>
  <c r="G49" i="1"/>
  <c r="E48" i="1"/>
  <c r="F48" i="1"/>
  <c r="K48" i="1"/>
  <c r="H49" i="1"/>
  <c r="E49" i="1"/>
  <c r="N48" i="1"/>
  <c r="K49" i="1"/>
  <c r="L49" i="1"/>
  <c r="C17" i="16"/>
  <c r="E17" i="16"/>
  <c r="C13" i="16"/>
  <c r="C16" i="16"/>
  <c r="D18" i="16"/>
  <c r="D15" i="16"/>
  <c r="C15" i="16"/>
  <c r="F13" i="16"/>
  <c r="D12" i="16"/>
  <c r="C18" i="16"/>
  <c r="E18" i="16"/>
  <c r="E13" i="16"/>
  <c r="D14" i="16"/>
  <c r="E12" i="16"/>
  <c r="D13" i="16"/>
  <c r="D17" i="16"/>
  <c r="E16" i="16"/>
  <c r="C14" i="16"/>
  <c r="D16" i="16"/>
  <c r="C12" i="16"/>
  <c r="H16" i="16"/>
  <c r="F12" i="16"/>
  <c r="E15" i="16"/>
  <c r="I14" i="16"/>
  <c r="F14" i="16"/>
  <c r="F15" i="16"/>
  <c r="G13" i="16"/>
  <c r="F17" i="16"/>
  <c r="F18" i="16"/>
  <c r="G15" i="16"/>
  <c r="E14" i="16"/>
  <c r="G18" i="16"/>
  <c r="G14" i="16"/>
  <c r="I12" i="16"/>
  <c r="F16" i="16"/>
  <c r="G16" i="16"/>
  <c r="H17" i="16"/>
  <c r="K15" i="16"/>
  <c r="G12" i="16"/>
  <c r="G17" i="16"/>
  <c r="H13" i="16"/>
  <c r="I13" i="16"/>
  <c r="I16" i="16"/>
  <c r="H14" i="16"/>
  <c r="H18" i="16"/>
  <c r="K14" i="16"/>
  <c r="H15" i="16"/>
  <c r="J14" i="16"/>
  <c r="J18" i="16"/>
  <c r="I15" i="16"/>
  <c r="I18" i="16"/>
  <c r="I17" i="16"/>
  <c r="K16" i="16"/>
  <c r="H12" i="16"/>
  <c r="J16" i="16"/>
  <c r="L14" i="16"/>
  <c r="J12" i="16"/>
  <c r="L17" i="16"/>
  <c r="J15" i="16"/>
  <c r="L18" i="16"/>
  <c r="J17" i="16"/>
  <c r="L12" i="16"/>
  <c r="L13" i="16"/>
  <c r="N18" i="16"/>
  <c r="K12" i="16"/>
  <c r="K13" i="16"/>
  <c r="J13" i="16"/>
  <c r="O13" i="16"/>
  <c r="N15" i="16"/>
  <c r="L16" i="16"/>
  <c r="L15" i="16"/>
  <c r="M15" i="16"/>
  <c r="K17" i="16"/>
  <c r="M17" i="16"/>
  <c r="N17" i="16"/>
  <c r="M18" i="16"/>
  <c r="M16" i="16"/>
  <c r="M14" i="16"/>
  <c r="M12" i="16"/>
  <c r="O14" i="16"/>
  <c r="N16" i="16"/>
  <c r="N14" i="16"/>
  <c r="K18" i="16"/>
  <c r="Q13" i="16"/>
  <c r="P12" i="16"/>
  <c r="O18" i="16"/>
  <c r="N12" i="16"/>
  <c r="O16" i="16"/>
  <c r="P16" i="16"/>
  <c r="M13" i="16"/>
  <c r="O17" i="16"/>
  <c r="N13" i="16"/>
  <c r="Q14" i="16"/>
  <c r="O12" i="16"/>
  <c r="O15" i="16"/>
  <c r="P13" i="16"/>
  <c r="Q18" i="16"/>
  <c r="Q16" i="16"/>
  <c r="P17" i="16"/>
  <c r="Q12" i="16"/>
  <c r="P18" i="16"/>
  <c r="Q17" i="16"/>
  <c r="P15" i="16"/>
  <c r="P14" i="16"/>
  <c r="Q15" i="16"/>
  <c r="BI4" i="18"/>
  <c r="BI29" i="10"/>
  <c r="BI184" i="10"/>
  <c r="BI4" i="19"/>
  <c r="BH5" i="19"/>
  <c r="BH30" i="10"/>
  <c r="BH5" i="18"/>
  <c r="BH185" i="10"/>
  <c r="BI4" i="4"/>
  <c r="BI4" i="3"/>
  <c r="BI4" i="5"/>
  <c r="C24" i="7"/>
  <c r="C25" i="7" s="1"/>
  <c r="D34" i="1" s="1"/>
  <c r="E24" i="7"/>
  <c r="D24" i="7"/>
  <c r="F24" i="7"/>
  <c r="G24" i="7"/>
  <c r="J24" i="7"/>
  <c r="H24" i="7"/>
  <c r="L24" i="7"/>
  <c r="M24" i="7"/>
  <c r="I24" i="7"/>
  <c r="K24" i="7"/>
  <c r="O24" i="7"/>
  <c r="N24" i="7"/>
  <c r="Q24" i="7"/>
  <c r="P24" i="7"/>
  <c r="S24" i="7"/>
  <c r="R24" i="7"/>
  <c r="W24" i="7"/>
  <c r="U24" i="7"/>
  <c r="T24" i="7"/>
  <c r="V24" i="7"/>
  <c r="BI14" i="7"/>
  <c r="BI22" i="21" s="1"/>
  <c r="BI12" i="8"/>
  <c r="BI26" i="9"/>
  <c r="BI26" i="11"/>
  <c r="BI17" i="6"/>
  <c r="BI32" i="12"/>
  <c r="C8" i="17" l="1"/>
  <c r="D32" i="17"/>
  <c r="C33" i="17"/>
  <c r="T34" i="17"/>
  <c r="S32" i="17"/>
  <c r="S34" i="17"/>
  <c r="S33" i="17"/>
  <c r="S35" i="17"/>
  <c r="T32" i="17"/>
  <c r="T35" i="17"/>
  <c r="T33" i="17"/>
  <c r="D33" i="17"/>
  <c r="C32" i="17"/>
  <c r="E32" i="17"/>
  <c r="G33" i="17"/>
  <c r="E33" i="17"/>
  <c r="F33" i="17"/>
  <c r="G32" i="17"/>
  <c r="I32" i="17"/>
  <c r="F32" i="17"/>
  <c r="K33" i="17"/>
  <c r="H33" i="17"/>
  <c r="I33" i="17"/>
  <c r="H32" i="17"/>
  <c r="J33" i="17"/>
  <c r="M33" i="17"/>
  <c r="K32" i="17"/>
  <c r="M32" i="17"/>
  <c r="J32" i="17"/>
  <c r="P32" i="17"/>
  <c r="L33" i="17"/>
  <c r="L32" i="17"/>
  <c r="N32" i="17"/>
  <c r="N33" i="17"/>
  <c r="R32" i="17"/>
  <c r="Q32" i="17"/>
  <c r="Q33" i="17"/>
  <c r="R33" i="17"/>
  <c r="O32" i="17"/>
  <c r="O33" i="17"/>
  <c r="P33" i="17"/>
  <c r="BI194" i="12"/>
  <c r="BI131" i="12" s="1"/>
  <c r="D314" i="12"/>
  <c r="D445" i="12" s="1"/>
  <c r="BI259" i="12"/>
  <c r="BI390" i="12" s="1"/>
  <c r="BH253" i="12"/>
  <c r="BH315" i="12" s="1"/>
  <c r="BH446" i="12" s="1"/>
  <c r="H249" i="12"/>
  <c r="G311" i="12"/>
  <c r="G442" i="12" s="1"/>
  <c r="H310" i="12"/>
  <c r="H441" i="12" s="1"/>
  <c r="I248" i="12"/>
  <c r="U236" i="12"/>
  <c r="T298" i="12"/>
  <c r="T429" i="12" s="1"/>
  <c r="BH233" i="12"/>
  <c r="BG295" i="12"/>
  <c r="BG426" i="12" s="1"/>
  <c r="BH201" i="12"/>
  <c r="BG263" i="12"/>
  <c r="BG394" i="12" s="1"/>
  <c r="N243" i="12"/>
  <c r="M305" i="12"/>
  <c r="M436" i="12" s="1"/>
  <c r="AD227" i="12"/>
  <c r="AC289" i="12"/>
  <c r="BH223" i="12"/>
  <c r="BG285" i="12"/>
  <c r="BG416" i="12" s="1"/>
  <c r="BH249" i="12"/>
  <c r="BG311" i="12"/>
  <c r="BG442" i="12" s="1"/>
  <c r="BH217" i="12"/>
  <c r="BG279" i="12"/>
  <c r="BG410" i="12" s="1"/>
  <c r="W234" i="12"/>
  <c r="V296" i="12"/>
  <c r="V427" i="12" s="1"/>
  <c r="AC228" i="12"/>
  <c r="AB290" i="12"/>
  <c r="AB421" i="12" s="1"/>
  <c r="BH202" i="12"/>
  <c r="BG264" i="12"/>
  <c r="BG395" i="12" s="1"/>
  <c r="BH228" i="12"/>
  <c r="BG290" i="12"/>
  <c r="BG421" i="12" s="1"/>
  <c r="K247" i="12"/>
  <c r="J309" i="12"/>
  <c r="J440" i="12" s="1"/>
  <c r="BI250" i="12"/>
  <c r="BI312" i="12" s="1"/>
  <c r="BI443" i="12" s="1"/>
  <c r="E313" i="12"/>
  <c r="E444" i="12" s="1"/>
  <c r="F251" i="12"/>
  <c r="BH236" i="12"/>
  <c r="BG298" i="12"/>
  <c r="BG429" i="12" s="1"/>
  <c r="T238" i="12"/>
  <c r="S300" i="12"/>
  <c r="S431" i="12" s="1"/>
  <c r="BH226" i="12"/>
  <c r="BG288" i="12"/>
  <c r="BG419" i="12" s="1"/>
  <c r="BH238" i="12"/>
  <c r="BG300" i="12"/>
  <c r="BG431" i="12" s="1"/>
  <c r="BH216" i="12"/>
  <c r="BG278" i="12"/>
  <c r="BG409" i="12" s="1"/>
  <c r="BH227" i="12"/>
  <c r="BG289" i="12"/>
  <c r="BG420" i="12" s="1"/>
  <c r="M244" i="12"/>
  <c r="L306" i="12"/>
  <c r="L437" i="12" s="1"/>
  <c r="G250" i="12"/>
  <c r="F312" i="12"/>
  <c r="F443" i="12" s="1"/>
  <c r="BH211" i="12"/>
  <c r="BG273" i="12"/>
  <c r="BG404" i="12" s="1"/>
  <c r="BH208" i="12"/>
  <c r="BG270" i="12"/>
  <c r="BG401" i="12" s="1"/>
  <c r="BH231" i="12"/>
  <c r="BG293" i="12"/>
  <c r="BG424" i="12" s="1"/>
  <c r="L246" i="12"/>
  <c r="K308" i="12"/>
  <c r="K439" i="12" s="1"/>
  <c r="BH215" i="12"/>
  <c r="BG277" i="12"/>
  <c r="BG408" i="12" s="1"/>
  <c r="BH203" i="12"/>
  <c r="BG265" i="12"/>
  <c r="BG396" i="12" s="1"/>
  <c r="BH244" i="12"/>
  <c r="BG306" i="12"/>
  <c r="BG437" i="12" s="1"/>
  <c r="BI253" i="12"/>
  <c r="BI315" i="12" s="1"/>
  <c r="BI446" i="12" s="1"/>
  <c r="BH213" i="12"/>
  <c r="BG275" i="12"/>
  <c r="BG406" i="12" s="1"/>
  <c r="O242" i="12"/>
  <c r="N304" i="12"/>
  <c r="N435" i="12" s="1"/>
  <c r="BH207" i="12"/>
  <c r="BG269" i="12"/>
  <c r="BG400" i="12" s="1"/>
  <c r="BH206" i="12"/>
  <c r="BG268" i="12"/>
  <c r="BG399" i="12" s="1"/>
  <c r="T237" i="12"/>
  <c r="S299" i="12"/>
  <c r="S430" i="12" s="1"/>
  <c r="BH204" i="12"/>
  <c r="BG266" i="12"/>
  <c r="BG397" i="12" s="1"/>
  <c r="BH219" i="12"/>
  <c r="BG281" i="12"/>
  <c r="BG412" i="12" s="1"/>
  <c r="BH209" i="12"/>
  <c r="BG271" i="12"/>
  <c r="BG402" i="12" s="1"/>
  <c r="Q240" i="12"/>
  <c r="P302" i="12"/>
  <c r="P433" i="12" s="1"/>
  <c r="BH237" i="12"/>
  <c r="BG299" i="12"/>
  <c r="BG430" i="12" s="1"/>
  <c r="BF391" i="12"/>
  <c r="BH225" i="12"/>
  <c r="BG287" i="12"/>
  <c r="BG418" i="12" s="1"/>
  <c r="Y233" i="12"/>
  <c r="X295" i="12"/>
  <c r="X426" i="12" s="1"/>
  <c r="BH220" i="12"/>
  <c r="BG282" i="12"/>
  <c r="BG413" i="12" s="1"/>
  <c r="BH246" i="12"/>
  <c r="BG308" i="12"/>
  <c r="BG439" i="12" s="1"/>
  <c r="BH239" i="12"/>
  <c r="BG301" i="12"/>
  <c r="BG432" i="12" s="1"/>
  <c r="D253" i="12"/>
  <c r="C315" i="12"/>
  <c r="C446" i="12" s="1"/>
  <c r="BH200" i="12"/>
  <c r="BG262" i="12"/>
  <c r="BG393" i="12" s="1"/>
  <c r="R239" i="12"/>
  <c r="Q301" i="12"/>
  <c r="Q432" i="12" s="1"/>
  <c r="BH221" i="12"/>
  <c r="BG283" i="12"/>
  <c r="BG414" i="12" s="1"/>
  <c r="Y232" i="12"/>
  <c r="X294" i="12"/>
  <c r="X425" i="12" s="1"/>
  <c r="BI276" i="12"/>
  <c r="BI407" i="12" s="1"/>
  <c r="BH251" i="12"/>
  <c r="BG313" i="12"/>
  <c r="BG444" i="12" s="1"/>
  <c r="BH243" i="12"/>
  <c r="BG305" i="12"/>
  <c r="BG436" i="12" s="1"/>
  <c r="BI294" i="12"/>
  <c r="BI425" i="12" s="1"/>
  <c r="BH210" i="12"/>
  <c r="BG272" i="12"/>
  <c r="BG403" i="12" s="1"/>
  <c r="AE419" i="12"/>
  <c r="BH235" i="12"/>
  <c r="BG297" i="12"/>
  <c r="BG428" i="12" s="1"/>
  <c r="BG310" i="12"/>
  <c r="BG441" i="12" s="1"/>
  <c r="BH248" i="12"/>
  <c r="BH218" i="12"/>
  <c r="BG280" i="12"/>
  <c r="BG411" i="12" s="1"/>
  <c r="BH230" i="12"/>
  <c r="BG292" i="12"/>
  <c r="BG423" i="12" s="1"/>
  <c r="A316" i="12"/>
  <c r="A384" i="12" s="1"/>
  <c r="A447" i="12" s="1"/>
  <c r="C254" i="12"/>
  <c r="C316" i="12" s="1"/>
  <c r="C447" i="12" s="1"/>
  <c r="BH254" i="12"/>
  <c r="BH199" i="12"/>
  <c r="BG261" i="12"/>
  <c r="BG392" i="12" s="1"/>
  <c r="BH240" i="12"/>
  <c r="BG302" i="12"/>
  <c r="BG433" i="12" s="1"/>
  <c r="BH229" i="12"/>
  <c r="BG291" i="12"/>
  <c r="BG422" i="12" s="1"/>
  <c r="V235" i="12"/>
  <c r="U297" i="12"/>
  <c r="U428" i="12" s="1"/>
  <c r="AA231" i="12"/>
  <c r="Z293" i="12"/>
  <c r="Z424" i="12" s="1"/>
  <c r="L245" i="12"/>
  <c r="K307" i="12"/>
  <c r="K438" i="12" s="1"/>
  <c r="BH224" i="12"/>
  <c r="BG286" i="12"/>
  <c r="BG417" i="12" s="1"/>
  <c r="BH242" i="12"/>
  <c r="BG304" i="12"/>
  <c r="BG435" i="12" s="1"/>
  <c r="BH198" i="12"/>
  <c r="BG260" i="12"/>
  <c r="BH212" i="12"/>
  <c r="BG274" i="12"/>
  <c r="BG405" i="12" s="1"/>
  <c r="AB229" i="12"/>
  <c r="AA291" i="12"/>
  <c r="AA422" i="12" s="1"/>
  <c r="BG314" i="12"/>
  <c r="BG445" i="12" s="1"/>
  <c r="BH252" i="12"/>
  <c r="BH205" i="12"/>
  <c r="BG267" i="12"/>
  <c r="BG398" i="12" s="1"/>
  <c r="BH390" i="12"/>
  <c r="BH247" i="12"/>
  <c r="BG309" i="12"/>
  <c r="BG440" i="12" s="1"/>
  <c r="AA230" i="12"/>
  <c r="Z292" i="12"/>
  <c r="Z423" i="12" s="1"/>
  <c r="BH241" i="12"/>
  <c r="BG303" i="12"/>
  <c r="BG434" i="12" s="1"/>
  <c r="Q241" i="12"/>
  <c r="P303" i="12"/>
  <c r="P434" i="12" s="1"/>
  <c r="A255" i="12"/>
  <c r="C193" i="12"/>
  <c r="C194" i="12" s="1"/>
  <c r="C131" i="12" s="1"/>
  <c r="D193" i="12"/>
  <c r="D194" i="12" s="1"/>
  <c r="D131" i="12" s="1"/>
  <c r="E193" i="12"/>
  <c r="E194" i="12" s="1"/>
  <c r="E131" i="12" s="1"/>
  <c r="F193" i="12"/>
  <c r="F194" i="12" s="1"/>
  <c r="F131" i="12" s="1"/>
  <c r="G193" i="12"/>
  <c r="G194" i="12" s="1"/>
  <c r="G131" i="12" s="1"/>
  <c r="H193" i="12"/>
  <c r="H194" i="12" s="1"/>
  <c r="H131" i="12" s="1"/>
  <c r="I193" i="12"/>
  <c r="I194" i="12" s="1"/>
  <c r="I131" i="12" s="1"/>
  <c r="J193" i="12"/>
  <c r="J194" i="12" s="1"/>
  <c r="J131" i="12" s="1"/>
  <c r="K193" i="12"/>
  <c r="K194" i="12" s="1"/>
  <c r="K131" i="12" s="1"/>
  <c r="L193" i="12"/>
  <c r="L194" i="12" s="1"/>
  <c r="L131" i="12" s="1"/>
  <c r="M193" i="12"/>
  <c r="M194" i="12" s="1"/>
  <c r="M131" i="12" s="1"/>
  <c r="N193" i="12"/>
  <c r="N194" i="12" s="1"/>
  <c r="N131" i="12" s="1"/>
  <c r="O193" i="12"/>
  <c r="O194" i="12" s="1"/>
  <c r="O131" i="12" s="1"/>
  <c r="P193" i="12"/>
  <c r="P194" i="12" s="1"/>
  <c r="P131" i="12" s="1"/>
  <c r="Q193" i="12"/>
  <c r="Q194" i="12" s="1"/>
  <c r="Q131" i="12" s="1"/>
  <c r="R193" i="12"/>
  <c r="R194" i="12" s="1"/>
  <c r="R131" i="12" s="1"/>
  <c r="S193" i="12"/>
  <c r="S194" i="12" s="1"/>
  <c r="S131" i="12" s="1"/>
  <c r="T193" i="12"/>
  <c r="T194" i="12" s="1"/>
  <c r="T131" i="12" s="1"/>
  <c r="U193" i="12"/>
  <c r="U194" i="12" s="1"/>
  <c r="U131" i="12" s="1"/>
  <c r="V193" i="12"/>
  <c r="V194" i="12" s="1"/>
  <c r="V131" i="12" s="1"/>
  <c r="W193" i="12"/>
  <c r="W194" i="12" s="1"/>
  <c r="W131" i="12" s="1"/>
  <c r="X193" i="12"/>
  <c r="X194" i="12" s="1"/>
  <c r="X131" i="12" s="1"/>
  <c r="Y193" i="12"/>
  <c r="Y194" i="12" s="1"/>
  <c r="Y131" i="12" s="1"/>
  <c r="Z193" i="12"/>
  <c r="Z194" i="12" s="1"/>
  <c r="Z131" i="12" s="1"/>
  <c r="AA193" i="12"/>
  <c r="AA194" i="12" s="1"/>
  <c r="AA131" i="12" s="1"/>
  <c r="AB193" i="12"/>
  <c r="AB194" i="12" s="1"/>
  <c r="AB131" i="12" s="1"/>
  <c r="AC193" i="12"/>
  <c r="AC194" i="12" s="1"/>
  <c r="AC131" i="12" s="1"/>
  <c r="AD193" i="12"/>
  <c r="AD194" i="12" s="1"/>
  <c r="AD131" i="12" s="1"/>
  <c r="AE193" i="12"/>
  <c r="AE194" i="12" s="1"/>
  <c r="AE131" i="12" s="1"/>
  <c r="AF193" i="12"/>
  <c r="AF194" i="12" s="1"/>
  <c r="AF131" i="12" s="1"/>
  <c r="AG193" i="12"/>
  <c r="AG194" i="12" s="1"/>
  <c r="AG131" i="12" s="1"/>
  <c r="AH193" i="12"/>
  <c r="AH194" i="12" s="1"/>
  <c r="AH131" i="12" s="1"/>
  <c r="AI193" i="12"/>
  <c r="AI194" i="12" s="1"/>
  <c r="AI131" i="12" s="1"/>
  <c r="AJ193" i="12"/>
  <c r="AJ194" i="12" s="1"/>
  <c r="AJ131" i="12" s="1"/>
  <c r="AK193" i="12"/>
  <c r="AK194" i="12" s="1"/>
  <c r="AK131" i="12" s="1"/>
  <c r="AL193" i="12"/>
  <c r="AL194" i="12" s="1"/>
  <c r="AL131" i="12" s="1"/>
  <c r="AM193" i="12"/>
  <c r="AM194" i="12" s="1"/>
  <c r="AM131" i="12" s="1"/>
  <c r="AN193" i="12"/>
  <c r="AN194" i="12" s="1"/>
  <c r="AN131" i="12" s="1"/>
  <c r="AO193" i="12"/>
  <c r="AO194" i="12" s="1"/>
  <c r="AO131" i="12" s="1"/>
  <c r="AP193" i="12"/>
  <c r="AP194" i="12" s="1"/>
  <c r="AP131" i="12" s="1"/>
  <c r="AQ193" i="12"/>
  <c r="AQ194" i="12" s="1"/>
  <c r="AQ131" i="12" s="1"/>
  <c r="AR193" i="12"/>
  <c r="AR194" i="12" s="1"/>
  <c r="AR131" i="12" s="1"/>
  <c r="AS193" i="12"/>
  <c r="AS194" i="12" s="1"/>
  <c r="AS131" i="12" s="1"/>
  <c r="AT193" i="12"/>
  <c r="AT194" i="12" s="1"/>
  <c r="AT131" i="12" s="1"/>
  <c r="AU193" i="12"/>
  <c r="AU194" i="12" s="1"/>
  <c r="AU131" i="12" s="1"/>
  <c r="AV193" i="12"/>
  <c r="AV194" i="12" s="1"/>
  <c r="AV131" i="12" s="1"/>
  <c r="AW193" i="12"/>
  <c r="AW194" i="12" s="1"/>
  <c r="AW131" i="12" s="1"/>
  <c r="AX193" i="12"/>
  <c r="AX194" i="12" s="1"/>
  <c r="AX131" i="12" s="1"/>
  <c r="AY193" i="12"/>
  <c r="AY194" i="12" s="1"/>
  <c r="AY131" i="12" s="1"/>
  <c r="AZ193" i="12"/>
  <c r="AZ194" i="12" s="1"/>
  <c r="AZ131" i="12" s="1"/>
  <c r="BA193" i="12"/>
  <c r="BA194" i="12" s="1"/>
  <c r="BA131" i="12" s="1"/>
  <c r="BB193" i="12"/>
  <c r="BB194" i="12" s="1"/>
  <c r="BB131" i="12" s="1"/>
  <c r="BC193" i="12"/>
  <c r="BC194" i="12" s="1"/>
  <c r="BC131" i="12" s="1"/>
  <c r="BD193" i="12"/>
  <c r="BD194" i="12" s="1"/>
  <c r="BD131" i="12" s="1"/>
  <c r="BE193" i="12"/>
  <c r="BE194" i="12" s="1"/>
  <c r="BE131" i="12" s="1"/>
  <c r="BF193" i="12"/>
  <c r="BF194" i="12" s="1"/>
  <c r="BF131" i="12" s="1"/>
  <c r="BG193" i="12"/>
  <c r="BG194" i="12" s="1"/>
  <c r="BG131" i="12" s="1"/>
  <c r="BH193" i="12"/>
  <c r="BH194" i="12" s="1"/>
  <c r="BH131" i="12" s="1"/>
  <c r="E314" i="12"/>
  <c r="E445" i="12" s="1"/>
  <c r="F252" i="12"/>
  <c r="BH222" i="12"/>
  <c r="BG284" i="12"/>
  <c r="BG415" i="12" s="1"/>
  <c r="BH245" i="12"/>
  <c r="BG307" i="12"/>
  <c r="BG438" i="12" s="1"/>
  <c r="BH234" i="12"/>
  <c r="BG296" i="12"/>
  <c r="BG427" i="12" s="1"/>
  <c r="AR9" i="4"/>
  <c r="AR66" i="9"/>
  <c r="D24" i="14"/>
  <c r="D25" i="14" s="1"/>
  <c r="C24" i="14"/>
  <c r="C25" i="14" s="1"/>
  <c r="F24" i="14"/>
  <c r="F25" i="14" s="1"/>
  <c r="H24" i="14"/>
  <c r="H25" i="14" s="1"/>
  <c r="N24" i="14"/>
  <c r="N25" i="14" s="1"/>
  <c r="P24" i="14"/>
  <c r="P25" i="14" s="1"/>
  <c r="L24" i="14"/>
  <c r="L25" i="14" s="1"/>
  <c r="J24" i="14"/>
  <c r="J25" i="14" s="1"/>
  <c r="M24" i="14"/>
  <c r="M25" i="14" s="1"/>
  <c r="E24" i="14"/>
  <c r="E25" i="14" s="1"/>
  <c r="I24" i="14"/>
  <c r="I25" i="14" s="1"/>
  <c r="K24" i="14"/>
  <c r="K25" i="14" s="1"/>
  <c r="O24" i="14"/>
  <c r="O25" i="14" s="1"/>
  <c r="BI26" i="20"/>
  <c r="BI5" i="23"/>
  <c r="BI5" i="22"/>
  <c r="AR44" i="20"/>
  <c r="AR10" i="3" s="1"/>
  <c r="AS37" i="20"/>
  <c r="AS40" i="20" s="1"/>
  <c r="D14" i="15"/>
  <c r="D13" i="15"/>
  <c r="C14" i="15"/>
  <c r="C13" i="15"/>
  <c r="E14" i="15"/>
  <c r="E13" i="15"/>
  <c r="F13" i="15"/>
  <c r="F14" i="15"/>
  <c r="H14" i="15"/>
  <c r="I14" i="15"/>
  <c r="G13" i="15"/>
  <c r="G14" i="15"/>
  <c r="L13" i="15"/>
  <c r="I13" i="15"/>
  <c r="H13" i="15"/>
  <c r="K13" i="15"/>
  <c r="J13" i="15"/>
  <c r="M14" i="15"/>
  <c r="K14" i="15"/>
  <c r="L14" i="15"/>
  <c r="J14" i="15"/>
  <c r="O13" i="15"/>
  <c r="Q14" i="15"/>
  <c r="M13" i="15"/>
  <c r="N14" i="15"/>
  <c r="N13" i="15"/>
  <c r="O14" i="15"/>
  <c r="P13" i="15"/>
  <c r="P14" i="15"/>
  <c r="R13" i="15"/>
  <c r="Q13" i="15"/>
  <c r="R14" i="15"/>
  <c r="D7" i="17"/>
  <c r="D66" i="1"/>
  <c r="D67" i="1" s="1"/>
  <c r="C7" i="17"/>
  <c r="E7" i="17"/>
  <c r="F7" i="17"/>
  <c r="H7" i="17"/>
  <c r="I7" i="17"/>
  <c r="G7" i="17"/>
  <c r="J7" i="17"/>
  <c r="K7" i="17"/>
  <c r="L7" i="17"/>
  <c r="M7" i="17"/>
  <c r="N7" i="17"/>
  <c r="O7" i="17"/>
  <c r="P7" i="17"/>
  <c r="R7" i="17"/>
  <c r="Q7" i="17"/>
  <c r="D25" i="7"/>
  <c r="E34" i="1" s="1"/>
  <c r="C19" i="14"/>
  <c r="C21" i="2" s="1"/>
  <c r="D42" i="1" s="1"/>
  <c r="D40" i="1" s="1"/>
  <c r="S30" i="17"/>
  <c r="T30" i="17"/>
  <c r="T27" i="17"/>
  <c r="S28" i="17"/>
  <c r="S29" i="17"/>
  <c r="S27" i="17"/>
  <c r="S26" i="17"/>
  <c r="T31" i="17"/>
  <c r="T29" i="17"/>
  <c r="T28" i="17"/>
  <c r="T26" i="17"/>
  <c r="C27" i="17"/>
  <c r="C26" i="17"/>
  <c r="S31" i="17"/>
  <c r="D27" i="17"/>
  <c r="D26" i="17"/>
  <c r="F26" i="17"/>
  <c r="E26" i="17"/>
  <c r="F27" i="17"/>
  <c r="I27" i="17"/>
  <c r="E27" i="17"/>
  <c r="H27" i="17"/>
  <c r="G27" i="17"/>
  <c r="J26" i="17"/>
  <c r="G26" i="17"/>
  <c r="H26" i="17"/>
  <c r="J27" i="17"/>
  <c r="I26" i="17"/>
  <c r="K27" i="17"/>
  <c r="K26" i="17"/>
  <c r="L26" i="17"/>
  <c r="M26" i="17"/>
  <c r="L27" i="17"/>
  <c r="N27" i="17"/>
  <c r="P26" i="17"/>
  <c r="N26" i="17"/>
  <c r="M27" i="17"/>
  <c r="O26" i="17"/>
  <c r="O27" i="17"/>
  <c r="R27" i="17"/>
  <c r="P27" i="17"/>
  <c r="Q27" i="17"/>
  <c r="R26" i="17"/>
  <c r="Q26" i="17"/>
  <c r="C15" i="14"/>
  <c r="D15" i="14"/>
  <c r="G15" i="14"/>
  <c r="E15" i="14"/>
  <c r="F15" i="14"/>
  <c r="I15" i="14"/>
  <c r="H15" i="14"/>
  <c r="K15" i="14"/>
  <c r="M15" i="14"/>
  <c r="J15" i="14"/>
  <c r="P15" i="14"/>
  <c r="L15" i="14"/>
  <c r="O15" i="14"/>
  <c r="N15" i="14"/>
  <c r="BI5" i="19"/>
  <c r="BI30" i="10"/>
  <c r="BI5" i="18"/>
  <c r="BI185" i="10"/>
  <c r="C16" i="14"/>
  <c r="D16" i="14"/>
  <c r="E16" i="14"/>
  <c r="F16" i="14"/>
  <c r="H16" i="14"/>
  <c r="J16" i="14"/>
  <c r="G16" i="14"/>
  <c r="I16" i="14"/>
  <c r="L16" i="14"/>
  <c r="M16" i="14"/>
  <c r="K16" i="14"/>
  <c r="P16" i="14"/>
  <c r="N16" i="14"/>
  <c r="O16" i="14"/>
  <c r="T19" i="17"/>
  <c r="S15" i="17"/>
  <c r="T18" i="17"/>
  <c r="S18" i="17"/>
  <c r="S14" i="17"/>
  <c r="S24" i="17"/>
  <c r="T9" i="17"/>
  <c r="S9" i="17"/>
  <c r="S17" i="17"/>
  <c r="F14" i="17"/>
  <c r="F58" i="2" s="1"/>
  <c r="T14" i="17"/>
  <c r="C12" i="17"/>
  <c r="S6" i="17"/>
  <c r="C19" i="17"/>
  <c r="T21" i="17"/>
  <c r="T15" i="17"/>
  <c r="C18" i="17"/>
  <c r="C23" i="17"/>
  <c r="S10" i="17"/>
  <c r="C24" i="17"/>
  <c r="T12" i="17"/>
  <c r="D23" i="17"/>
  <c r="S25" i="17"/>
  <c r="C13" i="17"/>
  <c r="S23" i="17"/>
  <c r="T23" i="17"/>
  <c r="T13" i="17"/>
  <c r="S19" i="17"/>
  <c r="C17" i="17"/>
  <c r="C9" i="17"/>
  <c r="T22" i="17"/>
  <c r="T6" i="17"/>
  <c r="E13" i="17"/>
  <c r="G14" i="17"/>
  <c r="G58" i="2" s="1"/>
  <c r="T17" i="17"/>
  <c r="S16" i="17"/>
  <c r="S11" i="17"/>
  <c r="S20" i="17"/>
  <c r="T20" i="17"/>
  <c r="S22" i="17"/>
  <c r="C14" i="17"/>
  <c r="C58" i="2" s="1"/>
  <c r="S21" i="17"/>
  <c r="D12" i="17"/>
  <c r="D17" i="17"/>
  <c r="T25" i="17"/>
  <c r="D13" i="17"/>
  <c r="T16" i="17"/>
  <c r="E18" i="17"/>
  <c r="F23" i="17"/>
  <c r="G19" i="17"/>
  <c r="T24" i="17"/>
  <c r="E12" i="17"/>
  <c r="T11" i="17"/>
  <c r="S13" i="17"/>
  <c r="E24" i="17"/>
  <c r="E14" i="17"/>
  <c r="E58" i="2" s="1"/>
  <c r="F18" i="17"/>
  <c r="F12" i="17"/>
  <c r="S12" i="17"/>
  <c r="D19" i="17"/>
  <c r="E17" i="17"/>
  <c r="F24" i="17"/>
  <c r="E23" i="17"/>
  <c r="D24" i="17"/>
  <c r="D18" i="17"/>
  <c r="G12" i="17"/>
  <c r="G17" i="17"/>
  <c r="G18" i="17"/>
  <c r="H12" i="17"/>
  <c r="E19" i="17"/>
  <c r="H19" i="17"/>
  <c r="F13" i="17"/>
  <c r="H13" i="17"/>
  <c r="I24" i="17"/>
  <c r="G13" i="17"/>
  <c r="G24" i="17"/>
  <c r="G23" i="17"/>
  <c r="H17" i="17"/>
  <c r="F17" i="17"/>
  <c r="T10" i="17"/>
  <c r="F19" i="17"/>
  <c r="H24" i="17"/>
  <c r="H18" i="17"/>
  <c r="I18" i="17"/>
  <c r="H23" i="17"/>
  <c r="J23" i="17"/>
  <c r="C21" i="17"/>
  <c r="C64" i="2" s="1"/>
  <c r="L23" i="17"/>
  <c r="I19" i="17"/>
  <c r="J17" i="17"/>
  <c r="J18" i="17"/>
  <c r="I13" i="17"/>
  <c r="J24" i="17"/>
  <c r="L19" i="17"/>
  <c r="J19" i="17"/>
  <c r="J12" i="17"/>
  <c r="I12" i="17"/>
  <c r="K13" i="17"/>
  <c r="J13" i="17"/>
  <c r="I23" i="17"/>
  <c r="K23" i="17"/>
  <c r="I17" i="17"/>
  <c r="K19" i="17"/>
  <c r="L18" i="17"/>
  <c r="K12" i="17"/>
  <c r="K14" i="17"/>
  <c r="K58" i="2" s="1"/>
  <c r="M13" i="17"/>
  <c r="L17" i="17"/>
  <c r="L14" i="17"/>
  <c r="L58" i="2" s="1"/>
  <c r="L12" i="17"/>
  <c r="L13" i="17"/>
  <c r="K18" i="17"/>
  <c r="L24" i="17"/>
  <c r="K17" i="17"/>
  <c r="K24" i="17"/>
  <c r="N23" i="17"/>
  <c r="M24" i="17"/>
  <c r="M14" i="17"/>
  <c r="M58" i="2" s="1"/>
  <c r="M23" i="17"/>
  <c r="N13" i="17"/>
  <c r="O19" i="17"/>
  <c r="M12" i="17"/>
  <c r="M19" i="17"/>
  <c r="M17" i="17"/>
  <c r="N12" i="17"/>
  <c r="N18" i="17"/>
  <c r="P24" i="17"/>
  <c r="N14" i="17"/>
  <c r="Q24" i="17"/>
  <c r="M18" i="17"/>
  <c r="P18" i="17"/>
  <c r="N19" i="17"/>
  <c r="O24" i="17"/>
  <c r="P17" i="17"/>
  <c r="N24" i="17"/>
  <c r="O23" i="17"/>
  <c r="O17" i="17"/>
  <c r="P14" i="17"/>
  <c r="N17" i="17"/>
  <c r="O12" i="17"/>
  <c r="O14" i="17"/>
  <c r="O13" i="17"/>
  <c r="O18" i="17"/>
  <c r="P19" i="17"/>
  <c r="P12" i="17"/>
  <c r="P23" i="17"/>
  <c r="Q17" i="17"/>
  <c r="Q23" i="17"/>
  <c r="Q18" i="17"/>
  <c r="P13" i="17"/>
  <c r="R24" i="17"/>
  <c r="Q13" i="17"/>
  <c r="Q14" i="17"/>
  <c r="Q12" i="17"/>
  <c r="R23" i="17"/>
  <c r="R12" i="17"/>
  <c r="R19" i="17"/>
  <c r="R14" i="17"/>
  <c r="Q19" i="17"/>
  <c r="R13" i="17"/>
  <c r="R18" i="17"/>
  <c r="R17" i="17"/>
  <c r="D21" i="17"/>
  <c r="D64" i="2" s="1"/>
  <c r="E21" i="17"/>
  <c r="E64" i="2" s="1"/>
  <c r="F21" i="17"/>
  <c r="F64" i="2" s="1"/>
  <c r="BI5" i="4"/>
  <c r="BI5" i="3"/>
  <c r="BI5" i="5"/>
  <c r="D6" i="15"/>
  <c r="D34" i="2" s="1"/>
  <c r="C6" i="15"/>
  <c r="C34" i="2" s="1"/>
  <c r="C9" i="15"/>
  <c r="G6" i="15"/>
  <c r="G34" i="2" s="1"/>
  <c r="E6" i="15"/>
  <c r="E34" i="2" s="1"/>
  <c r="F6" i="15"/>
  <c r="F34" i="2" s="1"/>
  <c r="H6" i="15"/>
  <c r="H34" i="2" s="1"/>
  <c r="J6" i="15"/>
  <c r="J34" i="2" s="1"/>
  <c r="I6" i="15"/>
  <c r="I34" i="2" s="1"/>
  <c r="N6" i="15"/>
  <c r="L6" i="15"/>
  <c r="L34" i="2" s="1"/>
  <c r="M6" i="15"/>
  <c r="M34" i="2" s="1"/>
  <c r="P6" i="15"/>
  <c r="K6" i="15"/>
  <c r="K34" i="2" s="1"/>
  <c r="O6" i="15"/>
  <c r="R6" i="15"/>
  <c r="Q6" i="15"/>
  <c r="BI27" i="11"/>
  <c r="BI33" i="12"/>
  <c r="BI27" i="9"/>
  <c r="BI13" i="8"/>
  <c r="BI18" i="6"/>
  <c r="X234" i="12" l="1"/>
  <c r="W296" i="12"/>
  <c r="W427" i="12" s="1"/>
  <c r="BI247" i="12"/>
  <c r="BI309" i="12" s="1"/>
  <c r="BI440" i="12" s="1"/>
  <c r="BH309" i="12"/>
  <c r="BH440" i="12" s="1"/>
  <c r="BI239" i="12"/>
  <c r="BI301" i="12" s="1"/>
  <c r="BI432" i="12" s="1"/>
  <c r="BH301" i="12"/>
  <c r="BH432" i="12" s="1"/>
  <c r="AC229" i="12"/>
  <c r="AB291" i="12"/>
  <c r="AB422" i="12" s="1"/>
  <c r="BI224" i="12"/>
  <c r="BI286" i="12" s="1"/>
  <c r="BI417" i="12" s="1"/>
  <c r="BH286" i="12"/>
  <c r="BH417" i="12" s="1"/>
  <c r="BI235" i="12"/>
  <c r="BI297" i="12" s="1"/>
  <c r="BI428" i="12" s="1"/>
  <c r="BH297" i="12"/>
  <c r="BH428" i="12" s="1"/>
  <c r="BI231" i="12"/>
  <c r="BI293" i="12" s="1"/>
  <c r="BI424" i="12" s="1"/>
  <c r="BH293" i="12"/>
  <c r="BH424" i="12" s="1"/>
  <c r="G251" i="12"/>
  <c r="F313" i="12"/>
  <c r="F444" i="12" s="1"/>
  <c r="BI228" i="12"/>
  <c r="BI290" i="12" s="1"/>
  <c r="BI421" i="12" s="1"/>
  <c r="BH290" i="12"/>
  <c r="BH421" i="12" s="1"/>
  <c r="BI217" i="12"/>
  <c r="BI279" i="12" s="1"/>
  <c r="BI410" i="12" s="1"/>
  <c r="BH279" i="12"/>
  <c r="BH410" i="12" s="1"/>
  <c r="J248" i="12"/>
  <c r="I310" i="12"/>
  <c r="I441" i="12" s="1"/>
  <c r="R241" i="12"/>
  <c r="Q303" i="12"/>
  <c r="Q434" i="12" s="1"/>
  <c r="W235" i="12"/>
  <c r="V297" i="12"/>
  <c r="V428" i="12" s="1"/>
  <c r="BI251" i="12"/>
  <c r="BI313" i="12" s="1"/>
  <c r="BI444" i="12" s="1"/>
  <c r="BH313" i="12"/>
  <c r="BH444" i="12" s="1"/>
  <c r="S239" i="12"/>
  <c r="R301" i="12"/>
  <c r="R432" i="12" s="1"/>
  <c r="BI246" i="12"/>
  <c r="BI308" i="12" s="1"/>
  <c r="BI439" i="12" s="1"/>
  <c r="BH308" i="12"/>
  <c r="BH439" i="12" s="1"/>
  <c r="BI209" i="12"/>
  <c r="BI271" i="12" s="1"/>
  <c r="BI402" i="12" s="1"/>
  <c r="BH271" i="12"/>
  <c r="BH402" i="12" s="1"/>
  <c r="BI204" i="12"/>
  <c r="BI266" i="12" s="1"/>
  <c r="BI397" i="12" s="1"/>
  <c r="BH266" i="12"/>
  <c r="BH397" i="12" s="1"/>
  <c r="P242" i="12"/>
  <c r="O304" i="12"/>
  <c r="O435" i="12" s="1"/>
  <c r="BI238" i="12"/>
  <c r="BI300" i="12" s="1"/>
  <c r="BI431" i="12" s="1"/>
  <c r="BH300" i="12"/>
  <c r="BH431" i="12" s="1"/>
  <c r="O243" i="12"/>
  <c r="N305" i="12"/>
  <c r="N436" i="12" s="1"/>
  <c r="AB231" i="12"/>
  <c r="AA293" i="12"/>
  <c r="AA424" i="12" s="1"/>
  <c r="D254" i="12"/>
  <c r="BI243" i="12"/>
  <c r="BI305" i="12" s="1"/>
  <c r="BI436" i="12" s="1"/>
  <c r="BH305" i="12"/>
  <c r="BH436" i="12" s="1"/>
  <c r="R240" i="12"/>
  <c r="Q302" i="12"/>
  <c r="Q433" i="12" s="1"/>
  <c r="BI207" i="12"/>
  <c r="BI269" i="12" s="1"/>
  <c r="BI400" i="12" s="1"/>
  <c r="BH269" i="12"/>
  <c r="BH400" i="12" s="1"/>
  <c r="H250" i="12"/>
  <c r="G312" i="12"/>
  <c r="G443" i="12" s="1"/>
  <c r="BI234" i="12"/>
  <c r="BI296" i="12" s="1"/>
  <c r="BI427" i="12" s="1"/>
  <c r="BH296" i="12"/>
  <c r="BH427" i="12" s="1"/>
  <c r="G252" i="12"/>
  <c r="F314" i="12"/>
  <c r="F445" i="12" s="1"/>
  <c r="BI241" i="12"/>
  <c r="BI303" i="12" s="1"/>
  <c r="BI434" i="12" s="1"/>
  <c r="BH303" i="12"/>
  <c r="BH434" i="12" s="1"/>
  <c r="BG391" i="12"/>
  <c r="BI229" i="12"/>
  <c r="BI291" i="12" s="1"/>
  <c r="BI422" i="12" s="1"/>
  <c r="BH291" i="12"/>
  <c r="BH422" i="12" s="1"/>
  <c r="BI200" i="12"/>
  <c r="BI262" i="12" s="1"/>
  <c r="BI393" i="12" s="1"/>
  <c r="BH262" i="12"/>
  <c r="BH393" i="12" s="1"/>
  <c r="BI220" i="12"/>
  <c r="BI282" i="12" s="1"/>
  <c r="BI413" i="12" s="1"/>
  <c r="BH282" i="12"/>
  <c r="BH413" i="12" s="1"/>
  <c r="BI237" i="12"/>
  <c r="BI299" i="12" s="1"/>
  <c r="BI430" i="12" s="1"/>
  <c r="BH299" i="12"/>
  <c r="BH430" i="12" s="1"/>
  <c r="BI219" i="12"/>
  <c r="BI281" i="12" s="1"/>
  <c r="BI412" i="12" s="1"/>
  <c r="BH281" i="12"/>
  <c r="BH412" i="12" s="1"/>
  <c r="U237" i="12"/>
  <c r="T299" i="12"/>
  <c r="T430" i="12" s="1"/>
  <c r="BI213" i="12"/>
  <c r="BI275" i="12" s="1"/>
  <c r="BI406" i="12" s="1"/>
  <c r="BH275" i="12"/>
  <c r="BH406" i="12" s="1"/>
  <c r="BI208" i="12"/>
  <c r="BI270" i="12" s="1"/>
  <c r="BI401" i="12" s="1"/>
  <c r="BH270" i="12"/>
  <c r="BH401" i="12" s="1"/>
  <c r="BI226" i="12"/>
  <c r="BI288" i="12" s="1"/>
  <c r="BI419" i="12" s="1"/>
  <c r="BH288" i="12"/>
  <c r="BH419" i="12" s="1"/>
  <c r="BI201" i="12"/>
  <c r="BI263" i="12" s="1"/>
  <c r="BI394" i="12" s="1"/>
  <c r="BH263" i="12"/>
  <c r="BH394" i="12" s="1"/>
  <c r="I249" i="12"/>
  <c r="H311" i="12"/>
  <c r="H442" i="12" s="1"/>
  <c r="BI255" i="12"/>
  <c r="BI317" i="12" s="1"/>
  <c r="BI448" i="12" s="1"/>
  <c r="C255" i="12"/>
  <c r="A317" i="12"/>
  <c r="A385" i="12" s="1"/>
  <c r="A448" i="12" s="1"/>
  <c r="BI221" i="12"/>
  <c r="BI283" i="12" s="1"/>
  <c r="BI414" i="12" s="1"/>
  <c r="BH283" i="12"/>
  <c r="BH414" i="12" s="1"/>
  <c r="N244" i="12"/>
  <c r="M306" i="12"/>
  <c r="M437" i="12" s="1"/>
  <c r="BI205" i="12"/>
  <c r="BI267" i="12" s="1"/>
  <c r="BI398" i="12" s="1"/>
  <c r="BH267" i="12"/>
  <c r="BH398" i="12" s="1"/>
  <c r="BI198" i="12"/>
  <c r="BI260" i="12" s="1"/>
  <c r="BH260" i="12"/>
  <c r="M245" i="12"/>
  <c r="L307" i="12"/>
  <c r="L438" i="12" s="1"/>
  <c r="BI218" i="12"/>
  <c r="BI280" i="12" s="1"/>
  <c r="BI411" i="12" s="1"/>
  <c r="BH280" i="12"/>
  <c r="BH411" i="12" s="1"/>
  <c r="BI210" i="12"/>
  <c r="BI272" i="12" s="1"/>
  <c r="BI403" i="12" s="1"/>
  <c r="BH272" i="12"/>
  <c r="BH403" i="12" s="1"/>
  <c r="Z232" i="12"/>
  <c r="Y294" i="12"/>
  <c r="Y425" i="12" s="1"/>
  <c r="BI215" i="12"/>
  <c r="BI277" i="12" s="1"/>
  <c r="BI408" i="12" s="1"/>
  <c r="BH277" i="12"/>
  <c r="BH408" i="12" s="1"/>
  <c r="BI227" i="12"/>
  <c r="BI289" i="12" s="1"/>
  <c r="BI420" i="12" s="1"/>
  <c r="BH289" i="12"/>
  <c r="BH420" i="12" s="1"/>
  <c r="AD228" i="12"/>
  <c r="AC290" i="12"/>
  <c r="AC421" i="12" s="1"/>
  <c r="BI223" i="12"/>
  <c r="BI285" i="12" s="1"/>
  <c r="BI416" i="12" s="1"/>
  <c r="BH285" i="12"/>
  <c r="BH416" i="12" s="1"/>
  <c r="BI242" i="12"/>
  <c r="BI304" i="12" s="1"/>
  <c r="BI435" i="12" s="1"/>
  <c r="BH304" i="12"/>
  <c r="BH435" i="12" s="1"/>
  <c r="M246" i="12"/>
  <c r="L308" i="12"/>
  <c r="L439" i="12" s="1"/>
  <c r="BI216" i="12"/>
  <c r="BI278" i="12" s="1"/>
  <c r="BI409" i="12" s="1"/>
  <c r="BH278" i="12"/>
  <c r="BH409" i="12" s="1"/>
  <c r="L247" i="12"/>
  <c r="K309" i="12"/>
  <c r="K440" i="12" s="1"/>
  <c r="AE227" i="12"/>
  <c r="AD289" i="12"/>
  <c r="BI199" i="12"/>
  <c r="BI261" i="12" s="1"/>
  <c r="BI392" i="12" s="1"/>
  <c r="BH261" i="12"/>
  <c r="BH392" i="12" s="1"/>
  <c r="BI225" i="12"/>
  <c r="BI287" i="12" s="1"/>
  <c r="BI418" i="12" s="1"/>
  <c r="BH287" i="12"/>
  <c r="BH418" i="12" s="1"/>
  <c r="BI244" i="12"/>
  <c r="BI306" i="12" s="1"/>
  <c r="BI437" i="12" s="1"/>
  <c r="BH306" i="12"/>
  <c r="BH437" i="12" s="1"/>
  <c r="BI236" i="12"/>
  <c r="BI298" i="12" s="1"/>
  <c r="BI429" i="12" s="1"/>
  <c r="BH298" i="12"/>
  <c r="BH429" i="12" s="1"/>
  <c r="V236" i="12"/>
  <c r="U298" i="12"/>
  <c r="U429" i="12" s="1"/>
  <c r="BI222" i="12"/>
  <c r="BI284" i="12" s="1"/>
  <c r="BI415" i="12" s="1"/>
  <c r="BH284" i="12"/>
  <c r="BH415" i="12" s="1"/>
  <c r="BI212" i="12"/>
  <c r="BI274" i="12" s="1"/>
  <c r="BI405" i="12" s="1"/>
  <c r="BH274" i="12"/>
  <c r="BH405" i="12" s="1"/>
  <c r="BI230" i="12"/>
  <c r="BI292" i="12" s="1"/>
  <c r="BI423" i="12" s="1"/>
  <c r="BH292" i="12"/>
  <c r="BH423" i="12" s="1"/>
  <c r="BI203" i="12"/>
  <c r="BI265" i="12" s="1"/>
  <c r="BI396" i="12" s="1"/>
  <c r="BH265" i="12"/>
  <c r="BH396" i="12" s="1"/>
  <c r="BI202" i="12"/>
  <c r="BI264" i="12" s="1"/>
  <c r="BI395" i="12" s="1"/>
  <c r="BH264" i="12"/>
  <c r="BH395" i="12" s="1"/>
  <c r="BI249" i="12"/>
  <c r="BI311" i="12" s="1"/>
  <c r="BI442" i="12" s="1"/>
  <c r="BH311" i="12"/>
  <c r="BH442" i="12" s="1"/>
  <c r="BI245" i="12"/>
  <c r="BI307" i="12" s="1"/>
  <c r="BI438" i="12" s="1"/>
  <c r="BH307" i="12"/>
  <c r="BH438" i="12" s="1"/>
  <c r="AB230" i="12"/>
  <c r="AA292" i="12"/>
  <c r="AA423" i="12" s="1"/>
  <c r="BI252" i="12"/>
  <c r="BI314" i="12" s="1"/>
  <c r="BI445" i="12" s="1"/>
  <c r="BH314" i="12"/>
  <c r="BH445" i="12" s="1"/>
  <c r="BI240" i="12"/>
  <c r="BI302" i="12" s="1"/>
  <c r="BI433" i="12" s="1"/>
  <c r="BH302" i="12"/>
  <c r="BH433" i="12" s="1"/>
  <c r="BI254" i="12"/>
  <c r="BI316" i="12" s="1"/>
  <c r="BI447" i="12" s="1"/>
  <c r="BH316" i="12"/>
  <c r="BH447" i="12" s="1"/>
  <c r="BI248" i="12"/>
  <c r="BI310" i="12" s="1"/>
  <c r="BI441" i="12" s="1"/>
  <c r="BH310" i="12"/>
  <c r="BH441" i="12" s="1"/>
  <c r="E253" i="12"/>
  <c r="D315" i="12"/>
  <c r="D446" i="12" s="1"/>
  <c r="Z233" i="12"/>
  <c r="Y295" i="12"/>
  <c r="Y426" i="12" s="1"/>
  <c r="BI206" i="12"/>
  <c r="BI268" i="12" s="1"/>
  <c r="BI399" i="12" s="1"/>
  <c r="BH268" i="12"/>
  <c r="BH399" i="12" s="1"/>
  <c r="BI211" i="12"/>
  <c r="BI273" i="12" s="1"/>
  <c r="BI404" i="12" s="1"/>
  <c r="BH273" i="12"/>
  <c r="BH404" i="12" s="1"/>
  <c r="U238" i="12"/>
  <c r="T300" i="12"/>
  <c r="T431" i="12" s="1"/>
  <c r="AC420" i="12"/>
  <c r="BI233" i="12"/>
  <c r="BI295" i="12" s="1"/>
  <c r="BI426" i="12" s="1"/>
  <c r="BH295" i="12"/>
  <c r="BH426" i="12" s="1"/>
  <c r="F59" i="12"/>
  <c r="AS39" i="20"/>
  <c r="AS42" i="20" s="1"/>
  <c r="AS43" i="20" s="1"/>
  <c r="E25" i="7"/>
  <c r="F34" i="1" s="1"/>
  <c r="D56" i="1"/>
  <c r="D33" i="1"/>
  <c r="C18" i="2"/>
  <c r="V238" i="12" l="1"/>
  <c r="U300" i="12"/>
  <c r="U431" i="12" s="1"/>
  <c r="AD229" i="12"/>
  <c r="AC291" i="12"/>
  <c r="AC422" i="12" s="1"/>
  <c r="I250" i="12"/>
  <c r="H312" i="12"/>
  <c r="H443" i="12" s="1"/>
  <c r="T239" i="12"/>
  <c r="S301" i="12"/>
  <c r="S432" i="12" s="1"/>
  <c r="J249" i="12"/>
  <c r="I311" i="12"/>
  <c r="I442" i="12" s="1"/>
  <c r="AC231" i="12"/>
  <c r="AB293" i="12"/>
  <c r="AB424" i="12" s="1"/>
  <c r="K248" i="12"/>
  <c r="J310" i="12"/>
  <c r="J441" i="12" s="1"/>
  <c r="AD420" i="12"/>
  <c r="F253" i="12"/>
  <c r="E315" i="12"/>
  <c r="E446" i="12" s="1"/>
  <c r="AE228" i="12"/>
  <c r="AD290" i="12"/>
  <c r="AD421" i="12" s="1"/>
  <c r="H251" i="12"/>
  <c r="G313" i="12"/>
  <c r="G444" i="12" s="1"/>
  <c r="AC230" i="12"/>
  <c r="AB292" i="12"/>
  <c r="AB423" i="12" s="1"/>
  <c r="H252" i="12"/>
  <c r="G314" i="12"/>
  <c r="G445" i="12" s="1"/>
  <c r="P243" i="12"/>
  <c r="O305" i="12"/>
  <c r="O436" i="12" s="1"/>
  <c r="BH391" i="12"/>
  <c r="S240" i="12"/>
  <c r="R302" i="12"/>
  <c r="R433" i="12" s="1"/>
  <c r="X235" i="12"/>
  <c r="W297" i="12"/>
  <c r="W428" i="12" s="1"/>
  <c r="D316" i="12"/>
  <c r="D447" i="12" s="1"/>
  <c r="E254" i="12"/>
  <c r="V237" i="12"/>
  <c r="U299" i="12"/>
  <c r="U430" i="12" s="1"/>
  <c r="L309" i="12"/>
  <c r="L440" i="12" s="1"/>
  <c r="M247" i="12"/>
  <c r="AA232" i="12"/>
  <c r="Z294" i="12"/>
  <c r="Z425" i="12" s="1"/>
  <c r="BI391" i="12"/>
  <c r="BI449" i="12" s="1"/>
  <c r="BI52" i="6" s="1"/>
  <c r="BI318" i="12"/>
  <c r="BI62" i="12" s="1"/>
  <c r="D255" i="12"/>
  <c r="C317" i="12"/>
  <c r="Y234" i="12"/>
  <c r="X296" i="12"/>
  <c r="X427" i="12" s="1"/>
  <c r="Q242" i="12"/>
  <c r="P304" i="12"/>
  <c r="P435" i="12" s="1"/>
  <c r="S241" i="12"/>
  <c r="R303" i="12"/>
  <c r="R434" i="12" s="1"/>
  <c r="W236" i="12"/>
  <c r="V298" i="12"/>
  <c r="V429" i="12" s="1"/>
  <c r="N246" i="12"/>
  <c r="M308" i="12"/>
  <c r="M439" i="12" s="1"/>
  <c r="O244" i="12"/>
  <c r="N306" i="12"/>
  <c r="N437" i="12" s="1"/>
  <c r="AF227" i="12"/>
  <c r="AF289" i="12" s="1"/>
  <c r="AE289" i="12"/>
  <c r="N245" i="12"/>
  <c r="M307" i="12"/>
  <c r="M438" i="12" s="1"/>
  <c r="AA233" i="12"/>
  <c r="Z295" i="12"/>
  <c r="Z426" i="12" s="1"/>
  <c r="AS9" i="4"/>
  <c r="AS66" i="9"/>
  <c r="D19" i="14"/>
  <c r="D21" i="2" s="1"/>
  <c r="E42" i="1" s="1"/>
  <c r="E40" i="1" s="1"/>
  <c r="AS44" i="20"/>
  <c r="AS10" i="3" s="1"/>
  <c r="AT37" i="20"/>
  <c r="AT40" i="20" s="1"/>
  <c r="C23" i="2"/>
  <c r="D29" i="1"/>
  <c r="F25" i="7"/>
  <c r="G34" i="1" s="1"/>
  <c r="D53" i="1"/>
  <c r="D55" i="1"/>
  <c r="D52" i="1"/>
  <c r="D54" i="1"/>
  <c r="D18" i="2"/>
  <c r="E56" i="1"/>
  <c r="E33" i="1"/>
  <c r="F50" i="6" l="1"/>
  <c r="E50" i="6"/>
  <c r="O245" i="12"/>
  <c r="N307" i="12"/>
  <c r="N438" i="12" s="1"/>
  <c r="X236" i="12"/>
  <c r="W298" i="12"/>
  <c r="W429" i="12" s="1"/>
  <c r="E255" i="12"/>
  <c r="D317" i="12"/>
  <c r="W237" i="12"/>
  <c r="V299" i="12"/>
  <c r="V430" i="12" s="1"/>
  <c r="I251" i="12"/>
  <c r="H313" i="12"/>
  <c r="H444" i="12" s="1"/>
  <c r="L248" i="12"/>
  <c r="K310" i="12"/>
  <c r="K441" i="12" s="1"/>
  <c r="J250" i="12"/>
  <c r="I312" i="12"/>
  <c r="I443" i="12" s="1"/>
  <c r="Z234" i="12"/>
  <c r="Y296" i="12"/>
  <c r="Y427" i="12" s="1"/>
  <c r="AF420" i="12"/>
  <c r="Q243" i="12"/>
  <c r="P305" i="12"/>
  <c r="P436" i="12" s="1"/>
  <c r="AF228" i="12"/>
  <c r="AE290" i="12"/>
  <c r="AE421" i="12" s="1"/>
  <c r="AE229" i="12"/>
  <c r="AD291" i="12"/>
  <c r="AD422" i="12" s="1"/>
  <c r="O246" i="12"/>
  <c r="N308" i="12"/>
  <c r="N439" i="12" s="1"/>
  <c r="T240" i="12"/>
  <c r="S302" i="12"/>
  <c r="S433" i="12" s="1"/>
  <c r="T241" i="12"/>
  <c r="S303" i="12"/>
  <c r="S434" i="12" s="1"/>
  <c r="AD231" i="12"/>
  <c r="AC293" i="12"/>
  <c r="AC424" i="12" s="1"/>
  <c r="P244" i="12"/>
  <c r="O306" i="12"/>
  <c r="O437" i="12" s="1"/>
  <c r="R242" i="12"/>
  <c r="Q304" i="12"/>
  <c r="Q435" i="12" s="1"/>
  <c r="AB232" i="12"/>
  <c r="AA294" i="12"/>
  <c r="AA425" i="12" s="1"/>
  <c r="Y235" i="12"/>
  <c r="X297" i="12"/>
  <c r="X428" i="12" s="1"/>
  <c r="I252" i="12"/>
  <c r="H314" i="12"/>
  <c r="H445" i="12" s="1"/>
  <c r="G253" i="12"/>
  <c r="F315" i="12"/>
  <c r="F446" i="12" s="1"/>
  <c r="K249" i="12"/>
  <c r="J311" i="12"/>
  <c r="J442" i="12" s="1"/>
  <c r="AB233" i="12"/>
  <c r="AA295" i="12"/>
  <c r="AA426" i="12" s="1"/>
  <c r="AD230" i="12"/>
  <c r="AC292" i="12"/>
  <c r="AC423" i="12" s="1"/>
  <c r="U239" i="12"/>
  <c r="T301" i="12"/>
  <c r="T432" i="12" s="1"/>
  <c r="C318" i="12"/>
  <c r="C448" i="12"/>
  <c r="C449" i="12" s="1"/>
  <c r="AE420" i="12"/>
  <c r="E316" i="12"/>
  <c r="E447" i="12" s="1"/>
  <c r="F254" i="12"/>
  <c r="N247" i="12"/>
  <c r="M309" i="12"/>
  <c r="M440" i="12" s="1"/>
  <c r="W238" i="12"/>
  <c r="V300" i="12"/>
  <c r="V431" i="12" s="1"/>
  <c r="H59" i="12"/>
  <c r="G59" i="12"/>
  <c r="AT39" i="20"/>
  <c r="AT42" i="20" s="1"/>
  <c r="AT43" i="20" s="1"/>
  <c r="D51" i="1"/>
  <c r="C24" i="2"/>
  <c r="F33" i="1"/>
  <c r="E18" i="2"/>
  <c r="F56" i="1"/>
  <c r="D23" i="2"/>
  <c r="G25" i="7"/>
  <c r="H34" i="1" s="1"/>
  <c r="E53" i="1"/>
  <c r="E52" i="1"/>
  <c r="E55" i="1"/>
  <c r="E54" i="1"/>
  <c r="C52" i="6" l="1"/>
  <c r="C53" i="6" s="1"/>
  <c r="G50" i="6"/>
  <c r="C62" i="12"/>
  <c r="C63" i="12" s="1"/>
  <c r="X238" i="12"/>
  <c r="W300" i="12"/>
  <c r="W431" i="12" s="1"/>
  <c r="L249" i="12"/>
  <c r="K311" i="12"/>
  <c r="K442" i="12" s="1"/>
  <c r="AC232" i="12"/>
  <c r="AB294" i="12"/>
  <c r="AB425" i="12" s="1"/>
  <c r="U241" i="12"/>
  <c r="T303" i="12"/>
  <c r="T434" i="12" s="1"/>
  <c r="AG228" i="12"/>
  <c r="AG290" i="12" s="1"/>
  <c r="AF290" i="12"/>
  <c r="K250" i="12"/>
  <c r="J312" i="12"/>
  <c r="J443" i="12" s="1"/>
  <c r="D318" i="12"/>
  <c r="D62" i="12" s="1"/>
  <c r="D63" i="12" s="1"/>
  <c r="D448" i="12"/>
  <c r="D449" i="12" s="1"/>
  <c r="D52" i="6" s="1"/>
  <c r="D53" i="6" s="1"/>
  <c r="AE231" i="12"/>
  <c r="AD293" i="12"/>
  <c r="AD424" i="12" s="1"/>
  <c r="AA234" i="12"/>
  <c r="Z296" i="12"/>
  <c r="Z427" i="12" s="1"/>
  <c r="X237" i="12"/>
  <c r="W299" i="12"/>
  <c r="W430" i="12" s="1"/>
  <c r="O247" i="12"/>
  <c r="N309" i="12"/>
  <c r="N440" i="12" s="1"/>
  <c r="G315" i="12"/>
  <c r="G446" i="12" s="1"/>
  <c r="H253" i="12"/>
  <c r="U240" i="12"/>
  <c r="T302" i="12"/>
  <c r="T433" i="12" s="1"/>
  <c r="M248" i="12"/>
  <c r="L310" i="12"/>
  <c r="L441" i="12" s="1"/>
  <c r="G254" i="12"/>
  <c r="F316" i="12"/>
  <c r="F447" i="12" s="1"/>
  <c r="Y236" i="12"/>
  <c r="X298" i="12"/>
  <c r="X429" i="12" s="1"/>
  <c r="Z235" i="12"/>
  <c r="Y297" i="12"/>
  <c r="Y428" i="12" s="1"/>
  <c r="AF229" i="12"/>
  <c r="AE291" i="12"/>
  <c r="AE422" i="12" s="1"/>
  <c r="F255" i="12"/>
  <c r="E317" i="12"/>
  <c r="V239" i="12"/>
  <c r="U301" i="12"/>
  <c r="U432" i="12" s="1"/>
  <c r="S242" i="12"/>
  <c r="R304" i="12"/>
  <c r="R435" i="12" s="1"/>
  <c r="R243" i="12"/>
  <c r="Q305" i="12"/>
  <c r="Q436" i="12" s="1"/>
  <c r="AE230" i="12"/>
  <c r="AD292" i="12"/>
  <c r="AD423" i="12" s="1"/>
  <c r="J252" i="12"/>
  <c r="I314" i="12"/>
  <c r="I445" i="12" s="1"/>
  <c r="Q244" i="12"/>
  <c r="P306" i="12"/>
  <c r="P437" i="12" s="1"/>
  <c r="P246" i="12"/>
  <c r="O308" i="12"/>
  <c r="O439" i="12" s="1"/>
  <c r="J251" i="12"/>
  <c r="I313" i="12"/>
  <c r="I444" i="12" s="1"/>
  <c r="AC233" i="12"/>
  <c r="AB295" i="12"/>
  <c r="AB426" i="12" s="1"/>
  <c r="P245" i="12"/>
  <c r="O307" i="12"/>
  <c r="O438" i="12" s="1"/>
  <c r="AT9" i="4"/>
  <c r="AT66" i="9"/>
  <c r="I59" i="12"/>
  <c r="AT44" i="20"/>
  <c r="AT10" i="3" s="1"/>
  <c r="AU37" i="20"/>
  <c r="AU40" i="20" s="1"/>
  <c r="D24" i="2"/>
  <c r="H25" i="7"/>
  <c r="I34" i="1" s="1"/>
  <c r="E51" i="1"/>
  <c r="G33" i="1"/>
  <c r="G56" i="1"/>
  <c r="F18" i="2"/>
  <c r="F53" i="1"/>
  <c r="F52" i="1"/>
  <c r="F54" i="1"/>
  <c r="F55" i="1"/>
  <c r="E24" i="2" s="1"/>
  <c r="E23" i="2"/>
  <c r="D58" i="6" l="1"/>
  <c r="D59" i="6" s="1"/>
  <c r="D9" i="5" s="1"/>
  <c r="C58" i="6"/>
  <c r="C59" i="6" s="1"/>
  <c r="C46" i="11" s="1"/>
  <c r="H50" i="6"/>
  <c r="D30" i="11"/>
  <c r="D34" i="11" s="1"/>
  <c r="D66" i="12"/>
  <c r="C66" i="12" s="1"/>
  <c r="C20" i="14" s="1"/>
  <c r="C22" i="2" s="1"/>
  <c r="D68" i="12"/>
  <c r="C30" i="11"/>
  <c r="C34" i="11" s="1"/>
  <c r="C41" i="11" s="1"/>
  <c r="C68" i="12"/>
  <c r="C19" i="2" s="1"/>
  <c r="W239" i="12"/>
  <c r="V301" i="12"/>
  <c r="V432" i="12" s="1"/>
  <c r="AF231" i="12"/>
  <c r="AE293" i="12"/>
  <c r="AE424" i="12" s="1"/>
  <c r="AF230" i="12"/>
  <c r="AE292" i="12"/>
  <c r="AE423" i="12" s="1"/>
  <c r="G255" i="12"/>
  <c r="F317" i="12"/>
  <c r="H254" i="12"/>
  <c r="G316" i="12"/>
  <c r="G447" i="12" s="1"/>
  <c r="P247" i="12"/>
  <c r="O309" i="12"/>
  <c r="O440" i="12" s="1"/>
  <c r="AD232" i="12"/>
  <c r="AC294" i="12"/>
  <c r="AC425" i="12" s="1"/>
  <c r="Z236" i="12"/>
  <c r="Y298" i="12"/>
  <c r="Y429" i="12" s="1"/>
  <c r="V241" i="12"/>
  <c r="U303" i="12"/>
  <c r="U434" i="12" s="1"/>
  <c r="K251" i="12"/>
  <c r="J313" i="12"/>
  <c r="J444" i="12" s="1"/>
  <c r="Q245" i="12"/>
  <c r="P307" i="12"/>
  <c r="P438" i="12" s="1"/>
  <c r="Q246" i="12"/>
  <c r="P308" i="12"/>
  <c r="P439" i="12" s="1"/>
  <c r="S243" i="12"/>
  <c r="R305" i="12"/>
  <c r="R436" i="12" s="1"/>
  <c r="AG229" i="12"/>
  <c r="AF291" i="12"/>
  <c r="AF422" i="12" s="1"/>
  <c r="N248" i="12"/>
  <c r="M310" i="12"/>
  <c r="M441" i="12" s="1"/>
  <c r="Y237" i="12"/>
  <c r="X299" i="12"/>
  <c r="X430" i="12" s="1"/>
  <c r="L250" i="12"/>
  <c r="K312" i="12"/>
  <c r="K443" i="12" s="1"/>
  <c r="M249" i="12"/>
  <c r="L311" i="12"/>
  <c r="L442" i="12" s="1"/>
  <c r="K252" i="12"/>
  <c r="J314" i="12"/>
  <c r="J445" i="12" s="1"/>
  <c r="AF421" i="12"/>
  <c r="AD233" i="12"/>
  <c r="AC295" i="12"/>
  <c r="AC426" i="12" s="1"/>
  <c r="I253" i="12"/>
  <c r="H315" i="12"/>
  <c r="H446" i="12" s="1"/>
  <c r="E318" i="12"/>
  <c r="E62" i="12" s="1"/>
  <c r="E63" i="12" s="1"/>
  <c r="E448" i="12"/>
  <c r="E449" i="12" s="1"/>
  <c r="E52" i="6" s="1"/>
  <c r="E53" i="6" s="1"/>
  <c r="Q306" i="12"/>
  <c r="Q437" i="12" s="1"/>
  <c r="R244" i="12"/>
  <c r="T242" i="12"/>
  <c r="S304" i="12"/>
  <c r="S435" i="12" s="1"/>
  <c r="AA235" i="12"/>
  <c r="Z297" i="12"/>
  <c r="Z428" i="12" s="1"/>
  <c r="V240" i="12"/>
  <c r="U302" i="12"/>
  <c r="U433" i="12" s="1"/>
  <c r="AB234" i="12"/>
  <c r="AA296" i="12"/>
  <c r="AA427" i="12" s="1"/>
  <c r="AG421" i="12"/>
  <c r="Y238" i="12"/>
  <c r="X300" i="12"/>
  <c r="X431" i="12" s="1"/>
  <c r="J59" i="12"/>
  <c r="AU39" i="20"/>
  <c r="AU42" i="20" s="1"/>
  <c r="AU43" i="20" s="1"/>
  <c r="F23" i="2"/>
  <c r="G28" i="1"/>
  <c r="H33" i="1"/>
  <c r="G18" i="2"/>
  <c r="H56" i="1"/>
  <c r="G55" i="1"/>
  <c r="F24" i="2" s="1"/>
  <c r="G54" i="1"/>
  <c r="G53" i="1"/>
  <c r="G52" i="1"/>
  <c r="F51" i="1"/>
  <c r="I25" i="7"/>
  <c r="J34" i="1" s="1"/>
  <c r="D46" i="11" l="1"/>
  <c r="C62" i="6"/>
  <c r="D62" i="6" s="1"/>
  <c r="C9" i="5"/>
  <c r="E58" i="6"/>
  <c r="E59" i="6" s="1"/>
  <c r="I50" i="6"/>
  <c r="C7" i="5"/>
  <c r="C5" i="15" s="1"/>
  <c r="C33" i="2" s="1"/>
  <c r="D44" i="1" s="1"/>
  <c r="D45" i="1" s="1"/>
  <c r="D46" i="1" s="1"/>
  <c r="C45" i="11"/>
  <c r="C44" i="6" s="1"/>
  <c r="E30" i="11"/>
  <c r="E34" i="11" s="1"/>
  <c r="E66" i="12"/>
  <c r="E68" i="12"/>
  <c r="D45" i="11"/>
  <c r="D41" i="11"/>
  <c r="D7" i="5"/>
  <c r="C8" i="3"/>
  <c r="AC234" i="12"/>
  <c r="AB296" i="12"/>
  <c r="AB427" i="12" s="1"/>
  <c r="W240" i="12"/>
  <c r="V302" i="12"/>
  <c r="V433" i="12" s="1"/>
  <c r="L252" i="12"/>
  <c r="K314" i="12"/>
  <c r="K445" i="12" s="1"/>
  <c r="O248" i="12"/>
  <c r="N310" i="12"/>
  <c r="N441" i="12" s="1"/>
  <c r="R245" i="12"/>
  <c r="Q307" i="12"/>
  <c r="Q438" i="12" s="1"/>
  <c r="R246" i="12"/>
  <c r="Q308" i="12"/>
  <c r="Q439" i="12" s="1"/>
  <c r="F318" i="12"/>
  <c r="F62" i="12" s="1"/>
  <c r="F63" i="12" s="1"/>
  <c r="F448" i="12"/>
  <c r="F449" i="12" s="1"/>
  <c r="F52" i="6" s="1"/>
  <c r="F53" i="6" s="1"/>
  <c r="F58" i="6" s="1"/>
  <c r="F59" i="6" s="1"/>
  <c r="AA236" i="12"/>
  <c r="Z298" i="12"/>
  <c r="Z429" i="12" s="1"/>
  <c r="AB235" i="12"/>
  <c r="AA297" i="12"/>
  <c r="AA428" i="12" s="1"/>
  <c r="N249" i="12"/>
  <c r="M311" i="12"/>
  <c r="M442" i="12" s="1"/>
  <c r="AH229" i="12"/>
  <c r="AH291" i="12" s="1"/>
  <c r="AG291" i="12"/>
  <c r="L251" i="12"/>
  <c r="K313" i="12"/>
  <c r="K444" i="12" s="1"/>
  <c r="Q247" i="12"/>
  <c r="P309" i="12"/>
  <c r="P440" i="12" s="1"/>
  <c r="AG231" i="12"/>
  <c r="AF293" i="12"/>
  <c r="AF424" i="12" s="1"/>
  <c r="Z237" i="12"/>
  <c r="Y299" i="12"/>
  <c r="Y430" i="12" s="1"/>
  <c r="H255" i="12"/>
  <c r="G317" i="12"/>
  <c r="AG230" i="12"/>
  <c r="AF292" i="12"/>
  <c r="AF423" i="12" s="1"/>
  <c r="Z238" i="12"/>
  <c r="Y300" i="12"/>
  <c r="Y431" i="12" s="1"/>
  <c r="U242" i="12"/>
  <c r="T304" i="12"/>
  <c r="T435" i="12" s="1"/>
  <c r="AE233" i="12"/>
  <c r="AD295" i="12"/>
  <c r="AD426" i="12" s="1"/>
  <c r="M250" i="12"/>
  <c r="L312" i="12"/>
  <c r="L443" i="12" s="1"/>
  <c r="T243" i="12"/>
  <c r="S305" i="12"/>
  <c r="S436" i="12" s="1"/>
  <c r="AE232" i="12"/>
  <c r="AD294" i="12"/>
  <c r="AD425" i="12" s="1"/>
  <c r="J253" i="12"/>
  <c r="I315" i="12"/>
  <c r="I446" i="12" s="1"/>
  <c r="S244" i="12"/>
  <c r="R306" i="12"/>
  <c r="R437" i="12" s="1"/>
  <c r="W241" i="12"/>
  <c r="V303" i="12"/>
  <c r="V434" i="12" s="1"/>
  <c r="I254" i="12"/>
  <c r="H316" i="12"/>
  <c r="H447" i="12" s="1"/>
  <c r="X239" i="12"/>
  <c r="W301" i="12"/>
  <c r="W432" i="12" s="1"/>
  <c r="AU9" i="4"/>
  <c r="N7" i="16" s="1"/>
  <c r="AU66" i="9"/>
  <c r="K59" i="12"/>
  <c r="AU44" i="20"/>
  <c r="AU10" i="3" s="1"/>
  <c r="AV37" i="20"/>
  <c r="AV40" i="20" s="1"/>
  <c r="G51" i="1"/>
  <c r="H52" i="1"/>
  <c r="H55" i="1"/>
  <c r="G24" i="2" s="1"/>
  <c r="H54" i="1"/>
  <c r="H53" i="1"/>
  <c r="J25" i="7"/>
  <c r="K34" i="1" s="1"/>
  <c r="G23" i="2"/>
  <c r="H28" i="1"/>
  <c r="I33" i="1"/>
  <c r="H18" i="2"/>
  <c r="I56" i="1"/>
  <c r="C6" i="17" l="1"/>
  <c r="C53" i="2" s="1"/>
  <c r="C64" i="11"/>
  <c r="D64" i="11" s="1"/>
  <c r="C37" i="6"/>
  <c r="C39" i="6" s="1"/>
  <c r="F9" i="5"/>
  <c r="F46" i="11"/>
  <c r="E9" i="5"/>
  <c r="E46" i="11"/>
  <c r="E62" i="6"/>
  <c r="F62" i="6" s="1"/>
  <c r="J50" i="6"/>
  <c r="C47" i="11"/>
  <c r="C49" i="11" s="1"/>
  <c r="C54" i="11" s="1"/>
  <c r="C35" i="2"/>
  <c r="D36" i="1" s="1"/>
  <c r="D8" i="3"/>
  <c r="F68" i="12"/>
  <c r="F66" i="12"/>
  <c r="F30" i="11"/>
  <c r="F34" i="11" s="1"/>
  <c r="D44" i="6"/>
  <c r="D37" i="6" s="1"/>
  <c r="D39" i="6" s="1"/>
  <c r="D47" i="11"/>
  <c r="D49" i="11" s="1"/>
  <c r="D34" i="9" s="1"/>
  <c r="E45" i="11"/>
  <c r="E41" i="11"/>
  <c r="E7" i="5"/>
  <c r="K253" i="12"/>
  <c r="J315" i="12"/>
  <c r="J446" i="12" s="1"/>
  <c r="G318" i="12"/>
  <c r="G62" i="12" s="1"/>
  <c r="G63" i="12" s="1"/>
  <c r="G448" i="12"/>
  <c r="G449" i="12" s="1"/>
  <c r="G52" i="6" s="1"/>
  <c r="G53" i="6" s="1"/>
  <c r="G58" i="6" s="1"/>
  <c r="G59" i="6" s="1"/>
  <c r="AB236" i="12"/>
  <c r="AA298" i="12"/>
  <c r="AA429" i="12" s="1"/>
  <c r="V242" i="12"/>
  <c r="U304" i="12"/>
  <c r="U435" i="12" s="1"/>
  <c r="AA237" i="12"/>
  <c r="Z299" i="12"/>
  <c r="Z430" i="12" s="1"/>
  <c r="AH422" i="12"/>
  <c r="M252" i="12"/>
  <c r="L314" i="12"/>
  <c r="L445" i="12" s="1"/>
  <c r="J254" i="12"/>
  <c r="I316" i="12"/>
  <c r="I447" i="12" s="1"/>
  <c r="X241" i="12"/>
  <c r="W303" i="12"/>
  <c r="W434" i="12" s="1"/>
  <c r="U243" i="12"/>
  <c r="T305" i="12"/>
  <c r="T436" i="12" s="1"/>
  <c r="AA238" i="12"/>
  <c r="Z300" i="12"/>
  <c r="Z431" i="12" s="1"/>
  <c r="AH231" i="12"/>
  <c r="AG293" i="12"/>
  <c r="AG424" i="12" s="1"/>
  <c r="O249" i="12"/>
  <c r="N311" i="12"/>
  <c r="N442" i="12" s="1"/>
  <c r="S246" i="12"/>
  <c r="R308" i="12"/>
  <c r="R439" i="12" s="1"/>
  <c r="X240" i="12"/>
  <c r="W302" i="12"/>
  <c r="W433" i="12" s="1"/>
  <c r="AF233" i="12"/>
  <c r="AE295" i="12"/>
  <c r="AE426" i="12" s="1"/>
  <c r="M251" i="12"/>
  <c r="L313" i="12"/>
  <c r="L444" i="12" s="1"/>
  <c r="T244" i="12"/>
  <c r="S306" i="12"/>
  <c r="S437" i="12" s="1"/>
  <c r="N250" i="12"/>
  <c r="M312" i="12"/>
  <c r="M443" i="12" s="1"/>
  <c r="I255" i="12"/>
  <c r="H317" i="12"/>
  <c r="P248" i="12"/>
  <c r="O310" i="12"/>
  <c r="O441" i="12" s="1"/>
  <c r="AF232" i="12"/>
  <c r="AE294" i="12"/>
  <c r="AE425" i="12" s="1"/>
  <c r="AG422" i="12"/>
  <c r="Y239" i="12"/>
  <c r="X301" i="12"/>
  <c r="X432" i="12" s="1"/>
  <c r="AH230" i="12"/>
  <c r="AG292" i="12"/>
  <c r="AG423" i="12" s="1"/>
  <c r="R247" i="12"/>
  <c r="Q309" i="12"/>
  <c r="Q440" i="12" s="1"/>
  <c r="AC235" i="12"/>
  <c r="AB297" i="12"/>
  <c r="AB428" i="12" s="1"/>
  <c r="S245" i="12"/>
  <c r="R307" i="12"/>
  <c r="R438" i="12" s="1"/>
  <c r="AD234" i="12"/>
  <c r="AC296" i="12"/>
  <c r="AC427" i="12" s="1"/>
  <c r="L59" i="12"/>
  <c r="AV39" i="20"/>
  <c r="AV42" i="20" s="1"/>
  <c r="AV43" i="20" s="1"/>
  <c r="J33" i="1"/>
  <c r="I18" i="2"/>
  <c r="J56" i="1"/>
  <c r="K25" i="7"/>
  <c r="L34" i="1" s="1"/>
  <c r="H23" i="2"/>
  <c r="I28" i="1"/>
  <c r="I53" i="1"/>
  <c r="I54" i="1"/>
  <c r="I52" i="1"/>
  <c r="I55" i="1"/>
  <c r="H24" i="2" s="1"/>
  <c r="H51" i="1"/>
  <c r="C7" i="15"/>
  <c r="C43" i="6" l="1"/>
  <c r="C45" i="6" s="1"/>
  <c r="C65" i="11"/>
  <c r="C57" i="11"/>
  <c r="G9" i="5"/>
  <c r="G46" i="11"/>
  <c r="G62" i="6"/>
  <c r="K50" i="6"/>
  <c r="D54" i="11"/>
  <c r="D57" i="11"/>
  <c r="E44" i="6"/>
  <c r="E37" i="6" s="1"/>
  <c r="E39" i="6" s="1"/>
  <c r="E47" i="11"/>
  <c r="E49" i="11" s="1"/>
  <c r="E34" i="9" s="1"/>
  <c r="F45" i="11"/>
  <c r="F7" i="5"/>
  <c r="F41" i="11"/>
  <c r="G30" i="11"/>
  <c r="G34" i="11" s="1"/>
  <c r="G66" i="12"/>
  <c r="D20" i="14" s="1"/>
  <c r="D22" i="2" s="1"/>
  <c r="G68" i="12"/>
  <c r="D19" i="2" s="1"/>
  <c r="D20" i="2" s="1"/>
  <c r="E8" i="3"/>
  <c r="E64" i="11"/>
  <c r="T245" i="12"/>
  <c r="S307" i="12"/>
  <c r="S438" i="12" s="1"/>
  <c r="Z239" i="12"/>
  <c r="Y301" i="12"/>
  <c r="Y432" i="12" s="1"/>
  <c r="J255" i="12"/>
  <c r="I317" i="12"/>
  <c r="AG233" i="12"/>
  <c r="AF295" i="12"/>
  <c r="AF426" i="12" s="1"/>
  <c r="AI231" i="12"/>
  <c r="AH293" i="12"/>
  <c r="AH424" i="12" s="1"/>
  <c r="K254" i="12"/>
  <c r="J316" i="12"/>
  <c r="J447" i="12" s="1"/>
  <c r="W242" i="12"/>
  <c r="V304" i="12"/>
  <c r="V435" i="12" s="1"/>
  <c r="Y240" i="12"/>
  <c r="X302" i="12"/>
  <c r="X433" i="12" s="1"/>
  <c r="AC236" i="12"/>
  <c r="AB298" i="12"/>
  <c r="AB429" i="12" s="1"/>
  <c r="S247" i="12"/>
  <c r="R309" i="12"/>
  <c r="R440" i="12" s="1"/>
  <c r="AG232" i="12"/>
  <c r="AF294" i="12"/>
  <c r="AF425" i="12" s="1"/>
  <c r="U244" i="12"/>
  <c r="T306" i="12"/>
  <c r="T437" i="12" s="1"/>
  <c r="T246" i="12"/>
  <c r="S308" i="12"/>
  <c r="S439" i="12" s="1"/>
  <c r="V243" i="12"/>
  <c r="U305" i="12"/>
  <c r="U436" i="12" s="1"/>
  <c r="AD235" i="12"/>
  <c r="AC297" i="12"/>
  <c r="AC428" i="12" s="1"/>
  <c r="AB238" i="12"/>
  <c r="AA300" i="12"/>
  <c r="AA431" i="12" s="1"/>
  <c r="H318" i="12"/>
  <c r="H62" i="12" s="1"/>
  <c r="H63" i="12" s="1"/>
  <c r="H448" i="12"/>
  <c r="H449" i="12" s="1"/>
  <c r="H52" i="6" s="1"/>
  <c r="H53" i="6" s="1"/>
  <c r="H58" i="6" s="1"/>
  <c r="H59" i="6" s="1"/>
  <c r="O250" i="12"/>
  <c r="N312" i="12"/>
  <c r="N443" i="12" s="1"/>
  <c r="N252" i="12"/>
  <c r="M314" i="12"/>
  <c r="M445" i="12" s="1"/>
  <c r="AE234" i="12"/>
  <c r="AD296" i="12"/>
  <c r="AD427" i="12" s="1"/>
  <c r="AI230" i="12"/>
  <c r="AI292" i="12" s="1"/>
  <c r="AH292" i="12"/>
  <c r="Q248" i="12"/>
  <c r="P310" i="12"/>
  <c r="P441" i="12" s="1"/>
  <c r="N251" i="12"/>
  <c r="M313" i="12"/>
  <c r="M444" i="12" s="1"/>
  <c r="P249" i="12"/>
  <c r="O311" i="12"/>
  <c r="O442" i="12" s="1"/>
  <c r="Y241" i="12"/>
  <c r="X303" i="12"/>
  <c r="X434" i="12" s="1"/>
  <c r="AB237" i="12"/>
  <c r="AA299" i="12"/>
  <c r="AA430" i="12" s="1"/>
  <c r="L253" i="12"/>
  <c r="K315" i="12"/>
  <c r="K446" i="12" s="1"/>
  <c r="AV9" i="4"/>
  <c r="AV66" i="9"/>
  <c r="M59" i="12"/>
  <c r="AW37" i="20"/>
  <c r="AW40" i="20" s="1"/>
  <c r="AV44" i="20"/>
  <c r="AV10" i="3" s="1"/>
  <c r="I51" i="1"/>
  <c r="L25" i="7"/>
  <c r="M34" i="1" s="1"/>
  <c r="K56" i="1"/>
  <c r="K33" i="1"/>
  <c r="J18" i="2"/>
  <c r="J53" i="1"/>
  <c r="J52" i="1"/>
  <c r="J54" i="1"/>
  <c r="J55" i="1"/>
  <c r="I24" i="2" s="1"/>
  <c r="I23" i="2"/>
  <c r="J28" i="1"/>
  <c r="D65" i="11" l="1"/>
  <c r="C66" i="11"/>
  <c r="C90" i="6"/>
  <c r="C56" i="6"/>
  <c r="H62" i="6"/>
  <c r="H9" i="5"/>
  <c r="H46" i="11"/>
  <c r="L50" i="6"/>
  <c r="C9" i="22"/>
  <c r="F8" i="3"/>
  <c r="F44" i="6"/>
  <c r="F37" i="6" s="1"/>
  <c r="F39" i="6" s="1"/>
  <c r="F47" i="11"/>
  <c r="F49" i="11" s="1"/>
  <c r="F34" i="9" s="1"/>
  <c r="D36" i="9" s="1"/>
  <c r="D38" i="9" s="1"/>
  <c r="D43" i="9" s="1"/>
  <c r="H68" i="12"/>
  <c r="H66" i="12"/>
  <c r="H30" i="11"/>
  <c r="H34" i="11" s="1"/>
  <c r="E57" i="11"/>
  <c r="E54" i="11"/>
  <c r="G45" i="11"/>
  <c r="G7" i="5"/>
  <c r="G41" i="11"/>
  <c r="F64" i="11"/>
  <c r="O252" i="12"/>
  <c r="N314" i="12"/>
  <c r="N445" i="12" s="1"/>
  <c r="AH232" i="12"/>
  <c r="AG294" i="12"/>
  <c r="AG425" i="12" s="1"/>
  <c r="AC237" i="12"/>
  <c r="AB299" i="12"/>
  <c r="AB430" i="12" s="1"/>
  <c r="R248" i="12"/>
  <c r="Q310" i="12"/>
  <c r="Q441" i="12" s="1"/>
  <c r="P250" i="12"/>
  <c r="O312" i="12"/>
  <c r="O443" i="12" s="1"/>
  <c r="X242" i="12"/>
  <c r="W304" i="12"/>
  <c r="W435" i="12" s="1"/>
  <c r="K255" i="12"/>
  <c r="J317" i="12"/>
  <c r="M253" i="12"/>
  <c r="L315" i="12"/>
  <c r="L446" i="12" s="1"/>
  <c r="AH423" i="12"/>
  <c r="T247" i="12"/>
  <c r="S309" i="12"/>
  <c r="S440" i="12" s="1"/>
  <c r="Z241" i="12"/>
  <c r="Y303" i="12"/>
  <c r="Y434" i="12" s="1"/>
  <c r="AI423" i="12"/>
  <c r="L254" i="12"/>
  <c r="K316" i="12"/>
  <c r="K447" i="12" s="1"/>
  <c r="AA239" i="12"/>
  <c r="Z301" i="12"/>
  <c r="Z432" i="12" s="1"/>
  <c r="V244" i="12"/>
  <c r="U306" i="12"/>
  <c r="U437" i="12" s="1"/>
  <c r="O251" i="12"/>
  <c r="N313" i="12"/>
  <c r="N444" i="12" s="1"/>
  <c r="AE235" i="12"/>
  <c r="AD297" i="12"/>
  <c r="AD428" i="12" s="1"/>
  <c r="AH233" i="12"/>
  <c r="AG295" i="12"/>
  <c r="AG426" i="12" s="1"/>
  <c r="U246" i="12"/>
  <c r="T308" i="12"/>
  <c r="T439" i="12" s="1"/>
  <c r="AD236" i="12"/>
  <c r="AC298" i="12"/>
  <c r="AC429" i="12" s="1"/>
  <c r="Z240" i="12"/>
  <c r="Y302" i="12"/>
  <c r="Y433" i="12" s="1"/>
  <c r="I318" i="12"/>
  <c r="I62" i="12" s="1"/>
  <c r="I63" i="12" s="1"/>
  <c r="I448" i="12"/>
  <c r="I449" i="12" s="1"/>
  <c r="I52" i="6" s="1"/>
  <c r="I53" i="6" s="1"/>
  <c r="I58" i="6" s="1"/>
  <c r="I59" i="6" s="1"/>
  <c r="W243" i="12"/>
  <c r="V305" i="12"/>
  <c r="V436" i="12" s="1"/>
  <c r="Q249" i="12"/>
  <c r="P311" i="12"/>
  <c r="P442" i="12" s="1"/>
  <c r="AF234" i="12"/>
  <c r="AE296" i="12"/>
  <c r="AE427" i="12" s="1"/>
  <c r="AC238" i="12"/>
  <c r="AB300" i="12"/>
  <c r="AB431" i="12" s="1"/>
  <c r="AJ231" i="12"/>
  <c r="AJ293" i="12" s="1"/>
  <c r="AI293" i="12"/>
  <c r="AI424" i="12" s="1"/>
  <c r="U245" i="12"/>
  <c r="T307" i="12"/>
  <c r="T438" i="12" s="1"/>
  <c r="N59" i="12"/>
  <c r="AW39" i="20"/>
  <c r="AW42" i="20" s="1"/>
  <c r="AW43" i="20" s="1"/>
  <c r="L33" i="1"/>
  <c r="K18" i="2"/>
  <c r="L56" i="1"/>
  <c r="J23" i="2"/>
  <c r="K30" i="1"/>
  <c r="K28" i="1"/>
  <c r="K54" i="1"/>
  <c r="K52" i="1"/>
  <c r="K55" i="1"/>
  <c r="J24" i="2" s="1"/>
  <c r="K53" i="1"/>
  <c r="M25" i="7"/>
  <c r="N34" i="1" s="1"/>
  <c r="J51" i="1"/>
  <c r="C38" i="9" l="1"/>
  <c r="C43" i="9" s="1"/>
  <c r="D51" i="9"/>
  <c r="C57" i="9"/>
  <c r="D43" i="6"/>
  <c r="D45" i="6" s="1"/>
  <c r="C17" i="3"/>
  <c r="C18" i="3"/>
  <c r="C61" i="6"/>
  <c r="E65" i="11"/>
  <c r="D66" i="11"/>
  <c r="I9" i="5"/>
  <c r="I46" i="11"/>
  <c r="I62" i="6"/>
  <c r="M50" i="6"/>
  <c r="D9" i="22"/>
  <c r="F57" i="11"/>
  <c r="F54" i="11"/>
  <c r="I66" i="12"/>
  <c r="I68" i="12"/>
  <c r="I30" i="11"/>
  <c r="I34" i="11" s="1"/>
  <c r="G8" i="3"/>
  <c r="G44" i="6"/>
  <c r="G37" i="6" s="1"/>
  <c r="G39" i="6" s="1"/>
  <c r="G47" i="11"/>
  <c r="G49" i="11" s="1"/>
  <c r="G34" i="9" s="1"/>
  <c r="E36" i="9" s="1"/>
  <c r="E38" i="9" s="1"/>
  <c r="E43" i="9" s="1"/>
  <c r="H45" i="11"/>
  <c r="H41" i="11"/>
  <c r="H7" i="5"/>
  <c r="G64" i="11"/>
  <c r="V245" i="12"/>
  <c r="U307" i="12"/>
  <c r="U438" i="12" s="1"/>
  <c r="AE236" i="12"/>
  <c r="AD298" i="12"/>
  <c r="AD429" i="12" s="1"/>
  <c r="S248" i="12"/>
  <c r="R310" i="12"/>
  <c r="R441" i="12" s="1"/>
  <c r="AJ424" i="12"/>
  <c r="X243" i="12"/>
  <c r="W305" i="12"/>
  <c r="W436" i="12" s="1"/>
  <c r="V246" i="12"/>
  <c r="U308" i="12"/>
  <c r="U439" i="12" s="1"/>
  <c r="W244" i="12"/>
  <c r="V306" i="12"/>
  <c r="V437" i="12" s="1"/>
  <c r="AA241" i="12"/>
  <c r="Z303" i="12"/>
  <c r="Z434" i="12" s="1"/>
  <c r="L255" i="12"/>
  <c r="K317" i="12"/>
  <c r="AD237" i="12"/>
  <c r="AC299" i="12"/>
  <c r="AC430" i="12" s="1"/>
  <c r="AD238" i="12"/>
  <c r="AC300" i="12"/>
  <c r="AC431" i="12" s="1"/>
  <c r="AI233" i="12"/>
  <c r="AH295" i="12"/>
  <c r="AH426" i="12" s="1"/>
  <c r="AB239" i="12"/>
  <c r="AA301" i="12"/>
  <c r="AA432" i="12" s="1"/>
  <c r="U247" i="12"/>
  <c r="T309" i="12"/>
  <c r="T440" i="12" s="1"/>
  <c r="Y242" i="12"/>
  <c r="X304" i="12"/>
  <c r="X435" i="12" s="1"/>
  <c r="AI232" i="12"/>
  <c r="AH294" i="12"/>
  <c r="R249" i="12"/>
  <c r="Q311" i="12"/>
  <c r="Q442" i="12" s="1"/>
  <c r="N253" i="12"/>
  <c r="M315" i="12"/>
  <c r="M446" i="12" s="1"/>
  <c r="J318" i="12"/>
  <c r="J62" i="12" s="1"/>
  <c r="J63" i="12" s="1"/>
  <c r="J448" i="12"/>
  <c r="J449" i="12" s="1"/>
  <c r="J52" i="6" s="1"/>
  <c r="J53" i="6" s="1"/>
  <c r="J58" i="6" s="1"/>
  <c r="J59" i="6" s="1"/>
  <c r="P251" i="12"/>
  <c r="O313" i="12"/>
  <c r="O444" i="12" s="1"/>
  <c r="AG234" i="12"/>
  <c r="AF296" i="12"/>
  <c r="AF427" i="12" s="1"/>
  <c r="AA240" i="12"/>
  <c r="Z302" i="12"/>
  <c r="Z433" i="12" s="1"/>
  <c r="AF235" i="12"/>
  <c r="AE297" i="12"/>
  <c r="AE428" i="12" s="1"/>
  <c r="M254" i="12"/>
  <c r="L316" i="12"/>
  <c r="L447" i="12" s="1"/>
  <c r="Q250" i="12"/>
  <c r="P312" i="12"/>
  <c r="P443" i="12" s="1"/>
  <c r="P252" i="12"/>
  <c r="O314" i="12"/>
  <c r="O445" i="12" s="1"/>
  <c r="AW9" i="4"/>
  <c r="AW66" i="9"/>
  <c r="O59" i="12"/>
  <c r="AW44" i="20"/>
  <c r="AW10" i="3" s="1"/>
  <c r="AX37" i="20"/>
  <c r="AX40" i="20" s="1"/>
  <c r="L18" i="2"/>
  <c r="M33" i="1"/>
  <c r="M56" i="1"/>
  <c r="K23" i="2"/>
  <c r="L28" i="1"/>
  <c r="L30" i="1"/>
  <c r="N25" i="7"/>
  <c r="O25" i="7" s="1"/>
  <c r="P25" i="7" s="1"/>
  <c r="Q25" i="7" s="1"/>
  <c r="R25" i="7" s="1"/>
  <c r="S25" i="7" s="1"/>
  <c r="T25" i="7" s="1"/>
  <c r="U25" i="7" s="1"/>
  <c r="V25" i="7" s="1"/>
  <c r="W25" i="7" s="1"/>
  <c r="L52" i="1"/>
  <c r="L55" i="1"/>
  <c r="K24" i="2" s="1"/>
  <c r="L53" i="1"/>
  <c r="L54" i="1"/>
  <c r="K51" i="1"/>
  <c r="C51" i="9" l="1"/>
  <c r="D6" i="17"/>
  <c r="D53" i="2" s="1"/>
  <c r="C16" i="17"/>
  <c r="C60" i="2" s="1"/>
  <c r="C39" i="3"/>
  <c r="E51" i="9"/>
  <c r="F65" i="11"/>
  <c r="E66" i="11"/>
  <c r="C64" i="6"/>
  <c r="D90" i="6"/>
  <c r="J9" i="5"/>
  <c r="J46" i="11"/>
  <c r="J62" i="6"/>
  <c r="N50" i="6"/>
  <c r="E9" i="22"/>
  <c r="I45" i="11"/>
  <c r="I41" i="11"/>
  <c r="I7" i="5"/>
  <c r="H8" i="3"/>
  <c r="H47" i="11"/>
  <c r="H49" i="11" s="1"/>
  <c r="H34" i="9" s="1"/>
  <c r="F36" i="9" s="1"/>
  <c r="F38" i="9" s="1"/>
  <c r="F43" i="9" s="1"/>
  <c r="H44" i="6"/>
  <c r="H37" i="6" s="1"/>
  <c r="H39" i="6" s="1"/>
  <c r="G57" i="11"/>
  <c r="G54" i="11"/>
  <c r="J30" i="11"/>
  <c r="J34" i="11" s="1"/>
  <c r="J66" i="12"/>
  <c r="J68" i="12"/>
  <c r="H64" i="11"/>
  <c r="AI295" i="12"/>
  <c r="AI426" i="12" s="1"/>
  <c r="AJ233" i="12"/>
  <c r="AB241" i="12"/>
  <c r="AA303" i="12"/>
  <c r="AA434" i="12" s="1"/>
  <c r="AG235" i="12"/>
  <c r="AF297" i="12"/>
  <c r="AF428" i="12" s="1"/>
  <c r="Z242" i="12"/>
  <c r="Y304" i="12"/>
  <c r="Y435" i="12" s="1"/>
  <c r="AE238" i="12"/>
  <c r="AD300" i="12"/>
  <c r="AD431" i="12" s="1"/>
  <c r="Q251" i="12"/>
  <c r="P313" i="12"/>
  <c r="P444" i="12" s="1"/>
  <c r="X244" i="12"/>
  <c r="W306" i="12"/>
  <c r="W437" i="12" s="1"/>
  <c r="Q252" i="12"/>
  <c r="P314" i="12"/>
  <c r="P445" i="12" s="1"/>
  <c r="AB240" i="12"/>
  <c r="AA302" i="12"/>
  <c r="AA433" i="12" s="1"/>
  <c r="O253" i="12"/>
  <c r="N315" i="12"/>
  <c r="N446" i="12" s="1"/>
  <c r="V247" i="12"/>
  <c r="U309" i="12"/>
  <c r="U440" i="12" s="1"/>
  <c r="AE237" i="12"/>
  <c r="AD299" i="12"/>
  <c r="AD430" i="12" s="1"/>
  <c r="W246" i="12"/>
  <c r="V308" i="12"/>
  <c r="V439" i="12" s="1"/>
  <c r="AF236" i="12"/>
  <c r="AE298" i="12"/>
  <c r="AE429" i="12" s="1"/>
  <c r="AJ232" i="12"/>
  <c r="AI294" i="12"/>
  <c r="T248" i="12"/>
  <c r="S310" i="12"/>
  <c r="S441" i="12" s="1"/>
  <c r="R250" i="12"/>
  <c r="Q312" i="12"/>
  <c r="Q443" i="12" s="1"/>
  <c r="AH234" i="12"/>
  <c r="AG296" i="12"/>
  <c r="AG427" i="12" s="1"/>
  <c r="S249" i="12"/>
  <c r="R311" i="12"/>
  <c r="R442" i="12" s="1"/>
  <c r="AC239" i="12"/>
  <c r="AB301" i="12"/>
  <c r="AB432" i="12" s="1"/>
  <c r="K448" i="12"/>
  <c r="K449" i="12" s="1"/>
  <c r="K52" i="6" s="1"/>
  <c r="K53" i="6" s="1"/>
  <c r="K58" i="6" s="1"/>
  <c r="K59" i="6" s="1"/>
  <c r="K318" i="12"/>
  <c r="K62" i="12" s="1"/>
  <c r="K63" i="12" s="1"/>
  <c r="N254" i="12"/>
  <c r="M316" i="12"/>
  <c r="M447" i="12" s="1"/>
  <c r="AH425" i="12"/>
  <c r="M255" i="12"/>
  <c r="L317" i="12"/>
  <c r="Y243" i="12"/>
  <c r="X305" i="12"/>
  <c r="X436" i="12" s="1"/>
  <c r="W245" i="12"/>
  <c r="V307" i="12"/>
  <c r="V438" i="12" s="1"/>
  <c r="P59" i="12"/>
  <c r="AX39" i="20"/>
  <c r="AX42" i="20" s="1"/>
  <c r="AX43" i="20" s="1"/>
  <c r="M53" i="1"/>
  <c r="M54" i="1"/>
  <c r="M55" i="1"/>
  <c r="L24" i="2" s="1"/>
  <c r="M52" i="1"/>
  <c r="L51" i="1"/>
  <c r="L23" i="2"/>
  <c r="M28" i="1"/>
  <c r="M30" i="1"/>
  <c r="N56" i="1"/>
  <c r="N33" i="1"/>
  <c r="M18" i="2"/>
  <c r="D7" i="15"/>
  <c r="C37" i="17" l="1"/>
  <c r="C42" i="9"/>
  <c r="F51" i="9"/>
  <c r="E43" i="6"/>
  <c r="E45" i="6" s="1"/>
  <c r="D57" i="9"/>
  <c r="C30" i="9"/>
  <c r="C29" i="14"/>
  <c r="C31" i="9"/>
  <c r="G65" i="11"/>
  <c r="F66" i="11"/>
  <c r="K9" i="5"/>
  <c r="K46" i="11"/>
  <c r="K62" i="6"/>
  <c r="O50" i="6"/>
  <c r="F9" i="22"/>
  <c r="H57" i="11"/>
  <c r="H54" i="11"/>
  <c r="J45" i="11"/>
  <c r="J41" i="11"/>
  <c r="J7" i="5"/>
  <c r="K66" i="12"/>
  <c r="K68" i="12"/>
  <c r="E19" i="2" s="1"/>
  <c r="E20" i="2" s="1"/>
  <c r="K30" i="11"/>
  <c r="K34" i="11" s="1"/>
  <c r="I8" i="3"/>
  <c r="I47" i="11"/>
  <c r="I49" i="11" s="1"/>
  <c r="I34" i="9" s="1"/>
  <c r="G36" i="9" s="1"/>
  <c r="G38" i="9" s="1"/>
  <c r="G43" i="9" s="1"/>
  <c r="I44" i="6"/>
  <c r="I37" i="6" s="1"/>
  <c r="I39" i="6" s="1"/>
  <c r="I64" i="11"/>
  <c r="Q314" i="12"/>
  <c r="Q445" i="12" s="1"/>
  <c r="R252" i="12"/>
  <c r="W247" i="12"/>
  <c r="V309" i="12"/>
  <c r="V440" i="12" s="1"/>
  <c r="X245" i="12"/>
  <c r="W307" i="12"/>
  <c r="W438" i="12" s="1"/>
  <c r="U248" i="12"/>
  <c r="T310" i="12"/>
  <c r="T441" i="12" s="1"/>
  <c r="AI234" i="12"/>
  <c r="AH296" i="12"/>
  <c r="AH427" i="12" s="1"/>
  <c r="R251" i="12"/>
  <c r="Q313" i="12"/>
  <c r="Q444" i="12" s="1"/>
  <c r="Z243" i="12"/>
  <c r="Y305" i="12"/>
  <c r="Y436" i="12" s="1"/>
  <c r="AC241" i="12"/>
  <c r="AB303" i="12"/>
  <c r="AB434" i="12" s="1"/>
  <c r="AD239" i="12"/>
  <c r="AC301" i="12"/>
  <c r="AC432" i="12" s="1"/>
  <c r="AA242" i="12"/>
  <c r="Z304" i="12"/>
  <c r="Z435" i="12" s="1"/>
  <c r="AI425" i="12"/>
  <c r="T249" i="12"/>
  <c r="S311" i="12"/>
  <c r="S442" i="12" s="1"/>
  <c r="AK232" i="12"/>
  <c r="AK294" i="12" s="1"/>
  <c r="AJ294" i="12"/>
  <c r="AH235" i="12"/>
  <c r="AG297" i="12"/>
  <c r="AG428" i="12" s="1"/>
  <c r="O254" i="12"/>
  <c r="N316" i="12"/>
  <c r="N447" i="12" s="1"/>
  <c r="AG236" i="12"/>
  <c r="AF298" i="12"/>
  <c r="AF429" i="12" s="1"/>
  <c r="L448" i="12"/>
  <c r="L449" i="12" s="1"/>
  <c r="L52" i="6" s="1"/>
  <c r="L53" i="6" s="1"/>
  <c r="L58" i="6" s="1"/>
  <c r="L59" i="6" s="1"/>
  <c r="L318" i="12"/>
  <c r="L62" i="12" s="1"/>
  <c r="L63" i="12" s="1"/>
  <c r="S250" i="12"/>
  <c r="R312" i="12"/>
  <c r="R443" i="12" s="1"/>
  <c r="X246" i="12"/>
  <c r="W308" i="12"/>
  <c r="W439" i="12" s="1"/>
  <c r="AC240" i="12"/>
  <c r="AB302" i="12"/>
  <c r="AB433" i="12" s="1"/>
  <c r="AF238" i="12"/>
  <c r="AE300" i="12"/>
  <c r="AE431" i="12" s="1"/>
  <c r="AK233" i="12"/>
  <c r="AJ295" i="12"/>
  <c r="AJ426" i="12" s="1"/>
  <c r="AF237" i="12"/>
  <c r="AE299" i="12"/>
  <c r="AE430" i="12" s="1"/>
  <c r="Y244" i="12"/>
  <c r="X306" i="12"/>
  <c r="X437" i="12" s="1"/>
  <c r="P253" i="12"/>
  <c r="O315" i="12"/>
  <c r="O446" i="12" s="1"/>
  <c r="N255" i="12"/>
  <c r="M317" i="12"/>
  <c r="AX9" i="4"/>
  <c r="AX66" i="9"/>
  <c r="Q59" i="12"/>
  <c r="AX44" i="20"/>
  <c r="AX10" i="3" s="1"/>
  <c r="AY37" i="20"/>
  <c r="AY40" i="20" s="1"/>
  <c r="M51" i="1"/>
  <c r="M23" i="2"/>
  <c r="N30" i="1"/>
  <c r="N28" i="1"/>
  <c r="N55" i="1"/>
  <c r="M24" i="2" s="1"/>
  <c r="N54" i="1"/>
  <c r="N53" i="1"/>
  <c r="N52" i="1"/>
  <c r="G51" i="9" l="1"/>
  <c r="E56" i="6"/>
  <c r="E90" i="6"/>
  <c r="H65" i="11"/>
  <c r="G66" i="11"/>
  <c r="C50" i="9"/>
  <c r="L62" i="6"/>
  <c r="L9" i="5"/>
  <c r="L46" i="11"/>
  <c r="P50" i="6"/>
  <c r="G9" i="22"/>
  <c r="I57" i="11"/>
  <c r="I54" i="11"/>
  <c r="J8" i="3"/>
  <c r="J47" i="11"/>
  <c r="J49" i="11" s="1"/>
  <c r="J34" i="9" s="1"/>
  <c r="H36" i="9" s="1"/>
  <c r="H38" i="9" s="1"/>
  <c r="H43" i="9" s="1"/>
  <c r="J44" i="6"/>
  <c r="J37" i="6" s="1"/>
  <c r="J39" i="6" s="1"/>
  <c r="L68" i="12"/>
  <c r="L30" i="11"/>
  <c r="L34" i="11" s="1"/>
  <c r="L66" i="12"/>
  <c r="K45" i="11"/>
  <c r="K41" i="11"/>
  <c r="K7" i="5"/>
  <c r="J64" i="11"/>
  <c r="V248" i="12"/>
  <c r="U310" i="12"/>
  <c r="U441" i="12" s="1"/>
  <c r="AH236" i="12"/>
  <c r="AG298" i="12"/>
  <c r="AG429" i="12" s="1"/>
  <c r="Y246" i="12"/>
  <c r="X308" i="12"/>
  <c r="X439" i="12" s="1"/>
  <c r="O255" i="12"/>
  <c r="N317" i="12"/>
  <c r="AL233" i="12"/>
  <c r="AL295" i="12" s="1"/>
  <c r="AK295" i="12"/>
  <c r="AK426" i="12" s="1"/>
  <c r="T250" i="12"/>
  <c r="S312" i="12"/>
  <c r="S443" i="12" s="1"/>
  <c r="AI235" i="12"/>
  <c r="AH297" i="12"/>
  <c r="AH428" i="12" s="1"/>
  <c r="AB242" i="12"/>
  <c r="AA304" i="12"/>
  <c r="AA435" i="12" s="1"/>
  <c r="S251" i="12"/>
  <c r="R313" i="12"/>
  <c r="R444" i="12" s="1"/>
  <c r="X247" i="12"/>
  <c r="W309" i="12"/>
  <c r="W440" i="12" s="1"/>
  <c r="Z244" i="12"/>
  <c r="Y306" i="12"/>
  <c r="Y437" i="12" s="1"/>
  <c r="U249" i="12"/>
  <c r="T311" i="12"/>
  <c r="T442" i="12" s="1"/>
  <c r="AG237" i="12"/>
  <c r="AF299" i="12"/>
  <c r="AF430" i="12" s="1"/>
  <c r="P254" i="12"/>
  <c r="O316" i="12"/>
  <c r="O447" i="12" s="1"/>
  <c r="Y245" i="12"/>
  <c r="X307" i="12"/>
  <c r="X438" i="12" s="1"/>
  <c r="Q253" i="12"/>
  <c r="P315" i="12"/>
  <c r="P446" i="12" s="1"/>
  <c r="AJ425" i="12"/>
  <c r="S252" i="12"/>
  <c r="R314" i="12"/>
  <c r="R445" i="12" s="1"/>
  <c r="AD240" i="12"/>
  <c r="AC302" i="12"/>
  <c r="AC433" i="12" s="1"/>
  <c r="AD241" i="12"/>
  <c r="AC303" i="12"/>
  <c r="AC434" i="12" s="1"/>
  <c r="M448" i="12"/>
  <c r="M449" i="12" s="1"/>
  <c r="M52" i="6" s="1"/>
  <c r="M53" i="6" s="1"/>
  <c r="M58" i="6" s="1"/>
  <c r="M59" i="6" s="1"/>
  <c r="M318" i="12"/>
  <c r="M62" i="12" s="1"/>
  <c r="M63" i="12" s="1"/>
  <c r="AA243" i="12"/>
  <c r="Z305" i="12"/>
  <c r="Z436" i="12" s="1"/>
  <c r="AG238" i="12"/>
  <c r="AF300" i="12"/>
  <c r="AF431" i="12" s="1"/>
  <c r="AK425" i="12"/>
  <c r="AE239" i="12"/>
  <c r="AD301" i="12"/>
  <c r="AD432" i="12" s="1"/>
  <c r="AI296" i="12"/>
  <c r="AJ234" i="12"/>
  <c r="R59" i="12"/>
  <c r="AY39" i="20"/>
  <c r="AY42" i="20" s="1"/>
  <c r="AY43" i="20" s="1"/>
  <c r="N51" i="1"/>
  <c r="H51" i="9" l="1"/>
  <c r="I65" i="11"/>
  <c r="H66" i="11"/>
  <c r="E57" i="9"/>
  <c r="F43" i="6"/>
  <c r="F45" i="6" s="1"/>
  <c r="E18" i="3"/>
  <c r="E39" i="3" s="1"/>
  <c r="E42" i="9" s="1"/>
  <c r="E17" i="3"/>
  <c r="M9" i="5"/>
  <c r="M46" i="11"/>
  <c r="M62" i="6"/>
  <c r="Q50" i="6"/>
  <c r="H9" i="22"/>
  <c r="J54" i="11"/>
  <c r="J57" i="11"/>
  <c r="M68" i="12"/>
  <c r="M30" i="11"/>
  <c r="M34" i="11" s="1"/>
  <c r="M66" i="12"/>
  <c r="K8" i="3"/>
  <c r="K47" i="11"/>
  <c r="K49" i="11" s="1"/>
  <c r="K34" i="9" s="1"/>
  <c r="I36" i="9" s="1"/>
  <c r="I38" i="9" s="1"/>
  <c r="I43" i="9" s="1"/>
  <c r="K44" i="6"/>
  <c r="K37" i="6" s="1"/>
  <c r="K39" i="6" s="1"/>
  <c r="L45" i="11"/>
  <c r="L41" i="11"/>
  <c r="L7" i="5"/>
  <c r="E5" i="15" s="1"/>
  <c r="E33" i="2" s="1"/>
  <c r="K64" i="11"/>
  <c r="V249" i="12"/>
  <c r="U311" i="12"/>
  <c r="U442" i="12" s="1"/>
  <c r="AK234" i="12"/>
  <c r="AJ296" i="12"/>
  <c r="Z245" i="12"/>
  <c r="Y307" i="12"/>
  <c r="Y438" i="12" s="1"/>
  <c r="AA244" i="12"/>
  <c r="Z306" i="12"/>
  <c r="Z437" i="12" s="1"/>
  <c r="AJ235" i="12"/>
  <c r="AI297" i="12"/>
  <c r="AI428" i="12" s="1"/>
  <c r="Z246" i="12"/>
  <c r="Y308" i="12"/>
  <c r="Y439" i="12" s="1"/>
  <c r="R253" i="12"/>
  <c r="Q315" i="12"/>
  <c r="Q446" i="12" s="1"/>
  <c r="AC242" i="12"/>
  <c r="AB304" i="12"/>
  <c r="AB435" i="12" s="1"/>
  <c r="AE240" i="12"/>
  <c r="AD302" i="12"/>
  <c r="AD433" i="12" s="1"/>
  <c r="T252" i="12"/>
  <c r="S314" i="12"/>
  <c r="S445" i="12" s="1"/>
  <c r="Q254" i="12"/>
  <c r="P316" i="12"/>
  <c r="P447" i="12" s="1"/>
  <c r="Y247" i="12"/>
  <c r="X309" i="12"/>
  <c r="X440" i="12" s="1"/>
  <c r="U250" i="12"/>
  <c r="T312" i="12"/>
  <c r="T443" i="12" s="1"/>
  <c r="AH298" i="12"/>
  <c r="AH429" i="12" s="1"/>
  <c r="AI236" i="12"/>
  <c r="AD303" i="12"/>
  <c r="AD434" i="12" s="1"/>
  <c r="AE241" i="12"/>
  <c r="AI427" i="12"/>
  <c r="AF239" i="12"/>
  <c r="AE301" i="12"/>
  <c r="AE432" i="12" s="1"/>
  <c r="N448" i="12"/>
  <c r="N449" i="12" s="1"/>
  <c r="N52" i="6" s="1"/>
  <c r="N53" i="6" s="1"/>
  <c r="N58" i="6" s="1"/>
  <c r="N59" i="6" s="1"/>
  <c r="N318" i="12"/>
  <c r="N62" i="12" s="1"/>
  <c r="N63" i="12" s="1"/>
  <c r="P255" i="12"/>
  <c r="O317" i="12"/>
  <c r="AH238" i="12"/>
  <c r="AG300" i="12"/>
  <c r="AG431" i="12" s="1"/>
  <c r="AB243" i="12"/>
  <c r="AA305" i="12"/>
  <c r="AA436" i="12" s="1"/>
  <c r="AH237" i="12"/>
  <c r="AG299" i="12"/>
  <c r="AG430" i="12" s="1"/>
  <c r="T251" i="12"/>
  <c r="S313" i="12"/>
  <c r="S444" i="12" s="1"/>
  <c r="AL426" i="12"/>
  <c r="W248" i="12"/>
  <c r="V310" i="12"/>
  <c r="V441" i="12" s="1"/>
  <c r="AY9" i="4"/>
  <c r="O7" i="16" s="1"/>
  <c r="AY66" i="9"/>
  <c r="S59" i="12"/>
  <c r="AY44" i="20"/>
  <c r="AY10" i="3" s="1"/>
  <c r="AZ37" i="20"/>
  <c r="AZ40" i="20" s="1"/>
  <c r="E6" i="17" l="1"/>
  <c r="E53" i="2" s="1"/>
  <c r="I51" i="9"/>
  <c r="F56" i="6"/>
  <c r="F90" i="6"/>
  <c r="J65" i="11"/>
  <c r="I66" i="11"/>
  <c r="N62" i="6"/>
  <c r="N9" i="5"/>
  <c r="N46" i="11"/>
  <c r="R50" i="6"/>
  <c r="I9" i="22"/>
  <c r="K57" i="11"/>
  <c r="K54" i="11"/>
  <c r="F44" i="1"/>
  <c r="E35" i="2"/>
  <c r="F36" i="1" s="1"/>
  <c r="L8" i="3"/>
  <c r="L47" i="11"/>
  <c r="L49" i="11" s="1"/>
  <c r="L34" i="9" s="1"/>
  <c r="J36" i="9" s="1"/>
  <c r="J38" i="9" s="1"/>
  <c r="J43" i="9" s="1"/>
  <c r="L44" i="6"/>
  <c r="L37" i="6" s="1"/>
  <c r="L39" i="6" s="1"/>
  <c r="N68" i="12"/>
  <c r="N66" i="12"/>
  <c r="N30" i="11"/>
  <c r="N34" i="11" s="1"/>
  <c r="M45" i="11"/>
  <c r="M41" i="11"/>
  <c r="M7" i="5"/>
  <c r="L64" i="11"/>
  <c r="AI238" i="12"/>
  <c r="AH300" i="12"/>
  <c r="AH431" i="12" s="1"/>
  <c r="AD242" i="12"/>
  <c r="AC304" i="12"/>
  <c r="AC435" i="12" s="1"/>
  <c r="Q255" i="12"/>
  <c r="P317" i="12"/>
  <c r="R254" i="12"/>
  <c r="Q316" i="12"/>
  <c r="Q447" i="12" s="1"/>
  <c r="S253" i="12"/>
  <c r="R315" i="12"/>
  <c r="R446" i="12" s="1"/>
  <c r="AA245" i="12"/>
  <c r="Z307" i="12"/>
  <c r="Z438" i="12" s="1"/>
  <c r="U252" i="12"/>
  <c r="T314" i="12"/>
  <c r="T445" i="12" s="1"/>
  <c r="AL234" i="12"/>
  <c r="AK296" i="12"/>
  <c r="Z247" i="12"/>
  <c r="Y309" i="12"/>
  <c r="Y440" i="12" s="1"/>
  <c r="AF241" i="12"/>
  <c r="AE303" i="12"/>
  <c r="AE434" i="12" s="1"/>
  <c r="U251" i="12"/>
  <c r="T313" i="12"/>
  <c r="T444" i="12" s="1"/>
  <c r="AJ236" i="12"/>
  <c r="AI298" i="12"/>
  <c r="AI429" i="12" s="1"/>
  <c r="AJ427" i="12"/>
  <c r="AI237" i="12"/>
  <c r="AH299" i="12"/>
  <c r="AH430" i="12" s="1"/>
  <c r="AA246" i="12"/>
  <c r="Z308" i="12"/>
  <c r="Z439" i="12" s="1"/>
  <c r="X248" i="12"/>
  <c r="W310" i="12"/>
  <c r="W441" i="12" s="1"/>
  <c r="AC243" i="12"/>
  <c r="AB305" i="12"/>
  <c r="AB436" i="12" s="1"/>
  <c r="AG239" i="12"/>
  <c r="AF301" i="12"/>
  <c r="AF432" i="12" s="1"/>
  <c r="V250" i="12"/>
  <c r="U312" i="12"/>
  <c r="U443" i="12" s="1"/>
  <c r="AF240" i="12"/>
  <c r="AE302" i="12"/>
  <c r="AE433" i="12" s="1"/>
  <c r="AK235" i="12"/>
  <c r="AJ297" i="12"/>
  <c r="AJ428" i="12" s="1"/>
  <c r="W249" i="12"/>
  <c r="V311" i="12"/>
  <c r="V442" i="12" s="1"/>
  <c r="AB244" i="12"/>
  <c r="AA306" i="12"/>
  <c r="AA437" i="12" s="1"/>
  <c r="O448" i="12"/>
  <c r="O449" i="12" s="1"/>
  <c r="O52" i="6" s="1"/>
  <c r="O53" i="6" s="1"/>
  <c r="O58" i="6" s="1"/>
  <c r="O59" i="6" s="1"/>
  <c r="O318" i="12"/>
  <c r="O62" i="12" s="1"/>
  <c r="O63" i="12" s="1"/>
  <c r="T59" i="12"/>
  <c r="AZ39" i="20"/>
  <c r="AZ42" i="20" s="1"/>
  <c r="AZ43" i="20" s="1"/>
  <c r="J51" i="9" l="1"/>
  <c r="K65" i="11"/>
  <c r="J66" i="11"/>
  <c r="G43" i="6"/>
  <c r="G45" i="6" s="1"/>
  <c r="G56" i="6" s="1"/>
  <c r="F57" i="9"/>
  <c r="F17" i="3"/>
  <c r="C15" i="17" s="1"/>
  <c r="C59" i="2" s="1"/>
  <c r="F18" i="3"/>
  <c r="F39" i="3" s="1"/>
  <c r="F42" i="9" s="1"/>
  <c r="O9" i="5"/>
  <c r="O46" i="11"/>
  <c r="O62" i="6"/>
  <c r="S50" i="6"/>
  <c r="L57" i="11"/>
  <c r="L54" i="11"/>
  <c r="O66" i="12"/>
  <c r="O68" i="12"/>
  <c r="O30" i="11"/>
  <c r="O34" i="11" s="1"/>
  <c r="M8" i="3"/>
  <c r="M44" i="6"/>
  <c r="M37" i="6" s="1"/>
  <c r="M39" i="6" s="1"/>
  <c r="M47" i="11"/>
  <c r="M49" i="11" s="1"/>
  <c r="M34" i="9" s="1"/>
  <c r="K36" i="9" s="1"/>
  <c r="K38" i="9" s="1"/>
  <c r="K43" i="9" s="1"/>
  <c r="J9" i="22"/>
  <c r="N45" i="11"/>
  <c r="N41" i="11"/>
  <c r="N7" i="5"/>
  <c r="M64" i="11"/>
  <c r="X310" i="12"/>
  <c r="X441" i="12" s="1"/>
  <c r="Y248" i="12"/>
  <c r="W250" i="12"/>
  <c r="V312" i="12"/>
  <c r="V443" i="12" s="1"/>
  <c r="V251" i="12"/>
  <c r="U313" i="12"/>
  <c r="U444" i="12" s="1"/>
  <c r="P448" i="12"/>
  <c r="P449" i="12" s="1"/>
  <c r="P52" i="6" s="1"/>
  <c r="P53" i="6" s="1"/>
  <c r="P58" i="6" s="1"/>
  <c r="P59" i="6" s="1"/>
  <c r="P318" i="12"/>
  <c r="P62" i="12" s="1"/>
  <c r="P63" i="12" s="1"/>
  <c r="V252" i="12"/>
  <c r="U314" i="12"/>
  <c r="U445" i="12" s="1"/>
  <c r="R255" i="12"/>
  <c r="Q317" i="12"/>
  <c r="S254" i="12"/>
  <c r="R316" i="12"/>
  <c r="R447" i="12" s="1"/>
  <c r="AB246" i="12"/>
  <c r="AA308" i="12"/>
  <c r="AA439" i="12" s="1"/>
  <c r="AB245" i="12"/>
  <c r="AA307" i="12"/>
  <c r="AA438" i="12" s="1"/>
  <c r="AE242" i="12"/>
  <c r="AD304" i="12"/>
  <c r="AD435" i="12" s="1"/>
  <c r="AK236" i="12"/>
  <c r="AJ298" i="12"/>
  <c r="AJ429" i="12" s="1"/>
  <c r="AM234" i="12"/>
  <c r="AM296" i="12" s="1"/>
  <c r="AL296" i="12"/>
  <c r="AC244" i="12"/>
  <c r="AB306" i="12"/>
  <c r="AB437" i="12" s="1"/>
  <c r="AH239" i="12"/>
  <c r="AG301" i="12"/>
  <c r="AG432" i="12" s="1"/>
  <c r="AG241" i="12"/>
  <c r="AF303" i="12"/>
  <c r="AF434" i="12" s="1"/>
  <c r="AL235" i="12"/>
  <c r="AK297" i="12"/>
  <c r="AK428" i="12" s="1"/>
  <c r="AD243" i="12"/>
  <c r="AC305" i="12"/>
  <c r="AC436" i="12" s="1"/>
  <c r="AA247" i="12"/>
  <c r="Z309" i="12"/>
  <c r="Z440" i="12" s="1"/>
  <c r="AG240" i="12"/>
  <c r="AF302" i="12"/>
  <c r="AF433" i="12" s="1"/>
  <c r="AK427" i="12"/>
  <c r="X249" i="12"/>
  <c r="W311" i="12"/>
  <c r="W442" i="12" s="1"/>
  <c r="AJ237" i="12"/>
  <c r="AI299" i="12"/>
  <c r="AI430" i="12" s="1"/>
  <c r="T253" i="12"/>
  <c r="S315" i="12"/>
  <c r="S446" i="12" s="1"/>
  <c r="AJ238" i="12"/>
  <c r="AI300" i="12"/>
  <c r="AI431" i="12" s="1"/>
  <c r="AZ9" i="4"/>
  <c r="AZ66" i="9"/>
  <c r="U59" i="12"/>
  <c r="AZ44" i="20"/>
  <c r="AZ10" i="3" s="1"/>
  <c r="BA37" i="20"/>
  <c r="BA40" i="20" s="1"/>
  <c r="E7" i="15"/>
  <c r="K51" i="9" l="1"/>
  <c r="G90" i="6"/>
  <c r="H43" i="6" s="1"/>
  <c r="H45" i="6" s="1"/>
  <c r="H56" i="6" s="1"/>
  <c r="G17" i="3"/>
  <c r="G18" i="3"/>
  <c r="G39" i="3" s="1"/>
  <c r="G42" i="9" s="1"/>
  <c r="L65" i="11"/>
  <c r="K66" i="11"/>
  <c r="P9" i="5"/>
  <c r="P46" i="11"/>
  <c r="P62" i="6"/>
  <c r="T50" i="6"/>
  <c r="K9" i="22"/>
  <c r="O45" i="11"/>
  <c r="O41" i="11"/>
  <c r="O7" i="5"/>
  <c r="F5" i="15" s="1"/>
  <c r="F33" i="2" s="1"/>
  <c r="N47" i="11"/>
  <c r="N49" i="11" s="1"/>
  <c r="N34" i="9" s="1"/>
  <c r="L36" i="9" s="1"/>
  <c r="L38" i="9" s="1"/>
  <c r="L43" i="9" s="1"/>
  <c r="N44" i="6"/>
  <c r="N37" i="6" s="1"/>
  <c r="N39" i="6" s="1"/>
  <c r="N8" i="3"/>
  <c r="P68" i="12"/>
  <c r="F19" i="2" s="1"/>
  <c r="F20" i="2" s="1"/>
  <c r="P30" i="11"/>
  <c r="P34" i="11" s="1"/>
  <c r="P66" i="12"/>
  <c r="M57" i="11"/>
  <c r="M54" i="11"/>
  <c r="N64" i="11"/>
  <c r="AM427" i="12"/>
  <c r="AM235" i="12"/>
  <c r="AL297" i="12"/>
  <c r="AL428" i="12" s="1"/>
  <c r="AC246" i="12"/>
  <c r="AB308" i="12"/>
  <c r="AB439" i="12" s="1"/>
  <c r="AH240" i="12"/>
  <c r="AG302" i="12"/>
  <c r="AG433" i="12" s="1"/>
  <c r="AL236" i="12"/>
  <c r="AK298" i="12"/>
  <c r="W251" i="12"/>
  <c r="V313" i="12"/>
  <c r="V444" i="12" s="1"/>
  <c r="Q448" i="12"/>
  <c r="Q449" i="12" s="1"/>
  <c r="Q52" i="6" s="1"/>
  <c r="Q53" i="6" s="1"/>
  <c r="Q58" i="6" s="1"/>
  <c r="Q59" i="6" s="1"/>
  <c r="Q318" i="12"/>
  <c r="Q62" i="12" s="1"/>
  <c r="Q63" i="12" s="1"/>
  <c r="AK237" i="12"/>
  <c r="AJ299" i="12"/>
  <c r="AJ430" i="12" s="1"/>
  <c r="AB247" i="12"/>
  <c r="AA309" i="12"/>
  <c r="AA440" i="12" s="1"/>
  <c r="AI239" i="12"/>
  <c r="AH301" i="12"/>
  <c r="AH432" i="12" s="1"/>
  <c r="AF242" i="12"/>
  <c r="AE304" i="12"/>
  <c r="AE435" i="12" s="1"/>
  <c r="S255" i="12"/>
  <c r="R317" i="12"/>
  <c r="X250" i="12"/>
  <c r="W312" i="12"/>
  <c r="W443" i="12" s="1"/>
  <c r="AL427" i="12"/>
  <c r="AH241" i="12"/>
  <c r="AG303" i="12"/>
  <c r="AG434" i="12" s="1"/>
  <c r="Z248" i="12"/>
  <c r="Y310" i="12"/>
  <c r="Y441" i="12" s="1"/>
  <c r="AK238" i="12"/>
  <c r="AJ300" i="12"/>
  <c r="AJ431" i="12" s="1"/>
  <c r="U253" i="12"/>
  <c r="T315" i="12"/>
  <c r="T446" i="12" s="1"/>
  <c r="T254" i="12"/>
  <c r="S316" i="12"/>
  <c r="S447" i="12" s="1"/>
  <c r="Y249" i="12"/>
  <c r="X311" i="12"/>
  <c r="X442" i="12" s="1"/>
  <c r="AE243" i="12"/>
  <c r="AD305" i="12"/>
  <c r="AD436" i="12" s="1"/>
  <c r="AD244" i="12"/>
  <c r="AC306" i="12"/>
  <c r="AC437" i="12" s="1"/>
  <c r="AC245" i="12"/>
  <c r="AB307" i="12"/>
  <c r="AB438" i="12" s="1"/>
  <c r="W252" i="12"/>
  <c r="V314" i="12"/>
  <c r="V445" i="12" s="1"/>
  <c r="V59" i="12"/>
  <c r="BA39" i="20"/>
  <c r="BA42" i="20" s="1"/>
  <c r="BA43" i="20" s="1"/>
  <c r="L51" i="9" l="1"/>
  <c r="G57" i="9"/>
  <c r="H90" i="6"/>
  <c r="H57" i="9" s="1"/>
  <c r="H18" i="3"/>
  <c r="H39" i="3" s="1"/>
  <c r="H42" i="9" s="1"/>
  <c r="H17" i="3"/>
  <c r="M65" i="11"/>
  <c r="L66" i="11"/>
  <c r="Q9" i="5"/>
  <c r="Q46" i="11"/>
  <c r="Q62" i="6"/>
  <c r="U50" i="6"/>
  <c r="L9" i="22"/>
  <c r="N57" i="11"/>
  <c r="N54" i="11"/>
  <c r="F35" i="2"/>
  <c r="G36" i="1" s="1"/>
  <c r="G44" i="1"/>
  <c r="Q66" i="12"/>
  <c r="Q68" i="12"/>
  <c r="Q30" i="11"/>
  <c r="Q34" i="11" s="1"/>
  <c r="P45" i="11"/>
  <c r="P41" i="11"/>
  <c r="P7" i="5"/>
  <c r="O8" i="3"/>
  <c r="O47" i="11"/>
  <c r="O49" i="11" s="1"/>
  <c r="O34" i="9" s="1"/>
  <c r="M36" i="9" s="1"/>
  <c r="M38" i="9" s="1"/>
  <c r="M43" i="9" s="1"/>
  <c r="O44" i="6"/>
  <c r="O37" i="6" s="1"/>
  <c r="O39" i="6" s="1"/>
  <c r="O64" i="11"/>
  <c r="Z249" i="12"/>
  <c r="Y311" i="12"/>
  <c r="Y442" i="12" s="1"/>
  <c r="AA248" i="12"/>
  <c r="Z310" i="12"/>
  <c r="Z441" i="12" s="1"/>
  <c r="AI240" i="12"/>
  <c r="AH302" i="12"/>
  <c r="AH433" i="12" s="1"/>
  <c r="X252" i="12"/>
  <c r="W314" i="12"/>
  <c r="W445" i="12" s="1"/>
  <c r="AI241" i="12"/>
  <c r="AH303" i="12"/>
  <c r="AH434" i="12" s="1"/>
  <c r="AE244" i="12"/>
  <c r="AD306" i="12"/>
  <c r="AD437" i="12" s="1"/>
  <c r="V253" i="12"/>
  <c r="U315" i="12"/>
  <c r="U446" i="12" s="1"/>
  <c r="AJ239" i="12"/>
  <c r="AI301" i="12"/>
  <c r="AI432" i="12" s="1"/>
  <c r="X251" i="12"/>
  <c r="W313" i="12"/>
  <c r="W444" i="12" s="1"/>
  <c r="AN235" i="12"/>
  <c r="AN297" i="12" s="1"/>
  <c r="AM297" i="12"/>
  <c r="T255" i="12"/>
  <c r="S317" i="12"/>
  <c r="AD245" i="12"/>
  <c r="AC307" i="12"/>
  <c r="AC438" i="12" s="1"/>
  <c r="U254" i="12"/>
  <c r="T316" i="12"/>
  <c r="T447" i="12" s="1"/>
  <c r="AG242" i="12"/>
  <c r="AF304" i="12"/>
  <c r="AF435" i="12" s="1"/>
  <c r="AD246" i="12"/>
  <c r="AC308" i="12"/>
  <c r="AC439" i="12" s="1"/>
  <c r="AK429" i="12"/>
  <c r="R448" i="12"/>
  <c r="R449" i="12" s="1"/>
  <c r="R52" i="6" s="1"/>
  <c r="R53" i="6" s="1"/>
  <c r="R58" i="6" s="1"/>
  <c r="R59" i="6" s="1"/>
  <c r="R318" i="12"/>
  <c r="R62" i="12" s="1"/>
  <c r="R63" i="12" s="1"/>
  <c r="AL237" i="12"/>
  <c r="AK299" i="12"/>
  <c r="AK430" i="12" s="1"/>
  <c r="AF243" i="12"/>
  <c r="AE305" i="12"/>
  <c r="AE436" i="12" s="1"/>
  <c r="AL238" i="12"/>
  <c r="AK300" i="12"/>
  <c r="AK431" i="12" s="1"/>
  <c r="Y250" i="12"/>
  <c r="X312" i="12"/>
  <c r="X443" i="12" s="1"/>
  <c r="AC247" i="12"/>
  <c r="AB309" i="12"/>
  <c r="AB440" i="12" s="1"/>
  <c r="AM236" i="12"/>
  <c r="AL298" i="12"/>
  <c r="BA9" i="4"/>
  <c r="BA66" i="9"/>
  <c r="W59" i="12"/>
  <c r="BA44" i="20"/>
  <c r="BA10" i="3" s="1"/>
  <c r="BB37" i="20"/>
  <c r="BB40" i="20" s="1"/>
  <c r="F6" i="17" l="1"/>
  <c r="F53" i="2" s="1"/>
  <c r="M51" i="9"/>
  <c r="I43" i="6"/>
  <c r="I45" i="6" s="1"/>
  <c r="I56" i="6" s="1"/>
  <c r="I17" i="3" s="1"/>
  <c r="N65" i="11"/>
  <c r="M66" i="11"/>
  <c r="R62" i="6"/>
  <c r="R9" i="5"/>
  <c r="R46" i="11"/>
  <c r="V50" i="6"/>
  <c r="M9" i="22"/>
  <c r="O54" i="11"/>
  <c r="O57" i="11"/>
  <c r="P8" i="3"/>
  <c r="R30" i="11"/>
  <c r="R34" i="11" s="1"/>
  <c r="R66" i="12"/>
  <c r="R68" i="12"/>
  <c r="P47" i="11"/>
  <c r="P49" i="11" s="1"/>
  <c r="P34" i="9" s="1"/>
  <c r="N36" i="9" s="1"/>
  <c r="N38" i="9" s="1"/>
  <c r="N43" i="9" s="1"/>
  <c r="P44" i="6"/>
  <c r="P37" i="6" s="1"/>
  <c r="P39" i="6" s="1"/>
  <c r="Q45" i="11"/>
  <c r="Q7" i="5"/>
  <c r="Q41" i="11"/>
  <c r="P64" i="11"/>
  <c r="AE245" i="12"/>
  <c r="AD307" i="12"/>
  <c r="AD438" i="12" s="1"/>
  <c r="AE246" i="12"/>
  <c r="AD308" i="12"/>
  <c r="AD439" i="12" s="1"/>
  <c r="U255" i="12"/>
  <c r="T317" i="12"/>
  <c r="W253" i="12"/>
  <c r="V315" i="12"/>
  <c r="V446" i="12" s="1"/>
  <c r="AJ240" i="12"/>
  <c r="AI302" i="12"/>
  <c r="AI433" i="12" s="1"/>
  <c r="AM238" i="12"/>
  <c r="AL300" i="12"/>
  <c r="AL431" i="12" s="1"/>
  <c r="Y252" i="12"/>
  <c r="X314" i="12"/>
  <c r="X445" i="12" s="1"/>
  <c r="AG243" i="12"/>
  <c r="AF305" i="12"/>
  <c r="AF436" i="12" s="1"/>
  <c r="AM428" i="12"/>
  <c r="AD247" i="12"/>
  <c r="AC309" i="12"/>
  <c r="AC440" i="12" s="1"/>
  <c r="AM237" i="12"/>
  <c r="AL299" i="12"/>
  <c r="AL430" i="12" s="1"/>
  <c r="AH242" i="12"/>
  <c r="AG304" i="12"/>
  <c r="AG435" i="12" s="1"/>
  <c r="AN428" i="12"/>
  <c r="AF244" i="12"/>
  <c r="AE306" i="12"/>
  <c r="AE437" i="12" s="1"/>
  <c r="AB248" i="12"/>
  <c r="AA310" i="12"/>
  <c r="AA441" i="12" s="1"/>
  <c r="AK239" i="12"/>
  <c r="AJ301" i="12"/>
  <c r="AJ432" i="12" s="1"/>
  <c r="AN236" i="12"/>
  <c r="AM298" i="12"/>
  <c r="AM429" i="12" s="1"/>
  <c r="AL429" i="12"/>
  <c r="S448" i="12"/>
  <c r="S449" i="12" s="1"/>
  <c r="S52" i="6" s="1"/>
  <c r="S53" i="6" s="1"/>
  <c r="S58" i="6" s="1"/>
  <c r="S59" i="6" s="1"/>
  <c r="S318" i="12"/>
  <c r="S62" i="12" s="1"/>
  <c r="S63" i="12" s="1"/>
  <c r="Z250" i="12"/>
  <c r="Y312" i="12"/>
  <c r="Y443" i="12" s="1"/>
  <c r="V254" i="12"/>
  <c r="U316" i="12"/>
  <c r="U447" i="12" s="1"/>
  <c r="Y251" i="12"/>
  <c r="X313" i="12"/>
  <c r="X444" i="12" s="1"/>
  <c r="AJ241" i="12"/>
  <c r="AI303" i="12"/>
  <c r="AI434" i="12" s="1"/>
  <c r="AA249" i="12"/>
  <c r="Z311" i="12"/>
  <c r="Z442" i="12" s="1"/>
  <c r="X59" i="12"/>
  <c r="BB39" i="20"/>
  <c r="BB42" i="20" s="1"/>
  <c r="BB43" i="20" s="1"/>
  <c r="F7" i="15"/>
  <c r="I90" i="6" l="1"/>
  <c r="I18" i="3"/>
  <c r="I39" i="3" s="1"/>
  <c r="I42" i="9" s="1"/>
  <c r="N51" i="9"/>
  <c r="J43" i="6"/>
  <c r="J45" i="6" s="1"/>
  <c r="J56" i="6" s="1"/>
  <c r="I57" i="9"/>
  <c r="O65" i="11"/>
  <c r="N66" i="11"/>
  <c r="S9" i="5"/>
  <c r="S46" i="11"/>
  <c r="S62" i="6"/>
  <c r="W50" i="6"/>
  <c r="R45" i="11"/>
  <c r="R41" i="11"/>
  <c r="R7" i="5"/>
  <c r="P57" i="11"/>
  <c r="P54" i="11"/>
  <c r="S30" i="11"/>
  <c r="S34" i="11" s="1"/>
  <c r="S68" i="12"/>
  <c r="S66" i="12"/>
  <c r="Q47" i="11"/>
  <c r="Q49" i="11" s="1"/>
  <c r="Q34" i="9" s="1"/>
  <c r="O36" i="9" s="1"/>
  <c r="O38" i="9" s="1"/>
  <c r="O43" i="9" s="1"/>
  <c r="Q44" i="6"/>
  <c r="Q37" i="6" s="1"/>
  <c r="Q39" i="6" s="1"/>
  <c r="Q8" i="3"/>
  <c r="N9" i="22"/>
  <c r="Q64" i="11"/>
  <c r="AA250" i="12"/>
  <c r="Z312" i="12"/>
  <c r="Z443" i="12" s="1"/>
  <c r="AC248" i="12"/>
  <c r="AB310" i="12"/>
  <c r="AB441" i="12" s="1"/>
  <c r="AN237" i="12"/>
  <c r="AM299" i="12"/>
  <c r="AM430" i="12" s="1"/>
  <c r="Z252" i="12"/>
  <c r="Y314" i="12"/>
  <c r="Y445" i="12" s="1"/>
  <c r="V255" i="12"/>
  <c r="U317" i="12"/>
  <c r="AB249" i="12"/>
  <c r="AA311" i="12"/>
  <c r="AA442" i="12" s="1"/>
  <c r="AI242" i="12"/>
  <c r="AH304" i="12"/>
  <c r="AH435" i="12" s="1"/>
  <c r="X253" i="12"/>
  <c r="W315" i="12"/>
  <c r="W446" i="12" s="1"/>
  <c r="AK241" i="12"/>
  <c r="AJ303" i="12"/>
  <c r="AJ434" i="12" s="1"/>
  <c r="Z251" i="12"/>
  <c r="Y313" i="12"/>
  <c r="Y444" i="12" s="1"/>
  <c r="AG244" i="12"/>
  <c r="AF306" i="12"/>
  <c r="AF437" i="12" s="1"/>
  <c r="AE247" i="12"/>
  <c r="AD309" i="12"/>
  <c r="AD440" i="12" s="1"/>
  <c r="AN238" i="12"/>
  <c r="AM300" i="12"/>
  <c r="AM431" i="12" s="1"/>
  <c r="AF246" i="12"/>
  <c r="AE308" i="12"/>
  <c r="AE439" i="12" s="1"/>
  <c r="AL239" i="12"/>
  <c r="AK301" i="12"/>
  <c r="AK432" i="12" s="1"/>
  <c r="AH243" i="12"/>
  <c r="AG305" i="12"/>
  <c r="AG436" i="12" s="1"/>
  <c r="T448" i="12"/>
  <c r="T449" i="12" s="1"/>
  <c r="T52" i="6" s="1"/>
  <c r="T53" i="6" s="1"/>
  <c r="T58" i="6" s="1"/>
  <c r="T59" i="6" s="1"/>
  <c r="T318" i="12"/>
  <c r="T62" i="12" s="1"/>
  <c r="T63" i="12" s="1"/>
  <c r="W254" i="12"/>
  <c r="V316" i="12"/>
  <c r="V447" i="12" s="1"/>
  <c r="AO236" i="12"/>
  <c r="AO298" i="12" s="1"/>
  <c r="AN298" i="12"/>
  <c r="AK240" i="12"/>
  <c r="AJ302" i="12"/>
  <c r="AJ433" i="12" s="1"/>
  <c r="AF245" i="12"/>
  <c r="AE307" i="12"/>
  <c r="AE438" i="12" s="1"/>
  <c r="BB9" i="4"/>
  <c r="BB66" i="9"/>
  <c r="Y59" i="12"/>
  <c r="BC37" i="20"/>
  <c r="BC40" i="20" s="1"/>
  <c r="BB44" i="20"/>
  <c r="BB10" i="3" s="1"/>
  <c r="O51" i="9" l="1"/>
  <c r="J90" i="6"/>
  <c r="P65" i="11"/>
  <c r="O66" i="11"/>
  <c r="J18" i="3"/>
  <c r="J39" i="3" s="1"/>
  <c r="J42" i="9" s="1"/>
  <c r="J17" i="3"/>
  <c r="T9" i="5"/>
  <c r="T46" i="11"/>
  <c r="T62" i="6"/>
  <c r="X50" i="6"/>
  <c r="O9" i="22"/>
  <c r="Q54" i="11"/>
  <c r="Q57" i="11"/>
  <c r="R8" i="3"/>
  <c r="R44" i="6"/>
  <c r="R37" i="6" s="1"/>
  <c r="R39" i="6" s="1"/>
  <c r="R47" i="11"/>
  <c r="R49" i="11" s="1"/>
  <c r="R34" i="9" s="1"/>
  <c r="P36" i="9" s="1"/>
  <c r="P38" i="9" s="1"/>
  <c r="P43" i="9" s="1"/>
  <c r="T66" i="12"/>
  <c r="T30" i="11"/>
  <c r="T34" i="11" s="1"/>
  <c r="T68" i="12"/>
  <c r="G19" i="2" s="1"/>
  <c r="G20" i="2" s="1"/>
  <c r="S45" i="11"/>
  <c r="S7" i="5"/>
  <c r="G5" i="15" s="1"/>
  <c r="G33" i="2" s="1"/>
  <c r="S41" i="11"/>
  <c r="R64" i="11"/>
  <c r="AI243" i="12"/>
  <c r="AH305" i="12"/>
  <c r="AH436" i="12" s="1"/>
  <c r="Y253" i="12"/>
  <c r="X315" i="12"/>
  <c r="X446" i="12" s="1"/>
  <c r="AH244" i="12"/>
  <c r="AG306" i="12"/>
  <c r="AG437" i="12" s="1"/>
  <c r="AJ242" i="12"/>
  <c r="AI304" i="12"/>
  <c r="AI435" i="12" s="1"/>
  <c r="AO237" i="12"/>
  <c r="AN299" i="12"/>
  <c r="AN430" i="12" s="1"/>
  <c r="AN429" i="12"/>
  <c r="AG245" i="12"/>
  <c r="AF307" i="12"/>
  <c r="AF438" i="12" s="1"/>
  <c r="X254" i="12"/>
  <c r="W316" i="12"/>
  <c r="W447" i="12" s="1"/>
  <c r="AG246" i="12"/>
  <c r="AF308" i="12"/>
  <c r="AF439" i="12" s="1"/>
  <c r="AA251" i="12"/>
  <c r="Z313" i="12"/>
  <c r="Z444" i="12" s="1"/>
  <c r="AC249" i="12"/>
  <c r="AB311" i="12"/>
  <c r="AB442" i="12" s="1"/>
  <c r="AD248" i="12"/>
  <c r="AC310" i="12"/>
  <c r="AC441" i="12" s="1"/>
  <c r="AF247" i="12"/>
  <c r="AE309" i="12"/>
  <c r="AE440" i="12" s="1"/>
  <c r="AM239" i="12"/>
  <c r="AL301" i="12"/>
  <c r="AL432" i="12" s="1"/>
  <c r="U448" i="12"/>
  <c r="U449" i="12" s="1"/>
  <c r="U52" i="6" s="1"/>
  <c r="U53" i="6" s="1"/>
  <c r="U58" i="6" s="1"/>
  <c r="U59" i="6" s="1"/>
  <c r="U318" i="12"/>
  <c r="U62" i="12" s="1"/>
  <c r="U63" i="12" s="1"/>
  <c r="AA252" i="12"/>
  <c r="Z314" i="12"/>
  <c r="Z445" i="12" s="1"/>
  <c r="AO429" i="12"/>
  <c r="AL240" i="12"/>
  <c r="AK302" i="12"/>
  <c r="AK433" i="12" s="1"/>
  <c r="AO238" i="12"/>
  <c r="AN300" i="12"/>
  <c r="AN431" i="12" s="1"/>
  <c r="AL241" i="12"/>
  <c r="AK303" i="12"/>
  <c r="AK434" i="12" s="1"/>
  <c r="W255" i="12"/>
  <c r="V317" i="12"/>
  <c r="AB250" i="12"/>
  <c r="AA312" i="12"/>
  <c r="AA443" i="12" s="1"/>
  <c r="Z59" i="12"/>
  <c r="BC39" i="20"/>
  <c r="BC42" i="20" s="1"/>
  <c r="BC43" i="20" s="1"/>
  <c r="P51" i="9" l="1"/>
  <c r="K43" i="6"/>
  <c r="K45" i="6" s="1"/>
  <c r="K56" i="6" s="1"/>
  <c r="J57" i="9"/>
  <c r="Q65" i="11"/>
  <c r="P66" i="11"/>
  <c r="U9" i="5"/>
  <c r="U46" i="11"/>
  <c r="U62" i="6"/>
  <c r="Y50" i="6"/>
  <c r="H44" i="1"/>
  <c r="G35" i="2"/>
  <c r="H36" i="1" s="1"/>
  <c r="S8" i="3"/>
  <c r="R57" i="11"/>
  <c r="R54" i="11"/>
  <c r="U68" i="12"/>
  <c r="U66" i="12"/>
  <c r="U30" i="11"/>
  <c r="U34" i="11" s="1"/>
  <c r="T45" i="11"/>
  <c r="T41" i="11"/>
  <c r="T7" i="5"/>
  <c r="P9" i="22"/>
  <c r="S44" i="6"/>
  <c r="S37" i="6" s="1"/>
  <c r="S39" i="6" s="1"/>
  <c r="S47" i="11"/>
  <c r="S49" i="11" s="1"/>
  <c r="S34" i="9" s="1"/>
  <c r="Q36" i="9" s="1"/>
  <c r="Q38" i="9" s="1"/>
  <c r="Q43" i="9" s="1"/>
  <c r="S64" i="11"/>
  <c r="Y254" i="12"/>
  <c r="X316" i="12"/>
  <c r="X447" i="12" s="1"/>
  <c r="AD249" i="12"/>
  <c r="AC311" i="12"/>
  <c r="AC442" i="12" s="1"/>
  <c r="AH245" i="12"/>
  <c r="AG307" i="12"/>
  <c r="AG438" i="12" s="1"/>
  <c r="AI244" i="12"/>
  <c r="AH306" i="12"/>
  <c r="AH437" i="12" s="1"/>
  <c r="AM241" i="12"/>
  <c r="AL303" i="12"/>
  <c r="AL434" i="12" s="1"/>
  <c r="AK242" i="12"/>
  <c r="AJ304" i="12"/>
  <c r="AJ435" i="12" s="1"/>
  <c r="AP238" i="12"/>
  <c r="AO300" i="12"/>
  <c r="AO431" i="12" s="1"/>
  <c r="AC250" i="12"/>
  <c r="AB312" i="12"/>
  <c r="AB443" i="12" s="1"/>
  <c r="AM240" i="12"/>
  <c r="AL302" i="12"/>
  <c r="AL433" i="12" s="1"/>
  <c r="AN239" i="12"/>
  <c r="AM301" i="12"/>
  <c r="AM432" i="12" s="1"/>
  <c r="AB251" i="12"/>
  <c r="AA313" i="12"/>
  <c r="AA444" i="12" s="1"/>
  <c r="Z253" i="12"/>
  <c r="Y315" i="12"/>
  <c r="Y446" i="12" s="1"/>
  <c r="AB252" i="12"/>
  <c r="AA314" i="12"/>
  <c r="AA445" i="12" s="1"/>
  <c r="V448" i="12"/>
  <c r="V449" i="12" s="1"/>
  <c r="V52" i="6" s="1"/>
  <c r="V53" i="6" s="1"/>
  <c r="V58" i="6" s="1"/>
  <c r="V59" i="6" s="1"/>
  <c r="V318" i="12"/>
  <c r="V62" i="12" s="1"/>
  <c r="V63" i="12" s="1"/>
  <c r="AE248" i="12"/>
  <c r="AD310" i="12"/>
  <c r="AD441" i="12" s="1"/>
  <c r="X255" i="12"/>
  <c r="W317" i="12"/>
  <c r="AG247" i="12"/>
  <c r="AF309" i="12"/>
  <c r="AF440" i="12" s="1"/>
  <c r="AH246" i="12"/>
  <c r="AG308" i="12"/>
  <c r="AG439" i="12" s="1"/>
  <c r="AP237" i="12"/>
  <c r="AP299" i="12" s="1"/>
  <c r="AO299" i="12"/>
  <c r="AJ243" i="12"/>
  <c r="AI305" i="12"/>
  <c r="AI436" i="12" s="1"/>
  <c r="BC9" i="4"/>
  <c r="P7" i="16" s="1"/>
  <c r="BC66" i="9"/>
  <c r="AA59" i="12"/>
  <c r="BD37" i="20"/>
  <c r="BD40" i="20" s="1"/>
  <c r="BC44" i="20"/>
  <c r="BC10" i="3" s="1"/>
  <c r="Q51" i="9" l="1"/>
  <c r="K90" i="6"/>
  <c r="K57" i="9" s="1"/>
  <c r="K17" i="3"/>
  <c r="K18" i="3"/>
  <c r="R65" i="11"/>
  <c r="Q66" i="11"/>
  <c r="V62" i="6"/>
  <c r="V9" i="5"/>
  <c r="V46" i="11"/>
  <c r="Z50" i="6"/>
  <c r="Q9" i="22"/>
  <c r="U45" i="11"/>
  <c r="U7" i="5"/>
  <c r="U41" i="11"/>
  <c r="S57" i="11"/>
  <c r="S54" i="11"/>
  <c r="V66" i="12"/>
  <c r="V30" i="11"/>
  <c r="V34" i="11" s="1"/>
  <c r="V68" i="12"/>
  <c r="T8" i="3"/>
  <c r="T47" i="11"/>
  <c r="T49" i="11" s="1"/>
  <c r="T34" i="9" s="1"/>
  <c r="R36" i="9" s="1"/>
  <c r="R38" i="9" s="1"/>
  <c r="R43" i="9" s="1"/>
  <c r="T44" i="6"/>
  <c r="T37" i="6" s="1"/>
  <c r="T39" i="6" s="1"/>
  <c r="T64" i="11"/>
  <c r="AP430" i="12"/>
  <c r="AD250" i="12"/>
  <c r="AC312" i="12"/>
  <c r="AC443" i="12" s="1"/>
  <c r="AF248" i="12"/>
  <c r="AE310" i="12"/>
  <c r="AE441" i="12" s="1"/>
  <c r="AC251" i="12"/>
  <c r="AB313" i="12"/>
  <c r="AB444" i="12" s="1"/>
  <c r="AQ238" i="12"/>
  <c r="AQ300" i="12" s="1"/>
  <c r="AP300" i="12"/>
  <c r="AP431" i="12" s="1"/>
  <c r="AI245" i="12"/>
  <c r="AH307" i="12"/>
  <c r="AH438" i="12" s="1"/>
  <c r="Y255" i="12"/>
  <c r="X317" i="12"/>
  <c r="AI246" i="12"/>
  <c r="AH308" i="12"/>
  <c r="AH439" i="12" s="1"/>
  <c r="AH247" i="12"/>
  <c r="AG309" i="12"/>
  <c r="AG440" i="12" s="1"/>
  <c r="AO239" i="12"/>
  <c r="AN301" i="12"/>
  <c r="AN432" i="12" s="1"/>
  <c r="AL242" i="12"/>
  <c r="AK304" i="12"/>
  <c r="AK435" i="12" s="1"/>
  <c r="AE249" i="12"/>
  <c r="AD311" i="12"/>
  <c r="AD442" i="12" s="1"/>
  <c r="AO430" i="12"/>
  <c r="AJ244" i="12"/>
  <c r="AI306" i="12"/>
  <c r="AI437" i="12" s="1"/>
  <c r="AA253" i="12"/>
  <c r="Z315" i="12"/>
  <c r="Z446" i="12" s="1"/>
  <c r="AK243" i="12"/>
  <c r="AJ305" i="12"/>
  <c r="AJ436" i="12" s="1"/>
  <c r="W448" i="12"/>
  <c r="W449" i="12" s="1"/>
  <c r="W52" i="6" s="1"/>
  <c r="W53" i="6" s="1"/>
  <c r="W58" i="6" s="1"/>
  <c r="W59" i="6" s="1"/>
  <c r="W318" i="12"/>
  <c r="W62" i="12" s="1"/>
  <c r="W63" i="12" s="1"/>
  <c r="AC252" i="12"/>
  <c r="AB314" i="12"/>
  <c r="AB445" i="12" s="1"/>
  <c r="AN240" i="12"/>
  <c r="AM302" i="12"/>
  <c r="AM433" i="12" s="1"/>
  <c r="AN241" i="12"/>
  <c r="AM303" i="12"/>
  <c r="AM434" i="12" s="1"/>
  <c r="Z254" i="12"/>
  <c r="Y316" i="12"/>
  <c r="Y447" i="12" s="1"/>
  <c r="AB59" i="12"/>
  <c r="BD39" i="20"/>
  <c r="BD42" i="20" s="1"/>
  <c r="BD43" i="20" s="1"/>
  <c r="E16" i="17" l="1"/>
  <c r="E60" i="2" s="1"/>
  <c r="K39" i="3"/>
  <c r="K42" i="9" s="1"/>
  <c r="R51" i="9"/>
  <c r="L43" i="6"/>
  <c r="L45" i="6" s="1"/>
  <c r="L56" i="6" s="1"/>
  <c r="L17" i="3" s="1"/>
  <c r="S65" i="11"/>
  <c r="R66" i="11"/>
  <c r="W9" i="5"/>
  <c r="W46" i="11"/>
  <c r="W62" i="6"/>
  <c r="AA50" i="6"/>
  <c r="R9" i="22"/>
  <c r="T54" i="11"/>
  <c r="T57" i="11"/>
  <c r="W66" i="12"/>
  <c r="W68" i="12"/>
  <c r="H19" i="2" s="1"/>
  <c r="H20" i="2" s="1"/>
  <c r="W30" i="11"/>
  <c r="W34" i="11" s="1"/>
  <c r="U47" i="11"/>
  <c r="U49" i="11" s="1"/>
  <c r="U34" i="9" s="1"/>
  <c r="S36" i="9" s="1"/>
  <c r="S38" i="9" s="1"/>
  <c r="S43" i="9" s="1"/>
  <c r="U44" i="6"/>
  <c r="U37" i="6" s="1"/>
  <c r="U39" i="6" s="1"/>
  <c r="U8" i="3"/>
  <c r="V45" i="11"/>
  <c r="V7" i="5"/>
  <c r="V41" i="11"/>
  <c r="U64" i="11"/>
  <c r="AL243" i="12"/>
  <c r="AK305" i="12"/>
  <c r="AK436" i="12" s="1"/>
  <c r="AJ246" i="12"/>
  <c r="AI308" i="12"/>
  <c r="AI439" i="12" s="1"/>
  <c r="AO240" i="12"/>
  <c r="AN302" i="12"/>
  <c r="AN433" i="12" s="1"/>
  <c r="AB253" i="12"/>
  <c r="AA315" i="12"/>
  <c r="AA446" i="12" s="1"/>
  <c r="AM242" i="12"/>
  <c r="AL304" i="12"/>
  <c r="AL435" i="12" s="1"/>
  <c r="Z255" i="12"/>
  <c r="Y317" i="12"/>
  <c r="AG248" i="12"/>
  <c r="AF310" i="12"/>
  <c r="AF441" i="12" s="1"/>
  <c r="AO241" i="12"/>
  <c r="AN303" i="12"/>
  <c r="AN434" i="12" s="1"/>
  <c r="AF249" i="12"/>
  <c r="AE311" i="12"/>
  <c r="AE442" i="12" s="1"/>
  <c r="X448" i="12"/>
  <c r="X449" i="12" s="1"/>
  <c r="X52" i="6" s="1"/>
  <c r="X53" i="6" s="1"/>
  <c r="X58" i="6" s="1"/>
  <c r="X59" i="6" s="1"/>
  <c r="X318" i="12"/>
  <c r="X62" i="12" s="1"/>
  <c r="X63" i="12" s="1"/>
  <c r="AD252" i="12"/>
  <c r="AC314" i="12"/>
  <c r="AC445" i="12" s="1"/>
  <c r="AK244" i="12"/>
  <c r="AJ306" i="12"/>
  <c r="AJ437" i="12" s="1"/>
  <c r="AP239" i="12"/>
  <c r="AO301" i="12"/>
  <c r="AJ245" i="12"/>
  <c r="AI307" i="12"/>
  <c r="AI438" i="12" s="1"/>
  <c r="AE250" i="12"/>
  <c r="AD312" i="12"/>
  <c r="AD443" i="12" s="1"/>
  <c r="AD251" i="12"/>
  <c r="AC313" i="12"/>
  <c r="AC444" i="12" s="1"/>
  <c r="AA254" i="12"/>
  <c r="Z316" i="12"/>
  <c r="Z447" i="12" s="1"/>
  <c r="AI247" i="12"/>
  <c r="AH309" i="12"/>
  <c r="AH440" i="12" s="1"/>
  <c r="AQ431" i="12"/>
  <c r="BD9" i="4"/>
  <c r="BD66" i="9"/>
  <c r="AC59" i="12"/>
  <c r="BE37" i="20"/>
  <c r="BE40" i="20" s="1"/>
  <c r="BD44" i="20"/>
  <c r="BD10" i="3" s="1"/>
  <c r="G7" i="15"/>
  <c r="R58" i="9" l="1"/>
  <c r="T32" i="8" s="1"/>
  <c r="S51" i="9"/>
  <c r="L18" i="3"/>
  <c r="L39" i="3" s="1"/>
  <c r="L42" i="9" s="1"/>
  <c r="L90" i="6"/>
  <c r="T65" i="11"/>
  <c r="S66" i="11"/>
  <c r="X9" i="5"/>
  <c r="X46" i="11"/>
  <c r="X62" i="6"/>
  <c r="AB50" i="6"/>
  <c r="U54" i="11"/>
  <c r="U57" i="11"/>
  <c r="V47" i="11"/>
  <c r="V49" i="11" s="1"/>
  <c r="V34" i="9" s="1"/>
  <c r="T36" i="9" s="1"/>
  <c r="T38" i="9" s="1"/>
  <c r="T43" i="9" s="1"/>
  <c r="V44" i="6"/>
  <c r="V37" i="6" s="1"/>
  <c r="V39" i="6" s="1"/>
  <c r="X68" i="12"/>
  <c r="X30" i="11"/>
  <c r="X34" i="11" s="1"/>
  <c r="X66" i="12"/>
  <c r="W45" i="11"/>
  <c r="W7" i="5"/>
  <c r="W41" i="11"/>
  <c r="V8" i="3"/>
  <c r="S9" i="22"/>
  <c r="V64" i="11"/>
  <c r="AE251" i="12"/>
  <c r="AD313" i="12"/>
  <c r="AD444" i="12" s="1"/>
  <c r="AF250" i="12"/>
  <c r="AE312" i="12"/>
  <c r="AE443" i="12" s="1"/>
  <c r="AE252" i="12"/>
  <c r="AD314" i="12"/>
  <c r="AD445" i="12" s="1"/>
  <c r="AH248" i="12"/>
  <c r="AG310" i="12"/>
  <c r="AG441" i="12" s="1"/>
  <c r="AP240" i="12"/>
  <c r="AO302" i="12"/>
  <c r="AO433" i="12" s="1"/>
  <c r="AL244" i="12"/>
  <c r="AK306" i="12"/>
  <c r="AK437" i="12" s="1"/>
  <c r="AC253" i="12"/>
  <c r="AB315" i="12"/>
  <c r="AB446" i="12" s="1"/>
  <c r="AK245" i="12"/>
  <c r="AJ307" i="12"/>
  <c r="AJ438" i="12" s="1"/>
  <c r="AA255" i="12"/>
  <c r="Z317" i="12"/>
  <c r="AK246" i="12"/>
  <c r="AJ308" i="12"/>
  <c r="AJ439" i="12" s="1"/>
  <c r="AP241" i="12"/>
  <c r="AO303" i="12"/>
  <c r="AO434" i="12" s="1"/>
  <c r="AJ247" i="12"/>
  <c r="AI309" i="12"/>
  <c r="AI440" i="12" s="1"/>
  <c r="Y448" i="12"/>
  <c r="Y449" i="12" s="1"/>
  <c r="Y52" i="6" s="1"/>
  <c r="Y53" i="6" s="1"/>
  <c r="Y58" i="6" s="1"/>
  <c r="Y59" i="6" s="1"/>
  <c r="Y318" i="12"/>
  <c r="Y62" i="12" s="1"/>
  <c r="Y63" i="12" s="1"/>
  <c r="AB254" i="12"/>
  <c r="AA316" i="12"/>
  <c r="AA447" i="12" s="1"/>
  <c r="AO432" i="12"/>
  <c r="AQ239" i="12"/>
  <c r="AP301" i="12"/>
  <c r="AG249" i="12"/>
  <c r="AF311" i="12"/>
  <c r="AF442" i="12" s="1"/>
  <c r="AN242" i="12"/>
  <c r="AM304" i="12"/>
  <c r="AM435" i="12" s="1"/>
  <c r="AM243" i="12"/>
  <c r="AL305" i="12"/>
  <c r="AL436" i="12" s="1"/>
  <c r="AD59" i="12"/>
  <c r="BE39" i="20"/>
  <c r="BE42" i="20" s="1"/>
  <c r="BE43" i="20" s="1"/>
  <c r="R59" i="9" l="1"/>
  <c r="T45" i="8"/>
  <c r="T33" i="8"/>
  <c r="T35" i="8"/>
  <c r="S58" i="9"/>
  <c r="S59" i="9" s="1"/>
  <c r="T51" i="9"/>
  <c r="L57" i="9"/>
  <c r="M43" i="6"/>
  <c r="M45" i="6" s="1"/>
  <c r="U65" i="11"/>
  <c r="T66" i="11"/>
  <c r="Y9" i="5"/>
  <c r="Y46" i="11"/>
  <c r="Y62" i="6"/>
  <c r="AC50" i="6"/>
  <c r="V54" i="11"/>
  <c r="V57" i="11"/>
  <c r="W44" i="6"/>
  <c r="W37" i="6" s="1"/>
  <c r="W39" i="6" s="1"/>
  <c r="W47" i="11"/>
  <c r="W49" i="11" s="1"/>
  <c r="W34" i="9" s="1"/>
  <c r="U36" i="9" s="1"/>
  <c r="U38" i="9" s="1"/>
  <c r="U43" i="9" s="1"/>
  <c r="X45" i="11"/>
  <c r="X7" i="5"/>
  <c r="H5" i="15" s="1"/>
  <c r="H33" i="2" s="1"/>
  <c r="X41" i="11"/>
  <c r="W8" i="3"/>
  <c r="Y30" i="11"/>
  <c r="Y34" i="11" s="1"/>
  <c r="Y66" i="12"/>
  <c r="Y68" i="12"/>
  <c r="T9" i="22"/>
  <c r="W64" i="11"/>
  <c r="AN243" i="12"/>
  <c r="AM305" i="12"/>
  <c r="AM436" i="12" s="1"/>
  <c r="AR239" i="12"/>
  <c r="AR301" i="12" s="1"/>
  <c r="AQ301" i="12"/>
  <c r="AL245" i="12"/>
  <c r="AK307" i="12"/>
  <c r="AK438" i="12" s="1"/>
  <c r="AD253" i="12"/>
  <c r="AC315" i="12"/>
  <c r="AC446" i="12" s="1"/>
  <c r="AC254" i="12"/>
  <c r="AB316" i="12"/>
  <c r="AB447" i="12" s="1"/>
  <c r="AL246" i="12"/>
  <c r="AK308" i="12"/>
  <c r="AK439" i="12" s="1"/>
  <c r="AM244" i="12"/>
  <c r="AL306" i="12"/>
  <c r="AL437" i="12" s="1"/>
  <c r="AG250" i="12"/>
  <c r="AF312" i="12"/>
  <c r="AF443" i="12" s="1"/>
  <c r="AJ309" i="12"/>
  <c r="AJ440" i="12" s="1"/>
  <c r="AK247" i="12"/>
  <c r="AF252" i="12"/>
  <c r="AE314" i="12"/>
  <c r="AE445" i="12" s="1"/>
  <c r="AH249" i="12"/>
  <c r="AG311" i="12"/>
  <c r="AG442" i="12" s="1"/>
  <c r="Z448" i="12"/>
  <c r="Z449" i="12" s="1"/>
  <c r="Z52" i="6" s="1"/>
  <c r="Z53" i="6" s="1"/>
  <c r="Z58" i="6" s="1"/>
  <c r="Z59" i="6" s="1"/>
  <c r="Z318" i="12"/>
  <c r="Z62" i="12" s="1"/>
  <c r="Z63" i="12" s="1"/>
  <c r="AI248" i="12"/>
  <c r="AH310" i="12"/>
  <c r="AH441" i="12" s="1"/>
  <c r="AQ241" i="12"/>
  <c r="AP303" i="12"/>
  <c r="AP434" i="12" s="1"/>
  <c r="AO242" i="12"/>
  <c r="AN304" i="12"/>
  <c r="AN435" i="12" s="1"/>
  <c r="AP432" i="12"/>
  <c r="AB255" i="12"/>
  <c r="AA317" i="12"/>
  <c r="AQ240" i="12"/>
  <c r="AP302" i="12"/>
  <c r="AP433" i="12" s="1"/>
  <c r="AF251" i="12"/>
  <c r="AE313" i="12"/>
  <c r="AE444" i="12" s="1"/>
  <c r="BE9" i="4"/>
  <c r="BE66" i="9"/>
  <c r="AE59" i="12"/>
  <c r="BF37" i="20"/>
  <c r="BF40" i="20" s="1"/>
  <c r="BE44" i="20"/>
  <c r="BE10" i="3" s="1"/>
  <c r="H6" i="17" l="1"/>
  <c r="H53" i="2" s="1"/>
  <c r="T58" i="9"/>
  <c r="T59" i="9" s="1"/>
  <c r="T39" i="8"/>
  <c r="T48" i="8"/>
  <c r="T42" i="8"/>
  <c r="T46" i="8"/>
  <c r="U51" i="9"/>
  <c r="M90" i="6"/>
  <c r="M56" i="6"/>
  <c r="V65" i="11"/>
  <c r="U66" i="11"/>
  <c r="Z62" i="6"/>
  <c r="Z9" i="5"/>
  <c r="Z46" i="11"/>
  <c r="AD50" i="6"/>
  <c r="W57" i="11"/>
  <c r="W54" i="11"/>
  <c r="X44" i="6"/>
  <c r="X37" i="6" s="1"/>
  <c r="X39" i="6" s="1"/>
  <c r="X47" i="11"/>
  <c r="X49" i="11" s="1"/>
  <c r="X34" i="9" s="1"/>
  <c r="V36" i="9" s="1"/>
  <c r="V38" i="9" s="1"/>
  <c r="V43" i="9" s="1"/>
  <c r="Y45" i="11"/>
  <c r="Y41" i="11"/>
  <c r="Y7" i="5"/>
  <c r="X8" i="3"/>
  <c r="U9" i="22"/>
  <c r="Z68" i="12"/>
  <c r="Z30" i="11"/>
  <c r="Z34" i="11" s="1"/>
  <c r="Z66" i="12"/>
  <c r="I44" i="1"/>
  <c r="H35" i="2"/>
  <c r="I36" i="1" s="1"/>
  <c r="X64" i="11"/>
  <c r="AG251" i="12"/>
  <c r="AF313" i="12"/>
  <c r="AF444" i="12" s="1"/>
  <c r="AP242" i="12"/>
  <c r="AO304" i="12"/>
  <c r="AO435" i="12" s="1"/>
  <c r="AI249" i="12"/>
  <c r="AH311" i="12"/>
  <c r="AH442" i="12" s="1"/>
  <c r="AN244" i="12"/>
  <c r="AM306" i="12"/>
  <c r="AM437" i="12" s="1"/>
  <c r="AM245" i="12"/>
  <c r="AL307" i="12"/>
  <c r="AL438" i="12" s="1"/>
  <c r="AE253" i="12"/>
  <c r="AD315" i="12"/>
  <c r="AD446" i="12" s="1"/>
  <c r="AQ432" i="12"/>
  <c r="AR240" i="12"/>
  <c r="AQ302" i="12"/>
  <c r="AQ433" i="12" s="1"/>
  <c r="AR241" i="12"/>
  <c r="AQ303" i="12"/>
  <c r="AQ434" i="12" s="1"/>
  <c r="AG252" i="12"/>
  <c r="AF314" i="12"/>
  <c r="AF445" i="12" s="1"/>
  <c r="AM246" i="12"/>
  <c r="AL308" i="12"/>
  <c r="AL439" i="12" s="1"/>
  <c r="AR432" i="12"/>
  <c r="AH250" i="12"/>
  <c r="AG312" i="12"/>
  <c r="AG443" i="12" s="1"/>
  <c r="AA448" i="12"/>
  <c r="AA449" i="12" s="1"/>
  <c r="AA52" i="6" s="1"/>
  <c r="AA53" i="6" s="1"/>
  <c r="AA58" i="6" s="1"/>
  <c r="AA59" i="6" s="1"/>
  <c r="AA318" i="12"/>
  <c r="AA62" i="12" s="1"/>
  <c r="AA63" i="12" s="1"/>
  <c r="AL247" i="12"/>
  <c r="AK309" i="12"/>
  <c r="AK440" i="12" s="1"/>
  <c r="AC255" i="12"/>
  <c r="AB317" i="12"/>
  <c r="AJ248" i="12"/>
  <c r="AI310" i="12"/>
  <c r="AI441" i="12" s="1"/>
  <c r="AD254" i="12"/>
  <c r="AC316" i="12"/>
  <c r="AC447" i="12" s="1"/>
  <c r="AO243" i="12"/>
  <c r="AN305" i="12"/>
  <c r="AN436" i="12" s="1"/>
  <c r="AF59" i="12"/>
  <c r="BF39" i="20"/>
  <c r="BF42" i="20" s="1"/>
  <c r="BF43" i="20" s="1"/>
  <c r="U58" i="9" l="1"/>
  <c r="U59" i="9" s="1"/>
  <c r="T52" i="8"/>
  <c r="U35" i="8"/>
  <c r="U41" i="8"/>
  <c r="T55" i="8"/>
  <c r="T63" i="6" s="1"/>
  <c r="V51" i="9"/>
  <c r="M17" i="3"/>
  <c r="M18" i="3"/>
  <c r="M39" i="3" s="1"/>
  <c r="M42" i="9" s="1"/>
  <c r="M57" i="9"/>
  <c r="N43" i="6"/>
  <c r="N45" i="6" s="1"/>
  <c r="N56" i="6" s="1"/>
  <c r="W65" i="11"/>
  <c r="V66" i="11"/>
  <c r="AA9" i="5"/>
  <c r="AA46" i="11"/>
  <c r="AA62" i="6"/>
  <c r="AE50" i="6"/>
  <c r="X54" i="11"/>
  <c r="X57" i="11"/>
  <c r="Y47" i="11"/>
  <c r="Y49" i="11" s="1"/>
  <c r="Y34" i="9" s="1"/>
  <c r="W36" i="9" s="1"/>
  <c r="W38" i="9" s="1"/>
  <c r="W43" i="9" s="1"/>
  <c r="Y44" i="6"/>
  <c r="Y37" i="6" s="1"/>
  <c r="Y39" i="6" s="1"/>
  <c r="AA30" i="11"/>
  <c r="AA34" i="11" s="1"/>
  <c r="AA66" i="12"/>
  <c r="I20" i="14" s="1"/>
  <c r="I22" i="2" s="1"/>
  <c r="AA68" i="12"/>
  <c r="Z45" i="11"/>
  <c r="Z41" i="11"/>
  <c r="Z7" i="5"/>
  <c r="Y8" i="3"/>
  <c r="V9" i="22"/>
  <c r="Y64" i="11"/>
  <c r="AB448" i="12"/>
  <c r="AB449" i="12" s="1"/>
  <c r="AB52" i="6" s="1"/>
  <c r="AB53" i="6" s="1"/>
  <c r="AB58" i="6" s="1"/>
  <c r="AB59" i="6" s="1"/>
  <c r="AB318" i="12"/>
  <c r="AB62" i="12" s="1"/>
  <c r="AB63" i="12" s="1"/>
  <c r="AP243" i="12"/>
  <c r="AO305" i="12"/>
  <c r="AO436" i="12" s="1"/>
  <c r="AM247" i="12"/>
  <c r="AL309" i="12"/>
  <c r="AL440" i="12" s="1"/>
  <c r="AN246" i="12"/>
  <c r="AM308" i="12"/>
  <c r="AM439" i="12" s="1"/>
  <c r="AJ249" i="12"/>
  <c r="AI311" i="12"/>
  <c r="AI442" i="12" s="1"/>
  <c r="AS240" i="12"/>
  <c r="AS302" i="12" s="1"/>
  <c r="AR302" i="12"/>
  <c r="AE254" i="12"/>
  <c r="AD316" i="12"/>
  <c r="AD447" i="12" s="1"/>
  <c r="AH252" i="12"/>
  <c r="AG314" i="12"/>
  <c r="AG445" i="12" s="1"/>
  <c r="AF253" i="12"/>
  <c r="AE315" i="12"/>
  <c r="AE446" i="12" s="1"/>
  <c r="AQ242" i="12"/>
  <c r="AP304" i="12"/>
  <c r="AP435" i="12" s="1"/>
  <c r="AO244" i="12"/>
  <c r="AN306" i="12"/>
  <c r="AN437" i="12" s="1"/>
  <c r="AD255" i="12"/>
  <c r="AC317" i="12"/>
  <c r="AK248" i="12"/>
  <c r="AJ310" i="12"/>
  <c r="AJ441" i="12" s="1"/>
  <c r="AI250" i="12"/>
  <c r="AH312" i="12"/>
  <c r="AH443" i="12" s="1"/>
  <c r="AS241" i="12"/>
  <c r="AR303" i="12"/>
  <c r="AR434" i="12" s="1"/>
  <c r="AN245" i="12"/>
  <c r="AM307" i="12"/>
  <c r="AM438" i="12" s="1"/>
  <c r="AH251" i="12"/>
  <c r="AG313" i="12"/>
  <c r="AG444" i="12" s="1"/>
  <c r="BF9" i="4"/>
  <c r="BF66" i="9"/>
  <c r="AG59" i="12"/>
  <c r="BF44" i="20"/>
  <c r="BF10" i="3" s="1"/>
  <c r="BG37" i="20"/>
  <c r="BG40" i="20" s="1"/>
  <c r="H7" i="15"/>
  <c r="V58" i="9" l="1"/>
  <c r="V59" i="9" s="1"/>
  <c r="U54" i="8"/>
  <c r="U42" i="8"/>
  <c r="T62" i="9"/>
  <c r="T61" i="8"/>
  <c r="U36" i="8"/>
  <c r="U37" i="8"/>
  <c r="U50" i="8" s="1"/>
  <c r="U48" i="8"/>
  <c r="W51" i="9"/>
  <c r="C47" i="9"/>
  <c r="N17" i="3"/>
  <c r="N18" i="3"/>
  <c r="N39" i="3" s="1"/>
  <c r="N42" i="9" s="1"/>
  <c r="N90" i="6"/>
  <c r="X65" i="11"/>
  <c r="W66" i="11"/>
  <c r="AB62" i="6"/>
  <c r="AB9" i="5"/>
  <c r="AB46" i="11"/>
  <c r="AF50" i="6"/>
  <c r="W9" i="22"/>
  <c r="AB68" i="12"/>
  <c r="I19" i="2" s="1"/>
  <c r="I20" i="2" s="1"/>
  <c r="AB66" i="12"/>
  <c r="AB30" i="11"/>
  <c r="AB34" i="11" s="1"/>
  <c r="Z44" i="6"/>
  <c r="Z37" i="6" s="1"/>
  <c r="Z39" i="6" s="1"/>
  <c r="Z47" i="11"/>
  <c r="Z49" i="11" s="1"/>
  <c r="Z34" i="9" s="1"/>
  <c r="X36" i="9" s="1"/>
  <c r="X38" i="9" s="1"/>
  <c r="X43" i="9" s="1"/>
  <c r="Y54" i="11"/>
  <c r="Y57" i="11"/>
  <c r="Z8" i="3"/>
  <c r="AA45" i="11"/>
  <c r="AA41" i="11"/>
  <c r="AA7" i="5"/>
  <c r="Z64" i="11"/>
  <c r="AR242" i="12"/>
  <c r="AQ304" i="12"/>
  <c r="AQ435" i="12" s="1"/>
  <c r="AS433" i="12"/>
  <c r="AQ243" i="12"/>
  <c r="AP305" i="12"/>
  <c r="AP436" i="12" s="1"/>
  <c r="AR433" i="12"/>
  <c r="AI251" i="12"/>
  <c r="AH313" i="12"/>
  <c r="AH444" i="12" s="1"/>
  <c r="AL248" i="12"/>
  <c r="AK310" i="12"/>
  <c r="AK441" i="12" s="1"/>
  <c r="AG253" i="12"/>
  <c r="AF315" i="12"/>
  <c r="AF446" i="12" s="1"/>
  <c r="AK249" i="12"/>
  <c r="AJ311" i="12"/>
  <c r="AJ442" i="12" s="1"/>
  <c r="AT241" i="12"/>
  <c r="AT303" i="12" s="1"/>
  <c r="AS303" i="12"/>
  <c r="AS434" i="12" s="1"/>
  <c r="AF254" i="12"/>
  <c r="AE316" i="12"/>
  <c r="AE447" i="12" s="1"/>
  <c r="AC448" i="12"/>
  <c r="AC449" i="12" s="1"/>
  <c r="AC52" i="6" s="1"/>
  <c r="AC53" i="6" s="1"/>
  <c r="AC58" i="6" s="1"/>
  <c r="AC59" i="6" s="1"/>
  <c r="AC318" i="12"/>
  <c r="AC62" i="12" s="1"/>
  <c r="AC63" i="12" s="1"/>
  <c r="AP244" i="12"/>
  <c r="AO306" i="12"/>
  <c r="AO437" i="12" s="1"/>
  <c r="AN247" i="12"/>
  <c r="AM309" i="12"/>
  <c r="AM440" i="12" s="1"/>
  <c r="AJ250" i="12"/>
  <c r="AI312" i="12"/>
  <c r="AI443" i="12" s="1"/>
  <c r="AO245" i="12"/>
  <c r="AN307" i="12"/>
  <c r="AN438" i="12" s="1"/>
  <c r="AE255" i="12"/>
  <c r="AD317" i="12"/>
  <c r="AI252" i="12"/>
  <c r="AH314" i="12"/>
  <c r="AH445" i="12" s="1"/>
  <c r="AO246" i="12"/>
  <c r="AN308" i="12"/>
  <c r="AN439" i="12" s="1"/>
  <c r="AH59" i="12"/>
  <c r="BG39" i="20"/>
  <c r="BG42" i="20" s="1"/>
  <c r="BG43" i="20" s="1"/>
  <c r="V36" i="8" l="1"/>
  <c r="U49" i="8"/>
  <c r="U38" i="8"/>
  <c r="V41" i="8"/>
  <c r="V54" i="8" s="1"/>
  <c r="U55" i="8"/>
  <c r="U63" i="6" s="1"/>
  <c r="W58" i="9"/>
  <c r="W59" i="9" s="1"/>
  <c r="X51" i="9"/>
  <c r="D47" i="9"/>
  <c r="O43" i="6"/>
  <c r="O45" i="6" s="1"/>
  <c r="N57" i="9"/>
  <c r="Y65" i="11"/>
  <c r="X66" i="11"/>
  <c r="AC9" i="5"/>
  <c r="AC46" i="11"/>
  <c r="AC62" i="6"/>
  <c r="AG50" i="6"/>
  <c r="X9" i="22"/>
  <c r="AC30" i="11"/>
  <c r="AC34" i="11" s="1"/>
  <c r="AC68" i="12"/>
  <c r="AC66" i="12"/>
  <c r="AA8" i="3"/>
  <c r="AA47" i="11"/>
  <c r="AA49" i="11" s="1"/>
  <c r="AA34" i="9" s="1"/>
  <c r="Y36" i="9" s="1"/>
  <c r="Y38" i="9" s="1"/>
  <c r="Y43" i="9" s="1"/>
  <c r="AA44" i="6"/>
  <c r="AA37" i="6" s="1"/>
  <c r="AA39" i="6" s="1"/>
  <c r="Z57" i="11"/>
  <c r="Z54" i="11"/>
  <c r="AB45" i="11"/>
  <c r="AB7" i="5"/>
  <c r="I5" i="15" s="1"/>
  <c r="I33" i="2" s="1"/>
  <c r="AB41" i="11"/>
  <c r="AA64" i="11"/>
  <c r="AL249" i="12"/>
  <c r="AK311" i="12"/>
  <c r="AK442" i="12" s="1"/>
  <c r="AP245" i="12"/>
  <c r="AO307" i="12"/>
  <c r="AO438" i="12" s="1"/>
  <c r="AH253" i="12"/>
  <c r="AG315" i="12"/>
  <c r="AG446" i="12" s="1"/>
  <c r="AR243" i="12"/>
  <c r="AQ305" i="12"/>
  <c r="AQ436" i="12" s="1"/>
  <c r="AF255" i="12"/>
  <c r="AE317" i="12"/>
  <c r="AK250" i="12"/>
  <c r="AJ312" i="12"/>
  <c r="AJ443" i="12" s="1"/>
  <c r="AG254" i="12"/>
  <c r="AF316" i="12"/>
  <c r="AF447" i="12" s="1"/>
  <c r="AM248" i="12"/>
  <c r="AL310" i="12"/>
  <c r="AL441" i="12" s="1"/>
  <c r="AP246" i="12"/>
  <c r="AO308" i="12"/>
  <c r="AO439" i="12" s="1"/>
  <c r="AJ252" i="12"/>
  <c r="AI314" i="12"/>
  <c r="AI445" i="12" s="1"/>
  <c r="AO247" i="12"/>
  <c r="AN309" i="12"/>
  <c r="AN440" i="12" s="1"/>
  <c r="AQ244" i="12"/>
  <c r="AP306" i="12"/>
  <c r="AP437" i="12" s="1"/>
  <c r="AD448" i="12"/>
  <c r="AD449" i="12" s="1"/>
  <c r="AD52" i="6" s="1"/>
  <c r="AD53" i="6" s="1"/>
  <c r="AD58" i="6" s="1"/>
  <c r="AD59" i="6" s="1"/>
  <c r="AD318" i="12"/>
  <c r="AD62" i="12" s="1"/>
  <c r="AD63" i="12" s="1"/>
  <c r="AT434" i="12"/>
  <c r="AJ251" i="12"/>
  <c r="AI313" i="12"/>
  <c r="AI444" i="12" s="1"/>
  <c r="AS242" i="12"/>
  <c r="AR304" i="12"/>
  <c r="BG9" i="4"/>
  <c r="Q7" i="16" s="1"/>
  <c r="BG66" i="9"/>
  <c r="AI59" i="12"/>
  <c r="BG44" i="20"/>
  <c r="BG10" i="3" s="1"/>
  <c r="BH37" i="20"/>
  <c r="BH40" i="20" s="1"/>
  <c r="I6" i="17" l="1"/>
  <c r="I53" i="2" s="1"/>
  <c r="V42" i="8"/>
  <c r="V55" i="8" s="1"/>
  <c r="V63" i="6" s="1"/>
  <c r="U39" i="8"/>
  <c r="U51" i="8"/>
  <c r="U23" i="3" s="1"/>
  <c r="X58" i="9"/>
  <c r="X59" i="9" s="1"/>
  <c r="W36" i="8"/>
  <c r="V49" i="8"/>
  <c r="Y51" i="9"/>
  <c r="E47" i="9"/>
  <c r="O56" i="6"/>
  <c r="O90" i="6"/>
  <c r="Z65" i="11"/>
  <c r="Y66" i="11"/>
  <c r="AD9" i="5"/>
  <c r="AD46" i="11"/>
  <c r="AD62" i="6"/>
  <c r="AH50" i="6"/>
  <c r="AA57" i="11"/>
  <c r="AA54" i="11"/>
  <c r="AD68" i="12"/>
  <c r="AD66" i="12"/>
  <c r="AD30" i="11"/>
  <c r="AD34" i="11" s="1"/>
  <c r="J44" i="1"/>
  <c r="I35" i="2"/>
  <c r="J36" i="1" s="1"/>
  <c r="AB44" i="6"/>
  <c r="AB37" i="6" s="1"/>
  <c r="AB39" i="6" s="1"/>
  <c r="AB47" i="11"/>
  <c r="AB49" i="11" s="1"/>
  <c r="AB34" i="9" s="1"/>
  <c r="Z36" i="9" s="1"/>
  <c r="Z38" i="9" s="1"/>
  <c r="Z43" i="9" s="1"/>
  <c r="AC45" i="11"/>
  <c r="AC41" i="11"/>
  <c r="AC7" i="5"/>
  <c r="Y9" i="22"/>
  <c r="AB8" i="3"/>
  <c r="AB64" i="11"/>
  <c r="AT242" i="12"/>
  <c r="AS304" i="12"/>
  <c r="AN248" i="12"/>
  <c r="AM310" i="12"/>
  <c r="AM441" i="12" s="1"/>
  <c r="AK251" i="12"/>
  <c r="AJ313" i="12"/>
  <c r="AJ444" i="12" s="1"/>
  <c r="AP247" i="12"/>
  <c r="AO309" i="12"/>
  <c r="AO440" i="12" s="1"/>
  <c r="AK312" i="12"/>
  <c r="AK443" i="12" s="1"/>
  <c r="AL250" i="12"/>
  <c r="AQ245" i="12"/>
  <c r="AP307" i="12"/>
  <c r="AP438" i="12" s="1"/>
  <c r="AR244" i="12"/>
  <c r="AQ306" i="12"/>
  <c r="AQ437" i="12" s="1"/>
  <c r="AS243" i="12"/>
  <c r="AR305" i="12"/>
  <c r="AR436" i="12" s="1"/>
  <c r="AH254" i="12"/>
  <c r="AG316" i="12"/>
  <c r="AG447" i="12" s="1"/>
  <c r="AQ246" i="12"/>
  <c r="AP308" i="12"/>
  <c r="AP439" i="12" s="1"/>
  <c r="AE448" i="12"/>
  <c r="AE449" i="12" s="1"/>
  <c r="AE52" i="6" s="1"/>
  <c r="AE53" i="6" s="1"/>
  <c r="AE58" i="6" s="1"/>
  <c r="AE59" i="6" s="1"/>
  <c r="AE318" i="12"/>
  <c r="AE62" i="12" s="1"/>
  <c r="AE63" i="12" s="1"/>
  <c r="AI253" i="12"/>
  <c r="AH315" i="12"/>
  <c r="AH446" i="12" s="1"/>
  <c r="AK252" i="12"/>
  <c r="AJ314" i="12"/>
  <c r="AJ445" i="12" s="1"/>
  <c r="AR435" i="12"/>
  <c r="AG255" i="12"/>
  <c r="AF317" i="12"/>
  <c r="AM249" i="12"/>
  <c r="AL311" i="12"/>
  <c r="AL442" i="12" s="1"/>
  <c r="AJ59" i="12"/>
  <c r="BH39" i="20"/>
  <c r="BH42" i="20" s="1"/>
  <c r="BH43" i="20" s="1"/>
  <c r="I7" i="15"/>
  <c r="W41" i="8" l="1"/>
  <c r="V35" i="8"/>
  <c r="U52" i="8"/>
  <c r="Y58" i="9"/>
  <c r="Y59" i="9" s="1"/>
  <c r="X36" i="8"/>
  <c r="W49" i="8"/>
  <c r="Z51" i="9"/>
  <c r="F47" i="9"/>
  <c r="O17" i="3"/>
  <c r="O18" i="3"/>
  <c r="O39" i="3" s="1"/>
  <c r="O42" i="9" s="1"/>
  <c r="P43" i="6"/>
  <c r="P45" i="6" s="1"/>
  <c r="P56" i="6" s="1"/>
  <c r="O57" i="9"/>
  <c r="AA65" i="11"/>
  <c r="Z66" i="11"/>
  <c r="AE9" i="5"/>
  <c r="AE46" i="11"/>
  <c r="AE62" i="6"/>
  <c r="Z9" i="22"/>
  <c r="AI50" i="6"/>
  <c r="AC47" i="11"/>
  <c r="AC49" i="11" s="1"/>
  <c r="AC34" i="9" s="1"/>
  <c r="AA36" i="9" s="1"/>
  <c r="AA38" i="9" s="1"/>
  <c r="AA43" i="9" s="1"/>
  <c r="AC44" i="6"/>
  <c r="AC37" i="6" s="1"/>
  <c r="AC39" i="6" s="1"/>
  <c r="AE30" i="11"/>
  <c r="AE34" i="11" s="1"/>
  <c r="AE66" i="12"/>
  <c r="AE68" i="12"/>
  <c r="AD45" i="11"/>
  <c r="AD41" i="11"/>
  <c r="AD7" i="5"/>
  <c r="AC8" i="3"/>
  <c r="AB57" i="11"/>
  <c r="AB54" i="11"/>
  <c r="AC64" i="11"/>
  <c r="AT243" i="12"/>
  <c r="AS305" i="12"/>
  <c r="AS436" i="12" s="1"/>
  <c r="AF448" i="12"/>
  <c r="AF449" i="12" s="1"/>
  <c r="AF52" i="6" s="1"/>
  <c r="AF53" i="6" s="1"/>
  <c r="AF58" i="6" s="1"/>
  <c r="AF59" i="6" s="1"/>
  <c r="AF318" i="12"/>
  <c r="AF62" i="12" s="1"/>
  <c r="AF63" i="12" s="1"/>
  <c r="AQ247" i="12"/>
  <c r="AP309" i="12"/>
  <c r="AP440" i="12" s="1"/>
  <c r="AH255" i="12"/>
  <c r="AG317" i="12"/>
  <c r="AL251" i="12"/>
  <c r="AK313" i="12"/>
  <c r="AK444" i="12" s="1"/>
  <c r="AR245" i="12"/>
  <c r="AQ307" i="12"/>
  <c r="AQ438" i="12" s="1"/>
  <c r="AM250" i="12"/>
  <c r="AL312" i="12"/>
  <c r="AL443" i="12" s="1"/>
  <c r="AO248" i="12"/>
  <c r="AN310" i="12"/>
  <c r="AN441" i="12" s="1"/>
  <c r="AN249" i="12"/>
  <c r="AM311" i="12"/>
  <c r="AM442" i="12" s="1"/>
  <c r="AJ253" i="12"/>
  <c r="AI315" i="12"/>
  <c r="AI446" i="12" s="1"/>
  <c r="AK314" i="12"/>
  <c r="AK445" i="12" s="1"/>
  <c r="AL252" i="12"/>
  <c r="AI254" i="12"/>
  <c r="AH316" i="12"/>
  <c r="AH447" i="12" s="1"/>
  <c r="AS435" i="12"/>
  <c r="AS244" i="12"/>
  <c r="AR306" i="12"/>
  <c r="AR437" i="12" s="1"/>
  <c r="AR246" i="12"/>
  <c r="AQ308" i="12"/>
  <c r="AQ439" i="12" s="1"/>
  <c r="AU242" i="12"/>
  <c r="AU304" i="12" s="1"/>
  <c r="AT304" i="12"/>
  <c r="BH9" i="4"/>
  <c r="BH66" i="9"/>
  <c r="AK59" i="12"/>
  <c r="BH44" i="20"/>
  <c r="BH10" i="3" s="1"/>
  <c r="BI37" i="20"/>
  <c r="BI40" i="20" s="1"/>
  <c r="W54" i="8" l="1"/>
  <c r="W42" i="8"/>
  <c r="U61" i="8"/>
  <c r="U62" i="9"/>
  <c r="Z58" i="9"/>
  <c r="Z59" i="9" s="1"/>
  <c r="X49" i="8"/>
  <c r="Y36" i="8"/>
  <c r="V48" i="8"/>
  <c r="V37" i="8"/>
  <c r="AA51" i="9"/>
  <c r="G47" i="9"/>
  <c r="P17" i="3"/>
  <c r="P18" i="3"/>
  <c r="P39" i="3" s="1"/>
  <c r="P42" i="9" s="1"/>
  <c r="P90" i="6"/>
  <c r="AB65" i="11"/>
  <c r="AA66" i="11"/>
  <c r="AF62" i="6"/>
  <c r="AF9" i="5"/>
  <c r="AF46" i="11"/>
  <c r="AJ50" i="6"/>
  <c r="AA9" i="22"/>
  <c r="AF30" i="11"/>
  <c r="AF34" i="11" s="1"/>
  <c r="AF66" i="12"/>
  <c r="AF68" i="12"/>
  <c r="J19" i="2" s="1"/>
  <c r="J20" i="2" s="1"/>
  <c r="AD8" i="3"/>
  <c r="AC57" i="11"/>
  <c r="AC54" i="11"/>
  <c r="AD47" i="11"/>
  <c r="AD49" i="11" s="1"/>
  <c r="AD34" i="9" s="1"/>
  <c r="AB36" i="9" s="1"/>
  <c r="AB38" i="9" s="1"/>
  <c r="AB43" i="9" s="1"/>
  <c r="AD44" i="6"/>
  <c r="AD37" i="6" s="1"/>
  <c r="AD39" i="6" s="1"/>
  <c r="AE45" i="11"/>
  <c r="AE41" i="11"/>
  <c r="AE7" i="5"/>
  <c r="J5" i="15" s="1"/>
  <c r="J33" i="2" s="1"/>
  <c r="AD64" i="11"/>
  <c r="AJ254" i="12"/>
  <c r="AI316" i="12"/>
  <c r="AI447" i="12" s="1"/>
  <c r="AP248" i="12"/>
  <c r="AO310" i="12"/>
  <c r="AO441" i="12" s="1"/>
  <c r="AI255" i="12"/>
  <c r="AH317" i="12"/>
  <c r="AM252" i="12"/>
  <c r="AL314" i="12"/>
  <c r="AL445" i="12" s="1"/>
  <c r="AR247" i="12"/>
  <c r="AQ309" i="12"/>
  <c r="AQ440" i="12" s="1"/>
  <c r="AT244" i="12"/>
  <c r="AS306" i="12"/>
  <c r="AK253" i="12"/>
  <c r="AJ315" i="12"/>
  <c r="AJ446" i="12" s="1"/>
  <c r="AS245" i="12"/>
  <c r="AR307" i="12"/>
  <c r="AR438" i="12" s="1"/>
  <c r="AT435" i="12"/>
  <c r="AU435" i="12"/>
  <c r="AG448" i="12"/>
  <c r="AG449" i="12" s="1"/>
  <c r="AG52" i="6" s="1"/>
  <c r="AG53" i="6" s="1"/>
  <c r="AG58" i="6" s="1"/>
  <c r="AG59" i="6" s="1"/>
  <c r="AG318" i="12"/>
  <c r="AG62" i="12" s="1"/>
  <c r="AG63" i="12" s="1"/>
  <c r="AS246" i="12"/>
  <c r="AR308" i="12"/>
  <c r="AR439" i="12" s="1"/>
  <c r="AN250" i="12"/>
  <c r="AM312" i="12"/>
  <c r="AM443" i="12" s="1"/>
  <c r="AO249" i="12"/>
  <c r="AN311" i="12"/>
  <c r="AN442" i="12" s="1"/>
  <c r="AM251" i="12"/>
  <c r="AL313" i="12"/>
  <c r="AL444" i="12" s="1"/>
  <c r="AU243" i="12"/>
  <c r="AT305" i="12"/>
  <c r="AT436" i="12" s="1"/>
  <c r="AL59" i="12"/>
  <c r="BI39" i="20"/>
  <c r="BI42" i="20" s="1"/>
  <c r="W55" i="8" l="1"/>
  <c r="W63" i="6" s="1"/>
  <c r="X41" i="8"/>
  <c r="X54" i="8" s="1"/>
  <c r="X42" i="8"/>
  <c r="Z36" i="8"/>
  <c r="Y49" i="8"/>
  <c r="V50" i="8"/>
  <c r="V38" i="8"/>
  <c r="AA58" i="9"/>
  <c r="AA59" i="9" s="1"/>
  <c r="AB51" i="9"/>
  <c r="H47" i="9"/>
  <c r="Q43" i="6"/>
  <c r="Q45" i="6" s="1"/>
  <c r="P57" i="9"/>
  <c r="AC65" i="11"/>
  <c r="AB66" i="11"/>
  <c r="AG62" i="6"/>
  <c r="AG9" i="5"/>
  <c r="AG46" i="11"/>
  <c r="AK50" i="6"/>
  <c r="AD57" i="11"/>
  <c r="AD54" i="11"/>
  <c r="AF45" i="11"/>
  <c r="AF41" i="11"/>
  <c r="AF7" i="5"/>
  <c r="AG30" i="11"/>
  <c r="AG34" i="11" s="1"/>
  <c r="AG66" i="12"/>
  <c r="AG68" i="12"/>
  <c r="AE8" i="3"/>
  <c r="K44" i="1"/>
  <c r="J35" i="2"/>
  <c r="K36" i="1" s="1"/>
  <c r="AE44" i="6"/>
  <c r="AE37" i="6" s="1"/>
  <c r="AE39" i="6" s="1"/>
  <c r="AE47" i="11"/>
  <c r="AE49" i="11" s="1"/>
  <c r="AE34" i="9" s="1"/>
  <c r="AC36" i="9" s="1"/>
  <c r="AC38" i="9" s="1"/>
  <c r="AC43" i="9" s="1"/>
  <c r="AB9" i="22"/>
  <c r="AE64" i="11"/>
  <c r="AT246" i="12"/>
  <c r="AS308" i="12"/>
  <c r="AS439" i="12" s="1"/>
  <c r="AH448" i="12"/>
  <c r="AH449" i="12" s="1"/>
  <c r="AH52" i="6" s="1"/>
  <c r="AH53" i="6" s="1"/>
  <c r="AH58" i="6" s="1"/>
  <c r="AH59" i="6" s="1"/>
  <c r="AH318" i="12"/>
  <c r="AH62" i="12" s="1"/>
  <c r="AH63" i="12" s="1"/>
  <c r="AV243" i="12"/>
  <c r="AV305" i="12" s="1"/>
  <c r="AU305" i="12"/>
  <c r="AN252" i="12"/>
  <c r="AM314" i="12"/>
  <c r="AM445" i="12" s="1"/>
  <c r="AN251" i="12"/>
  <c r="AM313" i="12"/>
  <c r="AM444" i="12" s="1"/>
  <c r="AJ255" i="12"/>
  <c r="AI317" i="12"/>
  <c r="AS437" i="12"/>
  <c r="AP249" i="12"/>
  <c r="AO311" i="12"/>
  <c r="AO442" i="12" s="1"/>
  <c r="AU244" i="12"/>
  <c r="AT306" i="12"/>
  <c r="AT437" i="12" s="1"/>
  <c r="AQ248" i="12"/>
  <c r="AP310" i="12"/>
  <c r="AP441" i="12" s="1"/>
  <c r="AT245" i="12"/>
  <c r="AS307" i="12"/>
  <c r="AS438" i="12" s="1"/>
  <c r="AL253" i="12"/>
  <c r="AK315" i="12"/>
  <c r="AK446" i="12" s="1"/>
  <c r="AO250" i="12"/>
  <c r="AN312" i="12"/>
  <c r="AN443" i="12" s="1"/>
  <c r="AS247" i="12"/>
  <c r="AR309" i="12"/>
  <c r="AR440" i="12" s="1"/>
  <c r="AK254" i="12"/>
  <c r="AJ316" i="12"/>
  <c r="AJ447" i="12" s="1"/>
  <c r="AM59" i="12"/>
  <c r="B45" i="20"/>
  <c r="BI43" i="20"/>
  <c r="BI66" i="9" s="1"/>
  <c r="Y41" i="8" l="1"/>
  <c r="Y54" i="8" s="1"/>
  <c r="X55" i="8"/>
  <c r="X63" i="6" s="1"/>
  <c r="AB58" i="9"/>
  <c r="AB59" i="9" s="1"/>
  <c r="V39" i="8"/>
  <c r="V51" i="8"/>
  <c r="V23" i="3" s="1"/>
  <c r="G21" i="17" s="1"/>
  <c r="G64" i="2" s="1"/>
  <c r="AA36" i="8"/>
  <c r="Z49" i="8"/>
  <c r="AC51" i="9"/>
  <c r="I47" i="9"/>
  <c r="Q56" i="6"/>
  <c r="Q90" i="6"/>
  <c r="AD65" i="11"/>
  <c r="AC66" i="11"/>
  <c r="AC9" i="22"/>
  <c r="AH62" i="6"/>
  <c r="AH9" i="5"/>
  <c r="AH46" i="11"/>
  <c r="AL50" i="6"/>
  <c r="AE57" i="11"/>
  <c r="AE54" i="11"/>
  <c r="AG45" i="11"/>
  <c r="AG7" i="5"/>
  <c r="AG41" i="11"/>
  <c r="AF8" i="3"/>
  <c r="AF47" i="11"/>
  <c r="AF49" i="11" s="1"/>
  <c r="AF34" i="9" s="1"/>
  <c r="AD36" i="9" s="1"/>
  <c r="AD38" i="9" s="1"/>
  <c r="AD43" i="9" s="1"/>
  <c r="AF44" i="6"/>
  <c r="AF37" i="6" s="1"/>
  <c r="AF39" i="6" s="1"/>
  <c r="AH30" i="11"/>
  <c r="AH34" i="11" s="1"/>
  <c r="AH68" i="12"/>
  <c r="AH66" i="12"/>
  <c r="AF64" i="11"/>
  <c r="AQ249" i="12"/>
  <c r="AP311" i="12"/>
  <c r="AP442" i="12" s="1"/>
  <c r="AV436" i="12"/>
  <c r="AR248" i="12"/>
  <c r="AQ310" i="12"/>
  <c r="AQ441" i="12" s="1"/>
  <c r="AP250" i="12"/>
  <c r="AO312" i="12"/>
  <c r="AO443" i="12" s="1"/>
  <c r="AK255" i="12"/>
  <c r="AJ317" i="12"/>
  <c r="AL254" i="12"/>
  <c r="AK316" i="12"/>
  <c r="AK447" i="12" s="1"/>
  <c r="AO252" i="12"/>
  <c r="AN314" i="12"/>
  <c r="AN445" i="12" s="1"/>
  <c r="AU436" i="12"/>
  <c r="AT247" i="12"/>
  <c r="AS309" i="12"/>
  <c r="AS440" i="12" s="1"/>
  <c r="AI448" i="12"/>
  <c r="AI449" i="12" s="1"/>
  <c r="AI52" i="6" s="1"/>
  <c r="AI53" i="6" s="1"/>
  <c r="AI58" i="6" s="1"/>
  <c r="AI59" i="6" s="1"/>
  <c r="AI318" i="12"/>
  <c r="AI62" i="12" s="1"/>
  <c r="AI63" i="12" s="1"/>
  <c r="AV244" i="12"/>
  <c r="AU306" i="12"/>
  <c r="AU437" i="12" s="1"/>
  <c r="AU245" i="12"/>
  <c r="AT307" i="12"/>
  <c r="AT438" i="12" s="1"/>
  <c r="AM253" i="12"/>
  <c r="AL315" i="12"/>
  <c r="AL446" i="12" s="1"/>
  <c r="AO251" i="12"/>
  <c r="AN313" i="12"/>
  <c r="AN444" i="12" s="1"/>
  <c r="AU246" i="12"/>
  <c r="AT308" i="12"/>
  <c r="AT439" i="12" s="1"/>
  <c r="AN59" i="12"/>
  <c r="BI44" i="20"/>
  <c r="BI10" i="3" s="1"/>
  <c r="BI9" i="4"/>
  <c r="J7" i="15"/>
  <c r="Y42" i="8" l="1"/>
  <c r="Y55" i="8" s="1"/>
  <c r="Y63" i="6" s="1"/>
  <c r="V52" i="8"/>
  <c r="W35" i="8"/>
  <c r="AC58" i="9"/>
  <c r="AC59" i="9" s="1"/>
  <c r="AA49" i="8"/>
  <c r="AB36" i="8"/>
  <c r="AD51" i="9"/>
  <c r="J47" i="9"/>
  <c r="Q17" i="3"/>
  <c r="Q18" i="3"/>
  <c r="Q39" i="3" s="1"/>
  <c r="Q42" i="9" s="1"/>
  <c r="R43" i="6"/>
  <c r="R45" i="6" s="1"/>
  <c r="R56" i="6" s="1"/>
  <c r="Q57" i="9"/>
  <c r="AE65" i="11"/>
  <c r="AD66" i="11"/>
  <c r="AI62" i="6"/>
  <c r="AI9" i="5"/>
  <c r="AI46" i="11"/>
  <c r="AD9" i="22"/>
  <c r="AM50" i="6"/>
  <c r="AF57" i="11"/>
  <c r="AF54" i="11"/>
  <c r="AI66" i="12"/>
  <c r="AI68" i="12"/>
  <c r="AI30" i="11"/>
  <c r="AI34" i="11" s="1"/>
  <c r="AG8" i="3"/>
  <c r="AG44" i="6"/>
  <c r="AG37" i="6" s="1"/>
  <c r="AG39" i="6" s="1"/>
  <c r="AG47" i="11"/>
  <c r="AG49" i="11" s="1"/>
  <c r="AG34" i="9" s="1"/>
  <c r="AE36" i="9" s="1"/>
  <c r="AE38" i="9" s="1"/>
  <c r="AE43" i="9" s="1"/>
  <c r="AH45" i="11"/>
  <c r="AH41" i="11"/>
  <c r="AH7" i="5"/>
  <c r="AG64" i="11"/>
  <c r="AV246" i="12"/>
  <c r="AU308" i="12"/>
  <c r="AU439" i="12" s="1"/>
  <c r="AP252" i="12"/>
  <c r="AO314" i="12"/>
  <c r="AO445" i="12" s="1"/>
  <c r="AS248" i="12"/>
  <c r="AR310" i="12"/>
  <c r="AR441" i="12" s="1"/>
  <c r="AQ250" i="12"/>
  <c r="AP312" i="12"/>
  <c r="AP443" i="12" s="1"/>
  <c r="AM254" i="12"/>
  <c r="AL316" i="12"/>
  <c r="AL447" i="12" s="1"/>
  <c r="AJ448" i="12"/>
  <c r="AJ449" i="12" s="1"/>
  <c r="AJ52" i="6" s="1"/>
  <c r="AJ53" i="6" s="1"/>
  <c r="AJ58" i="6" s="1"/>
  <c r="AJ59" i="6" s="1"/>
  <c r="AJ318" i="12"/>
  <c r="AJ62" i="12" s="1"/>
  <c r="AJ63" i="12" s="1"/>
  <c r="AV245" i="12"/>
  <c r="AU307" i="12"/>
  <c r="AW244" i="12"/>
  <c r="AW306" i="12" s="1"/>
  <c r="AV306" i="12"/>
  <c r="AP251" i="12"/>
  <c r="AO313" i="12"/>
  <c r="AO444" i="12" s="1"/>
  <c r="AN253" i="12"/>
  <c r="AM315" i="12"/>
  <c r="AM446" i="12" s="1"/>
  <c r="AU247" i="12"/>
  <c r="AT309" i="12"/>
  <c r="AT440" i="12" s="1"/>
  <c r="AL255" i="12"/>
  <c r="AK317" i="12"/>
  <c r="AR249" i="12"/>
  <c r="AQ311" i="12"/>
  <c r="AQ442" i="12" s="1"/>
  <c r="AO59" i="12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Z41" i="8" l="1"/>
  <c r="Z54" i="8" s="1"/>
  <c r="AB49" i="8"/>
  <c r="AC36" i="8"/>
  <c r="W37" i="8"/>
  <c r="W48" i="8"/>
  <c r="AD58" i="9"/>
  <c r="AD59" i="9" s="1"/>
  <c r="V62" i="9"/>
  <c r="V61" i="8"/>
  <c r="H63" i="1" s="1"/>
  <c r="AE51" i="9"/>
  <c r="K47" i="9"/>
  <c r="R17" i="3"/>
  <c r="F15" i="17" s="1"/>
  <c r="F59" i="2" s="1"/>
  <c r="R18" i="3"/>
  <c r="R39" i="3" s="1"/>
  <c r="R42" i="9" s="1"/>
  <c r="R90" i="6"/>
  <c r="AF65" i="11"/>
  <c r="AE66" i="11"/>
  <c r="AJ62" i="6"/>
  <c r="AJ9" i="5"/>
  <c r="AJ46" i="11"/>
  <c r="AN50" i="6"/>
  <c r="AE9" i="22"/>
  <c r="AH8" i="3"/>
  <c r="AG54" i="11"/>
  <c r="AG57" i="11"/>
  <c r="AJ68" i="12"/>
  <c r="K19" i="2" s="1"/>
  <c r="K20" i="2" s="1"/>
  <c r="AJ66" i="12"/>
  <c r="AJ30" i="11"/>
  <c r="AJ34" i="11" s="1"/>
  <c r="AH47" i="11"/>
  <c r="AH49" i="11" s="1"/>
  <c r="AH34" i="9" s="1"/>
  <c r="AF36" i="9" s="1"/>
  <c r="AF38" i="9" s="1"/>
  <c r="AF43" i="9" s="1"/>
  <c r="AH44" i="6"/>
  <c r="AH37" i="6" s="1"/>
  <c r="AH39" i="6" s="1"/>
  <c r="AI45" i="11"/>
  <c r="AI41" i="11"/>
  <c r="AI7" i="5"/>
  <c r="AH64" i="11"/>
  <c r="AT248" i="12"/>
  <c r="AS310" i="12"/>
  <c r="AS441" i="12" s="1"/>
  <c r="AR250" i="12"/>
  <c r="AQ312" i="12"/>
  <c r="AQ443" i="12" s="1"/>
  <c r="AO253" i="12"/>
  <c r="AN315" i="12"/>
  <c r="AN446" i="12" s="1"/>
  <c r="AS249" i="12"/>
  <c r="AR311" i="12"/>
  <c r="AR442" i="12" s="1"/>
  <c r="AQ251" i="12"/>
  <c r="AP313" i="12"/>
  <c r="AP444" i="12" s="1"/>
  <c r="AQ252" i="12"/>
  <c r="AP314" i="12"/>
  <c r="AP445" i="12" s="1"/>
  <c r="AU438" i="12"/>
  <c r="AW245" i="12"/>
  <c r="AV307" i="12"/>
  <c r="AV438" i="12" s="1"/>
  <c r="AK448" i="12"/>
  <c r="AK449" i="12" s="1"/>
  <c r="AK52" i="6" s="1"/>
  <c r="AK53" i="6" s="1"/>
  <c r="AK58" i="6" s="1"/>
  <c r="AK59" i="6" s="1"/>
  <c r="AK318" i="12"/>
  <c r="AK62" i="12" s="1"/>
  <c r="AK63" i="12" s="1"/>
  <c r="AV437" i="12"/>
  <c r="AV247" i="12"/>
  <c r="AU309" i="12"/>
  <c r="AU440" i="12" s="1"/>
  <c r="AM255" i="12"/>
  <c r="AL317" i="12"/>
  <c r="AW437" i="12"/>
  <c r="AN254" i="12"/>
  <c r="AM316" i="12"/>
  <c r="AM447" i="12" s="1"/>
  <c r="AW246" i="12"/>
  <c r="AV308" i="12"/>
  <c r="AV439" i="12" s="1"/>
  <c r="AP59" i="12"/>
  <c r="J6" i="17" l="1"/>
  <c r="J53" i="2" s="1"/>
  <c r="Z42" i="8"/>
  <c r="Z55" i="8" s="1"/>
  <c r="Z63" i="6" s="1"/>
  <c r="W50" i="8"/>
  <c r="W38" i="8"/>
  <c r="AD36" i="8"/>
  <c r="AC49" i="8"/>
  <c r="AE58" i="9"/>
  <c r="AE59" i="9" s="1"/>
  <c r="AF51" i="9"/>
  <c r="L47" i="9"/>
  <c r="S43" i="6"/>
  <c r="S45" i="6" s="1"/>
  <c r="S56" i="6" s="1"/>
  <c r="R57" i="9"/>
  <c r="R60" i="9" s="1"/>
  <c r="AG65" i="11"/>
  <c r="AF66" i="11"/>
  <c r="AK9" i="5"/>
  <c r="AK46" i="11"/>
  <c r="AK62" i="6"/>
  <c r="AO50" i="6"/>
  <c r="AH57" i="11"/>
  <c r="AH54" i="11"/>
  <c r="AI8" i="3"/>
  <c r="AF9" i="22"/>
  <c r="AI47" i="11"/>
  <c r="AI49" i="11" s="1"/>
  <c r="AI34" i="9" s="1"/>
  <c r="AG36" i="9" s="1"/>
  <c r="AG38" i="9" s="1"/>
  <c r="AG43" i="9" s="1"/>
  <c r="AI44" i="6"/>
  <c r="AI37" i="6" s="1"/>
  <c r="AI39" i="6" s="1"/>
  <c r="AK30" i="11"/>
  <c r="AK34" i="11" s="1"/>
  <c r="AK66" i="12"/>
  <c r="AK68" i="12"/>
  <c r="AJ45" i="11"/>
  <c r="AJ41" i="11"/>
  <c r="AJ7" i="5"/>
  <c r="K5" i="15" s="1"/>
  <c r="K33" i="2" s="1"/>
  <c r="AI64" i="11"/>
  <c r="AN255" i="12"/>
  <c r="AM317" i="12"/>
  <c r="AT249" i="12"/>
  <c r="AS311" i="12"/>
  <c r="AS442" i="12" s="1"/>
  <c r="AX246" i="12"/>
  <c r="AW308" i="12"/>
  <c r="AW439" i="12" s="1"/>
  <c r="AP253" i="12"/>
  <c r="AO315" i="12"/>
  <c r="AO446" i="12" s="1"/>
  <c r="AO254" i="12"/>
  <c r="AN316" i="12"/>
  <c r="AN447" i="12" s="1"/>
  <c r="AR252" i="12"/>
  <c r="AQ314" i="12"/>
  <c r="AQ445" i="12" s="1"/>
  <c r="AS250" i="12"/>
  <c r="AR312" i="12"/>
  <c r="AR443" i="12" s="1"/>
  <c r="AW247" i="12"/>
  <c r="AV309" i="12"/>
  <c r="AV440" i="12" s="1"/>
  <c r="AL448" i="12"/>
  <c r="AL449" i="12" s="1"/>
  <c r="AL52" i="6" s="1"/>
  <c r="AL53" i="6" s="1"/>
  <c r="AL58" i="6" s="1"/>
  <c r="AL59" i="6" s="1"/>
  <c r="AL318" i="12"/>
  <c r="AL62" i="12" s="1"/>
  <c r="AL63" i="12" s="1"/>
  <c r="AX245" i="12"/>
  <c r="AX307" i="12" s="1"/>
  <c r="AW307" i="12"/>
  <c r="AR251" i="12"/>
  <c r="AQ313" i="12"/>
  <c r="AQ444" i="12" s="1"/>
  <c r="AU248" i="12"/>
  <c r="AT310" i="12"/>
  <c r="AT441" i="12" s="1"/>
  <c r="AQ59" i="12"/>
  <c r="AA41" i="8" l="1"/>
  <c r="AA42" i="8" s="1"/>
  <c r="AF58" i="9"/>
  <c r="AF59" i="9" s="1"/>
  <c r="AD49" i="8"/>
  <c r="AE36" i="8"/>
  <c r="W39" i="8"/>
  <c r="W51" i="8"/>
  <c r="W23" i="3" s="1"/>
  <c r="AG51" i="9"/>
  <c r="M47" i="9"/>
  <c r="S90" i="6"/>
  <c r="R8" i="18"/>
  <c r="R7" i="4"/>
  <c r="S17" i="3"/>
  <c r="S18" i="3"/>
  <c r="S39" i="3" s="1"/>
  <c r="S42" i="9" s="1"/>
  <c r="AH65" i="11"/>
  <c r="AG66" i="11"/>
  <c r="AG9" i="22"/>
  <c r="AL9" i="5"/>
  <c r="AL46" i="11"/>
  <c r="AL62" i="6"/>
  <c r="AP50" i="6"/>
  <c r="AI57" i="11"/>
  <c r="AI54" i="11"/>
  <c r="AJ44" i="6"/>
  <c r="AJ37" i="6" s="1"/>
  <c r="AJ39" i="6" s="1"/>
  <c r="AJ47" i="11"/>
  <c r="AJ49" i="11" s="1"/>
  <c r="AJ34" i="9" s="1"/>
  <c r="AH36" i="9" s="1"/>
  <c r="AH38" i="9" s="1"/>
  <c r="AH43" i="9" s="1"/>
  <c r="K35" i="2"/>
  <c r="L36" i="1" s="1"/>
  <c r="L44" i="1"/>
  <c r="AJ8" i="3"/>
  <c r="AL68" i="12"/>
  <c r="AL30" i="11"/>
  <c r="AL34" i="11" s="1"/>
  <c r="AL66" i="12"/>
  <c r="AK45" i="11"/>
  <c r="AK7" i="5"/>
  <c r="AK41" i="11"/>
  <c r="AJ64" i="11"/>
  <c r="AT250" i="12"/>
  <c r="AS312" i="12"/>
  <c r="AS443" i="12" s="1"/>
  <c r="AW438" i="12"/>
  <c r="AU249" i="12"/>
  <c r="AT311" i="12"/>
  <c r="AT442" i="12" s="1"/>
  <c r="AQ253" i="12"/>
  <c r="AP315" i="12"/>
  <c r="AP446" i="12" s="1"/>
  <c r="AY246" i="12"/>
  <c r="AY308" i="12" s="1"/>
  <c r="AX308" i="12"/>
  <c r="AX439" i="12" s="1"/>
  <c r="AX438" i="12"/>
  <c r="AP254" i="12"/>
  <c r="AO316" i="12"/>
  <c r="AO447" i="12" s="1"/>
  <c r="AM448" i="12"/>
  <c r="AM449" i="12" s="1"/>
  <c r="AM52" i="6" s="1"/>
  <c r="AM53" i="6" s="1"/>
  <c r="AM58" i="6" s="1"/>
  <c r="AM59" i="6" s="1"/>
  <c r="AM318" i="12"/>
  <c r="AM62" i="12" s="1"/>
  <c r="AM63" i="12" s="1"/>
  <c r="AX247" i="12"/>
  <c r="AW309" i="12"/>
  <c r="AW440" i="12" s="1"/>
  <c r="AS251" i="12"/>
  <c r="AR313" i="12"/>
  <c r="AR444" i="12" s="1"/>
  <c r="AS252" i="12"/>
  <c r="AR314" i="12"/>
  <c r="AR445" i="12" s="1"/>
  <c r="AV248" i="12"/>
  <c r="AU310" i="12"/>
  <c r="AU441" i="12" s="1"/>
  <c r="AO255" i="12"/>
  <c r="AN317" i="12"/>
  <c r="AR59" i="12"/>
  <c r="K7" i="15"/>
  <c r="AA54" i="8" l="1"/>
  <c r="AB41" i="8"/>
  <c r="AB54" i="8" s="1"/>
  <c r="AA55" i="8"/>
  <c r="AA63" i="6" s="1"/>
  <c r="AF36" i="8"/>
  <c r="AE49" i="8"/>
  <c r="AG58" i="9"/>
  <c r="AG59" i="9" s="1"/>
  <c r="W52" i="8"/>
  <c r="X35" i="8"/>
  <c r="AH51" i="9"/>
  <c r="N47" i="9"/>
  <c r="T43" i="6"/>
  <c r="T45" i="6" s="1"/>
  <c r="T56" i="6" s="1"/>
  <c r="S57" i="9"/>
  <c r="S60" i="9" s="1"/>
  <c r="AI65" i="11"/>
  <c r="AH66" i="11"/>
  <c r="AM62" i="6"/>
  <c r="AM9" i="5"/>
  <c r="AM46" i="11"/>
  <c r="AQ50" i="6"/>
  <c r="AH9" i="22"/>
  <c r="AM30" i="11"/>
  <c r="AM34" i="11" s="1"/>
  <c r="AM68" i="12"/>
  <c r="AM66" i="12"/>
  <c r="AJ54" i="11"/>
  <c r="AJ57" i="11"/>
  <c r="AK8" i="3"/>
  <c r="AK44" i="6"/>
  <c r="AK37" i="6" s="1"/>
  <c r="AK39" i="6" s="1"/>
  <c r="AK47" i="11"/>
  <c r="AK49" i="11" s="1"/>
  <c r="AK34" i="9" s="1"/>
  <c r="AI36" i="9" s="1"/>
  <c r="AI38" i="9" s="1"/>
  <c r="AI43" i="9" s="1"/>
  <c r="AL45" i="11"/>
  <c r="AL7" i="5"/>
  <c r="AL41" i="11"/>
  <c r="AK64" i="11"/>
  <c r="AW248" i="12"/>
  <c r="AV310" i="12"/>
  <c r="AV441" i="12" s="1"/>
  <c r="AT252" i="12"/>
  <c r="AS314" i="12"/>
  <c r="AS445" i="12" s="1"/>
  <c r="AQ254" i="12"/>
  <c r="AP316" i="12"/>
  <c r="AP447" i="12" s="1"/>
  <c r="AV249" i="12"/>
  <c r="AU311" i="12"/>
  <c r="AU442" i="12" s="1"/>
  <c r="AT251" i="12"/>
  <c r="AS313" i="12"/>
  <c r="AS444" i="12" s="1"/>
  <c r="AN448" i="12"/>
  <c r="AN449" i="12" s="1"/>
  <c r="AN52" i="6" s="1"/>
  <c r="AN53" i="6" s="1"/>
  <c r="AN58" i="6" s="1"/>
  <c r="AN59" i="6" s="1"/>
  <c r="AN318" i="12"/>
  <c r="AN62" i="12" s="1"/>
  <c r="AN63" i="12" s="1"/>
  <c r="AR253" i="12"/>
  <c r="AQ315" i="12"/>
  <c r="AQ446" i="12" s="1"/>
  <c r="AO317" i="12"/>
  <c r="AP255" i="12"/>
  <c r="AY247" i="12"/>
  <c r="AX309" i="12"/>
  <c r="AY439" i="12"/>
  <c r="AU250" i="12"/>
  <c r="AT312" i="12"/>
  <c r="AT443" i="12" s="1"/>
  <c r="AS59" i="12"/>
  <c r="AB42" i="8" l="1"/>
  <c r="AC41" i="8" s="1"/>
  <c r="AC54" i="8" s="1"/>
  <c r="X48" i="8"/>
  <c r="X37" i="8"/>
  <c r="AH58" i="9"/>
  <c r="AH59" i="9" s="1"/>
  <c r="W62" i="9"/>
  <c r="W61" i="8"/>
  <c r="AF49" i="8"/>
  <c r="AG36" i="8"/>
  <c r="AI51" i="9"/>
  <c r="O47" i="9"/>
  <c r="T90" i="6"/>
  <c r="T57" i="9" s="1"/>
  <c r="T60" i="9" s="1"/>
  <c r="T18" i="3"/>
  <c r="T39" i="3" s="1"/>
  <c r="T42" i="9" s="1"/>
  <c r="T17" i="3"/>
  <c r="S8" i="18"/>
  <c r="S7" i="4"/>
  <c r="AJ65" i="11"/>
  <c r="AI66" i="11"/>
  <c r="AN9" i="5"/>
  <c r="AN46" i="11"/>
  <c r="AN62" i="6"/>
  <c r="AR50" i="6"/>
  <c r="AI9" i="22"/>
  <c r="AK57" i="11"/>
  <c r="AK54" i="11"/>
  <c r="AL44" i="6"/>
  <c r="AL37" i="6" s="1"/>
  <c r="AL39" i="6" s="1"/>
  <c r="AL47" i="11"/>
  <c r="AL49" i="11" s="1"/>
  <c r="AL34" i="9" s="1"/>
  <c r="AJ36" i="9" s="1"/>
  <c r="AJ38" i="9" s="1"/>
  <c r="AJ43" i="9" s="1"/>
  <c r="AN30" i="11"/>
  <c r="AN34" i="11" s="1"/>
  <c r="AN68" i="12"/>
  <c r="L19" i="2" s="1"/>
  <c r="L20" i="2" s="1"/>
  <c r="AN66" i="12"/>
  <c r="AL8" i="3"/>
  <c r="AM45" i="11"/>
  <c r="AM7" i="5"/>
  <c r="L5" i="15" s="1"/>
  <c r="L33" i="2" s="1"/>
  <c r="AM41" i="11"/>
  <c r="AL64" i="11"/>
  <c r="AO448" i="12"/>
  <c r="AO449" i="12" s="1"/>
  <c r="AO52" i="6" s="1"/>
  <c r="AO53" i="6" s="1"/>
  <c r="AO58" i="6" s="1"/>
  <c r="AO59" i="6" s="1"/>
  <c r="AO318" i="12"/>
  <c r="AO62" i="12" s="1"/>
  <c r="AO63" i="12" s="1"/>
  <c r="AW249" i="12"/>
  <c r="AV311" i="12"/>
  <c r="AV442" i="12" s="1"/>
  <c r="AV250" i="12"/>
  <c r="AU312" i="12"/>
  <c r="AU443" i="12" s="1"/>
  <c r="AR254" i="12"/>
  <c r="AQ316" i="12"/>
  <c r="AQ447" i="12" s="1"/>
  <c r="AX440" i="12"/>
  <c r="AU252" i="12"/>
  <c r="AT314" i="12"/>
  <c r="AT445" i="12" s="1"/>
  <c r="AS253" i="12"/>
  <c r="AR315" i="12"/>
  <c r="AR446" i="12" s="1"/>
  <c r="AZ247" i="12"/>
  <c r="AZ309" i="12" s="1"/>
  <c r="AY309" i="12"/>
  <c r="AQ255" i="12"/>
  <c r="AP317" i="12"/>
  <c r="AU251" i="12"/>
  <c r="AT313" i="12"/>
  <c r="AT444" i="12" s="1"/>
  <c r="AX248" i="12"/>
  <c r="AW310" i="12"/>
  <c r="AT59" i="12"/>
  <c r="K6" i="17" l="1"/>
  <c r="K53" i="2" s="1"/>
  <c r="AB55" i="8"/>
  <c r="AB63" i="6" s="1"/>
  <c r="AC42" i="8"/>
  <c r="AC55" i="8" s="1"/>
  <c r="AC63" i="6" s="1"/>
  <c r="AG49" i="8"/>
  <c r="AH36" i="8"/>
  <c r="X50" i="8"/>
  <c r="X38" i="8"/>
  <c r="AI58" i="9"/>
  <c r="AI59" i="9" s="1"/>
  <c r="AJ51" i="9"/>
  <c r="P47" i="9"/>
  <c r="U43" i="6"/>
  <c r="U45" i="6" s="1"/>
  <c r="U56" i="6" s="1"/>
  <c r="U17" i="3" s="1"/>
  <c r="T7" i="4"/>
  <c r="T8" i="18"/>
  <c r="AK65" i="11"/>
  <c r="AJ66" i="11"/>
  <c r="AO62" i="6"/>
  <c r="AO9" i="5"/>
  <c r="AO46" i="11"/>
  <c r="AS50" i="6"/>
  <c r="AJ9" i="22"/>
  <c r="AM44" i="6"/>
  <c r="AM37" i="6" s="1"/>
  <c r="AM39" i="6" s="1"/>
  <c r="AM47" i="11"/>
  <c r="AM49" i="11" s="1"/>
  <c r="AM34" i="9" s="1"/>
  <c r="AK36" i="9" s="1"/>
  <c r="AK38" i="9" s="1"/>
  <c r="AK43" i="9" s="1"/>
  <c r="AL54" i="11"/>
  <c r="AL57" i="11"/>
  <c r="AM8" i="3"/>
  <c r="AO30" i="11"/>
  <c r="AO34" i="11" s="1"/>
  <c r="AO66" i="12"/>
  <c r="AO68" i="12"/>
  <c r="AN45" i="11"/>
  <c r="AN7" i="5"/>
  <c r="AN41" i="11"/>
  <c r="M44" i="1"/>
  <c r="L35" i="2"/>
  <c r="M36" i="1" s="1"/>
  <c r="AM64" i="11"/>
  <c r="AZ440" i="12"/>
  <c r="AS254" i="12"/>
  <c r="AR316" i="12"/>
  <c r="AR447" i="12" s="1"/>
  <c r="AW250" i="12"/>
  <c r="AV312" i="12"/>
  <c r="AV443" i="12" s="1"/>
  <c r="AP448" i="12"/>
  <c r="AP449" i="12" s="1"/>
  <c r="AP52" i="6" s="1"/>
  <c r="AP53" i="6" s="1"/>
  <c r="AP58" i="6" s="1"/>
  <c r="AP59" i="6" s="1"/>
  <c r="AP318" i="12"/>
  <c r="AP62" i="12" s="1"/>
  <c r="AP63" i="12" s="1"/>
  <c r="AX249" i="12"/>
  <c r="AW311" i="12"/>
  <c r="AW442" i="12" s="1"/>
  <c r="AY248" i="12"/>
  <c r="AX310" i="12"/>
  <c r="AV251" i="12"/>
  <c r="AU313" i="12"/>
  <c r="AU444" i="12" s="1"/>
  <c r="AR255" i="12"/>
  <c r="AQ317" i="12"/>
  <c r="AW441" i="12"/>
  <c r="AT253" i="12"/>
  <c r="AS315" i="12"/>
  <c r="AS446" i="12" s="1"/>
  <c r="AV252" i="12"/>
  <c r="AU314" i="12"/>
  <c r="AU445" i="12" s="1"/>
  <c r="AY440" i="12"/>
  <c r="AU59" i="12"/>
  <c r="AD41" i="8" l="1"/>
  <c r="AD54" i="8" s="1"/>
  <c r="AJ58" i="9"/>
  <c r="AJ59" i="9" s="1"/>
  <c r="X51" i="8"/>
  <c r="X23" i="3" s="1"/>
  <c r="X39" i="8"/>
  <c r="AI36" i="8"/>
  <c r="AH49" i="8"/>
  <c r="AK51" i="9"/>
  <c r="Q47" i="9"/>
  <c r="U90" i="6"/>
  <c r="V43" i="6" s="1"/>
  <c r="V45" i="6" s="1"/>
  <c r="U18" i="3"/>
  <c r="U39" i="3" s="1"/>
  <c r="U42" i="9" s="1"/>
  <c r="AL65" i="11"/>
  <c r="AK66" i="11"/>
  <c r="AP9" i="5"/>
  <c r="AP46" i="11"/>
  <c r="AP62" i="6"/>
  <c r="AT50" i="6"/>
  <c r="AK9" i="22"/>
  <c r="AM57" i="11"/>
  <c r="AM54" i="11"/>
  <c r="AN47" i="11"/>
  <c r="AN49" i="11" s="1"/>
  <c r="AN34" i="9" s="1"/>
  <c r="AL36" i="9" s="1"/>
  <c r="AL38" i="9" s="1"/>
  <c r="AL43" i="9" s="1"/>
  <c r="AN44" i="6"/>
  <c r="AN37" i="6" s="1"/>
  <c r="AN39" i="6" s="1"/>
  <c r="AP66" i="12"/>
  <c r="AP68" i="12"/>
  <c r="AP30" i="11"/>
  <c r="AP34" i="11" s="1"/>
  <c r="AO45" i="11"/>
  <c r="AO41" i="11"/>
  <c r="AO7" i="5"/>
  <c r="AN8" i="3"/>
  <c r="AN64" i="11"/>
  <c r="AX250" i="12"/>
  <c r="AW312" i="12"/>
  <c r="AW443" i="12" s="1"/>
  <c r="AW251" i="12"/>
  <c r="AV313" i="12"/>
  <c r="AV444" i="12" s="1"/>
  <c r="AX441" i="12"/>
  <c r="AU253" i="12"/>
  <c r="AT315" i="12"/>
  <c r="AT446" i="12" s="1"/>
  <c r="AZ248" i="12"/>
  <c r="AY310" i="12"/>
  <c r="AT254" i="12"/>
  <c r="AS316" i="12"/>
  <c r="AS447" i="12" s="1"/>
  <c r="AQ448" i="12"/>
  <c r="AQ449" i="12" s="1"/>
  <c r="AQ52" i="6" s="1"/>
  <c r="AQ53" i="6" s="1"/>
  <c r="AQ58" i="6" s="1"/>
  <c r="AQ59" i="6" s="1"/>
  <c r="AQ318" i="12"/>
  <c r="AQ62" i="12" s="1"/>
  <c r="AQ63" i="12" s="1"/>
  <c r="AS255" i="12"/>
  <c r="AR317" i="12"/>
  <c r="AW252" i="12"/>
  <c r="AV314" i="12"/>
  <c r="AV445" i="12" s="1"/>
  <c r="AY249" i="12"/>
  <c r="AX311" i="12"/>
  <c r="AX442" i="12" s="1"/>
  <c r="AV59" i="12"/>
  <c r="AD42" i="8" l="1"/>
  <c r="AD55" i="8" s="1"/>
  <c r="AD63" i="6" s="1"/>
  <c r="AK58" i="9"/>
  <c r="AK59" i="9" s="1"/>
  <c r="X52" i="8"/>
  <c r="Y35" i="8"/>
  <c r="AI49" i="8"/>
  <c r="AJ36" i="8"/>
  <c r="AL51" i="9"/>
  <c r="R47" i="9"/>
  <c r="U57" i="9"/>
  <c r="U60" i="9" s="1"/>
  <c r="U8" i="18" s="1"/>
  <c r="V90" i="6"/>
  <c r="V56" i="6"/>
  <c r="AM65" i="11"/>
  <c r="AL66" i="11"/>
  <c r="AQ62" i="6"/>
  <c r="AQ9" i="5"/>
  <c r="AQ46" i="11"/>
  <c r="AU50" i="6"/>
  <c r="AL9" i="22"/>
  <c r="AN54" i="11"/>
  <c r="AN57" i="11"/>
  <c r="AO8" i="3"/>
  <c r="AO47" i="11"/>
  <c r="AO49" i="11" s="1"/>
  <c r="AO34" i="9" s="1"/>
  <c r="AM36" i="9" s="1"/>
  <c r="AM38" i="9" s="1"/>
  <c r="AM43" i="9" s="1"/>
  <c r="AO44" i="6"/>
  <c r="AO37" i="6" s="1"/>
  <c r="AO39" i="6" s="1"/>
  <c r="AQ68" i="12"/>
  <c r="AQ66" i="12"/>
  <c r="AQ30" i="11"/>
  <c r="AQ34" i="11" s="1"/>
  <c r="AP45" i="11"/>
  <c r="AP7" i="5"/>
  <c r="AP41" i="11"/>
  <c r="AO64" i="11"/>
  <c r="AR448" i="12"/>
  <c r="AR449" i="12" s="1"/>
  <c r="AR52" i="6" s="1"/>
  <c r="AR53" i="6" s="1"/>
  <c r="AR58" i="6" s="1"/>
  <c r="AR59" i="6" s="1"/>
  <c r="AR318" i="12"/>
  <c r="AR62" i="12" s="1"/>
  <c r="AR63" i="12" s="1"/>
  <c r="AT255" i="12"/>
  <c r="AS317" i="12"/>
  <c r="AZ249" i="12"/>
  <c r="AY311" i="12"/>
  <c r="AY442" i="12" s="1"/>
  <c r="AU254" i="12"/>
  <c r="AT316" i="12"/>
  <c r="AT447" i="12" s="1"/>
  <c r="AX251" i="12"/>
  <c r="AW313" i="12"/>
  <c r="AW444" i="12" s="1"/>
  <c r="AV253" i="12"/>
  <c r="AU315" i="12"/>
  <c r="AU446" i="12" s="1"/>
  <c r="AY441" i="12"/>
  <c r="AX252" i="12"/>
  <c r="AW314" i="12"/>
  <c r="AW445" i="12" s="1"/>
  <c r="BA248" i="12"/>
  <c r="BA310" i="12" s="1"/>
  <c r="AZ310" i="12"/>
  <c r="AY250" i="12"/>
  <c r="AX312" i="12"/>
  <c r="AX443" i="12" s="1"/>
  <c r="AW59" i="12"/>
  <c r="L7" i="15"/>
  <c r="AE41" i="8" l="1"/>
  <c r="AE54" i="8" s="1"/>
  <c r="AL58" i="9"/>
  <c r="AL59" i="9" s="1"/>
  <c r="AJ49" i="8"/>
  <c r="AK36" i="8"/>
  <c r="X61" i="8"/>
  <c r="X62" i="9"/>
  <c r="Y48" i="8"/>
  <c r="Y37" i="8"/>
  <c r="AM51" i="9"/>
  <c r="S47" i="9"/>
  <c r="U7" i="4"/>
  <c r="W43" i="6"/>
  <c r="W45" i="6" s="1"/>
  <c r="W90" i="6" s="1"/>
  <c r="V57" i="9"/>
  <c r="V60" i="9" s="1"/>
  <c r="V17" i="3"/>
  <c r="V18" i="3"/>
  <c r="V39" i="3" s="1"/>
  <c r="V42" i="9" s="1"/>
  <c r="AN65" i="11"/>
  <c r="AM66" i="11"/>
  <c r="AR9" i="5"/>
  <c r="AR46" i="11"/>
  <c r="AR62" i="6"/>
  <c r="AV50" i="6"/>
  <c r="AO54" i="11"/>
  <c r="AO57" i="11"/>
  <c r="AR30" i="11"/>
  <c r="AR34" i="11" s="1"/>
  <c r="AR66" i="12"/>
  <c r="AR68" i="12"/>
  <c r="M19" i="2" s="1"/>
  <c r="M20" i="2" s="1"/>
  <c r="AP44" i="6"/>
  <c r="AP37" i="6" s="1"/>
  <c r="AP39" i="6" s="1"/>
  <c r="AP47" i="11"/>
  <c r="AP49" i="11" s="1"/>
  <c r="AP34" i="9" s="1"/>
  <c r="AN36" i="9" s="1"/>
  <c r="AN38" i="9" s="1"/>
  <c r="AN43" i="9" s="1"/>
  <c r="AP8" i="3"/>
  <c r="AQ45" i="11"/>
  <c r="AQ41" i="11"/>
  <c r="AQ7" i="5"/>
  <c r="M5" i="15" s="1"/>
  <c r="M33" i="2" s="1"/>
  <c r="AM9" i="22"/>
  <c r="AP64" i="11"/>
  <c r="AZ250" i="12"/>
  <c r="AY312" i="12"/>
  <c r="AY443" i="12" s="1"/>
  <c r="AW253" i="12"/>
  <c r="AV315" i="12"/>
  <c r="AV446" i="12" s="1"/>
  <c r="AZ441" i="12"/>
  <c r="AS448" i="12"/>
  <c r="AS449" i="12" s="1"/>
  <c r="AS52" i="6" s="1"/>
  <c r="AS53" i="6" s="1"/>
  <c r="AS58" i="6" s="1"/>
  <c r="AS59" i="6" s="1"/>
  <c r="AS318" i="12"/>
  <c r="AS62" i="12" s="1"/>
  <c r="AS63" i="12" s="1"/>
  <c r="BA441" i="12"/>
  <c r="AY251" i="12"/>
  <c r="AX313" i="12"/>
  <c r="AX444" i="12" s="1"/>
  <c r="AU255" i="12"/>
  <c r="AT317" i="12"/>
  <c r="BA249" i="12"/>
  <c r="AZ311" i="12"/>
  <c r="AZ442" i="12" s="1"/>
  <c r="AY252" i="12"/>
  <c r="AX314" i="12"/>
  <c r="AX445" i="12" s="1"/>
  <c r="AV254" i="12"/>
  <c r="AU316" i="12"/>
  <c r="AU447" i="12" s="1"/>
  <c r="AX59" i="12"/>
  <c r="L6" i="17" l="1"/>
  <c r="L53" i="2" s="1"/>
  <c r="AE42" i="8"/>
  <c r="AF41" i="8" s="1"/>
  <c r="Y38" i="8"/>
  <c r="Y50" i="8"/>
  <c r="AK49" i="8"/>
  <c r="AL36" i="8"/>
  <c r="AM58" i="9"/>
  <c r="AM59" i="9" s="1"/>
  <c r="AN51" i="9"/>
  <c r="T47" i="9"/>
  <c r="V8" i="18"/>
  <c r="V7" i="4"/>
  <c r="G5" i="16" s="1"/>
  <c r="X43" i="6"/>
  <c r="X45" i="6" s="1"/>
  <c r="W57" i="9"/>
  <c r="W60" i="9" s="1"/>
  <c r="AO65" i="11"/>
  <c r="AN66" i="11"/>
  <c r="AS62" i="6"/>
  <c r="AS9" i="5"/>
  <c r="AS46" i="11"/>
  <c r="AW50" i="6"/>
  <c r="N44" i="1"/>
  <c r="M35" i="2"/>
  <c r="N36" i="1" s="1"/>
  <c r="AS68" i="12"/>
  <c r="AS66" i="12"/>
  <c r="AS30" i="11"/>
  <c r="AS34" i="11" s="1"/>
  <c r="AQ44" i="6"/>
  <c r="AQ37" i="6" s="1"/>
  <c r="AQ39" i="6" s="1"/>
  <c r="AQ47" i="11"/>
  <c r="AQ49" i="11" s="1"/>
  <c r="AQ34" i="9" s="1"/>
  <c r="AO36" i="9" s="1"/>
  <c r="AO38" i="9" s="1"/>
  <c r="AO43" i="9" s="1"/>
  <c r="AP54" i="11"/>
  <c r="AP57" i="11"/>
  <c r="AQ8" i="3"/>
  <c r="AR45" i="11"/>
  <c r="AR41" i="11"/>
  <c r="AR7" i="5"/>
  <c r="AN9" i="22"/>
  <c r="AQ64" i="11"/>
  <c r="BB249" i="12"/>
  <c r="BB311" i="12" s="1"/>
  <c r="BA311" i="12"/>
  <c r="AT448" i="12"/>
  <c r="AT449" i="12" s="1"/>
  <c r="AT52" i="6" s="1"/>
  <c r="AT53" i="6" s="1"/>
  <c r="AT58" i="6" s="1"/>
  <c r="AT59" i="6" s="1"/>
  <c r="AT318" i="12"/>
  <c r="AT62" i="12" s="1"/>
  <c r="AT63" i="12" s="1"/>
  <c r="AV255" i="12"/>
  <c r="AU317" i="12"/>
  <c r="AZ251" i="12"/>
  <c r="AY313" i="12"/>
  <c r="AY444" i="12" s="1"/>
  <c r="AZ252" i="12"/>
  <c r="AY314" i="12"/>
  <c r="AY445" i="12" s="1"/>
  <c r="AX253" i="12"/>
  <c r="AW315" i="12"/>
  <c r="AW446" i="12" s="1"/>
  <c r="AW254" i="12"/>
  <c r="AV316" i="12"/>
  <c r="AV447" i="12" s="1"/>
  <c r="BA250" i="12"/>
  <c r="AZ312" i="12"/>
  <c r="O19" i="14"/>
  <c r="AE55" i="8" l="1"/>
  <c r="AE63" i="6" s="1"/>
  <c r="AF42" i="8"/>
  <c r="AF54" i="8"/>
  <c r="AN58" i="9"/>
  <c r="AN59" i="9" s="1"/>
  <c r="AM36" i="8"/>
  <c r="AL49" i="8"/>
  <c r="Y39" i="8"/>
  <c r="Y51" i="8"/>
  <c r="Y23" i="3" s="1"/>
  <c r="AO51" i="9"/>
  <c r="U47" i="9"/>
  <c r="X56" i="6"/>
  <c r="X90" i="6"/>
  <c r="W7" i="4"/>
  <c r="H5" i="16" s="1"/>
  <c r="W8" i="18"/>
  <c r="G41" i="2"/>
  <c r="G43" i="2" s="1"/>
  <c r="H37" i="1" s="1"/>
  <c r="G30" i="14"/>
  <c r="AP65" i="11"/>
  <c r="AO66" i="11"/>
  <c r="AT9" i="5"/>
  <c r="AT46" i="11"/>
  <c r="AT62" i="6"/>
  <c r="AX50" i="6"/>
  <c r="AO9" i="22"/>
  <c r="AQ54" i="11"/>
  <c r="AQ57" i="11"/>
  <c r="AR8" i="3"/>
  <c r="AS45" i="11"/>
  <c r="AS41" i="11"/>
  <c r="AS7" i="5"/>
  <c r="AR47" i="11"/>
  <c r="AR49" i="11" s="1"/>
  <c r="AR34" i="9" s="1"/>
  <c r="AP36" i="9" s="1"/>
  <c r="AP38" i="9" s="1"/>
  <c r="AP43" i="9" s="1"/>
  <c r="AR44" i="6"/>
  <c r="AR37" i="6" s="1"/>
  <c r="AR39" i="6" s="1"/>
  <c r="AT30" i="11"/>
  <c r="AT34" i="11" s="1"/>
  <c r="AT68" i="12"/>
  <c r="AT66" i="12"/>
  <c r="AR64" i="11"/>
  <c r="BB250" i="12"/>
  <c r="BA312" i="12"/>
  <c r="BA443" i="12" s="1"/>
  <c r="AX254" i="12"/>
  <c r="AW316" i="12"/>
  <c r="AW447" i="12" s="1"/>
  <c r="AW255" i="12"/>
  <c r="AV317" i="12"/>
  <c r="BA442" i="12"/>
  <c r="BA251" i="12"/>
  <c r="AZ313" i="12"/>
  <c r="AZ444" i="12" s="1"/>
  <c r="AU448" i="12"/>
  <c r="AU449" i="12" s="1"/>
  <c r="AU52" i="6" s="1"/>
  <c r="AU53" i="6" s="1"/>
  <c r="AU58" i="6" s="1"/>
  <c r="AU59" i="6" s="1"/>
  <c r="AU318" i="12"/>
  <c r="AU62" i="12" s="1"/>
  <c r="AU63" i="12" s="1"/>
  <c r="AY253" i="12"/>
  <c r="AX315" i="12"/>
  <c r="AX446" i="12" s="1"/>
  <c r="AZ443" i="12"/>
  <c r="BA252" i="12"/>
  <c r="AZ314" i="12"/>
  <c r="AZ445" i="12" s="1"/>
  <c r="BB442" i="12"/>
  <c r="AZ59" i="12"/>
  <c r="AY59" i="12"/>
  <c r="M7" i="15"/>
  <c r="AF55" i="8" l="1"/>
  <c r="AF63" i="6" s="1"/>
  <c r="AG41" i="8"/>
  <c r="AN36" i="8"/>
  <c r="AM49" i="8"/>
  <c r="Z35" i="8"/>
  <c r="Y52" i="8"/>
  <c r="AO58" i="9"/>
  <c r="AO59" i="9" s="1"/>
  <c r="AP51" i="9"/>
  <c r="V47" i="9"/>
  <c r="H30" i="14"/>
  <c r="H41" i="2"/>
  <c r="H43" i="2" s="1"/>
  <c r="I37" i="1" s="1"/>
  <c r="Y43" i="6"/>
  <c r="Y45" i="6" s="1"/>
  <c r="X57" i="9"/>
  <c r="X60" i="9" s="1"/>
  <c r="X17" i="3"/>
  <c r="X18" i="3"/>
  <c r="X39" i="3" s="1"/>
  <c r="X42" i="9" s="1"/>
  <c r="AQ65" i="11"/>
  <c r="AP66" i="11"/>
  <c r="AU62" i="6"/>
  <c r="AU9" i="5"/>
  <c r="AU46" i="11"/>
  <c r="AY50" i="6"/>
  <c r="AT45" i="11"/>
  <c r="AT41" i="11"/>
  <c r="AT7" i="5"/>
  <c r="AS47" i="11"/>
  <c r="AS49" i="11" s="1"/>
  <c r="AS34" i="9" s="1"/>
  <c r="AQ36" i="9" s="1"/>
  <c r="AQ38" i="9" s="1"/>
  <c r="AQ43" i="9" s="1"/>
  <c r="AS44" i="6"/>
  <c r="AS37" i="6" s="1"/>
  <c r="AS39" i="6" s="1"/>
  <c r="AR54" i="11"/>
  <c r="AR57" i="11"/>
  <c r="AP9" i="22"/>
  <c r="AS8" i="3"/>
  <c r="AU68" i="12"/>
  <c r="AU66" i="12"/>
  <c r="N20" i="14" s="1"/>
  <c r="AU30" i="11"/>
  <c r="AU34" i="11" s="1"/>
  <c r="AS64" i="11"/>
  <c r="AX255" i="12"/>
  <c r="AW317" i="12"/>
  <c r="AV448" i="12"/>
  <c r="AV449" i="12" s="1"/>
  <c r="AV52" i="6" s="1"/>
  <c r="AV53" i="6" s="1"/>
  <c r="AV58" i="6" s="1"/>
  <c r="AV59" i="6" s="1"/>
  <c r="AV318" i="12"/>
  <c r="AV62" i="12" s="1"/>
  <c r="AV63" i="12" s="1"/>
  <c r="AZ253" i="12"/>
  <c r="AY315" i="12"/>
  <c r="AY446" i="12" s="1"/>
  <c r="AY254" i="12"/>
  <c r="AX316" i="12"/>
  <c r="AX447" i="12" s="1"/>
  <c r="BB252" i="12"/>
  <c r="BA314" i="12"/>
  <c r="BA445" i="12" s="1"/>
  <c r="BB251" i="12"/>
  <c r="BA313" i="12"/>
  <c r="BC250" i="12"/>
  <c r="BC312" i="12" s="1"/>
  <c r="BB312" i="12"/>
  <c r="BA59" i="12"/>
  <c r="AG42" i="8" l="1"/>
  <c r="AG54" i="8"/>
  <c r="AP58" i="9"/>
  <c r="AP59" i="9" s="1"/>
  <c r="Z37" i="8"/>
  <c r="Z48" i="8"/>
  <c r="Y61" i="8"/>
  <c r="Y62" i="9"/>
  <c r="AN49" i="8"/>
  <c r="AO36" i="8"/>
  <c r="AQ51" i="9"/>
  <c r="W47" i="9"/>
  <c r="Y56" i="6"/>
  <c r="Y90" i="6"/>
  <c r="X8" i="18"/>
  <c r="X7" i="4"/>
  <c r="AR65" i="11"/>
  <c r="AQ66" i="11"/>
  <c r="AV9" i="5"/>
  <c r="AV46" i="11"/>
  <c r="AV62" i="6"/>
  <c r="AZ50" i="6"/>
  <c r="AS54" i="11"/>
  <c r="AS57" i="11"/>
  <c r="AU45" i="11"/>
  <c r="AU41" i="11"/>
  <c r="AU7" i="5"/>
  <c r="AT8" i="3"/>
  <c r="AQ9" i="22"/>
  <c r="AV68" i="12"/>
  <c r="AV30" i="11"/>
  <c r="AV34" i="11" s="1"/>
  <c r="AV66" i="12"/>
  <c r="AT44" i="6"/>
  <c r="AT37" i="6" s="1"/>
  <c r="AT39" i="6" s="1"/>
  <c r="AT47" i="11"/>
  <c r="AT49" i="11" s="1"/>
  <c r="AT34" i="9" s="1"/>
  <c r="AR36" i="9" s="1"/>
  <c r="AR38" i="9" s="1"/>
  <c r="AR43" i="9" s="1"/>
  <c r="AT64" i="11"/>
  <c r="AZ254" i="12"/>
  <c r="AY316" i="12"/>
  <c r="AY447" i="12" s="1"/>
  <c r="BA444" i="12"/>
  <c r="BC251" i="12"/>
  <c r="BB313" i="12"/>
  <c r="BB444" i="12" s="1"/>
  <c r="BC252" i="12"/>
  <c r="BB314" i="12"/>
  <c r="BB445" i="12" s="1"/>
  <c r="AW448" i="12"/>
  <c r="AW449" i="12" s="1"/>
  <c r="AW52" i="6" s="1"/>
  <c r="AW53" i="6" s="1"/>
  <c r="AW58" i="6" s="1"/>
  <c r="AW59" i="6" s="1"/>
  <c r="AW318" i="12"/>
  <c r="AW62" i="12" s="1"/>
  <c r="AW63" i="12" s="1"/>
  <c r="BB443" i="12"/>
  <c r="BC443" i="12"/>
  <c r="BA253" i="12"/>
  <c r="AZ315" i="12"/>
  <c r="AZ446" i="12" s="1"/>
  <c r="AY255" i="12"/>
  <c r="AX317" i="12"/>
  <c r="BB59" i="12"/>
  <c r="AG55" i="8" l="1"/>
  <c r="AG63" i="6" s="1"/>
  <c r="AH41" i="8"/>
  <c r="Z50" i="8"/>
  <c r="Z38" i="8"/>
  <c r="AO49" i="8"/>
  <c r="AP36" i="8"/>
  <c r="AQ58" i="9"/>
  <c r="AQ59" i="9" s="1"/>
  <c r="AR51" i="9"/>
  <c r="X47" i="9"/>
  <c r="Y57" i="9"/>
  <c r="Y60" i="9" s="1"/>
  <c r="Z43" i="6"/>
  <c r="Z45" i="6" s="1"/>
  <c r="Y18" i="3"/>
  <c r="Y39" i="3" s="1"/>
  <c r="Y42" i="9" s="1"/>
  <c r="Y17" i="3"/>
  <c r="AS65" i="11"/>
  <c r="AR66" i="11"/>
  <c r="AW9" i="5"/>
  <c r="AW46" i="11"/>
  <c r="AW62" i="6"/>
  <c r="BA50" i="6"/>
  <c r="AW66" i="12"/>
  <c r="AW68" i="12"/>
  <c r="AW30" i="11"/>
  <c r="AW34" i="11" s="1"/>
  <c r="AU8" i="3"/>
  <c r="AU47" i="11"/>
  <c r="AU49" i="11" s="1"/>
  <c r="AU34" i="9" s="1"/>
  <c r="AS36" i="9" s="1"/>
  <c r="AS38" i="9" s="1"/>
  <c r="AS43" i="9" s="1"/>
  <c r="AU44" i="6"/>
  <c r="AU37" i="6" s="1"/>
  <c r="AU39" i="6" s="1"/>
  <c r="AV45" i="11"/>
  <c r="AV7" i="5"/>
  <c r="N5" i="15" s="1"/>
  <c r="AV41" i="11"/>
  <c r="AR9" i="22"/>
  <c r="AT54" i="11"/>
  <c r="AT57" i="11"/>
  <c r="AU64" i="11"/>
  <c r="BD251" i="12"/>
  <c r="BD313" i="12" s="1"/>
  <c r="BC313" i="12"/>
  <c r="BD252" i="12"/>
  <c r="BC314" i="12"/>
  <c r="BC445" i="12" s="1"/>
  <c r="AX448" i="12"/>
  <c r="AX449" i="12" s="1"/>
  <c r="AX52" i="6" s="1"/>
  <c r="AX53" i="6" s="1"/>
  <c r="AX58" i="6" s="1"/>
  <c r="AX59" i="6" s="1"/>
  <c r="AX318" i="12"/>
  <c r="AX62" i="12" s="1"/>
  <c r="AX63" i="12" s="1"/>
  <c r="BB253" i="12"/>
  <c r="BA315" i="12"/>
  <c r="BA446" i="12" s="1"/>
  <c r="AZ255" i="12"/>
  <c r="AY317" i="12"/>
  <c r="BA254" i="12"/>
  <c r="AZ316" i="12"/>
  <c r="AZ447" i="12" s="1"/>
  <c r="BC59" i="12"/>
  <c r="AH42" i="8" l="1"/>
  <c r="AH54" i="8"/>
  <c r="Z51" i="8"/>
  <c r="Z23" i="3" s="1"/>
  <c r="H21" i="17" s="1"/>
  <c r="H64" i="2" s="1"/>
  <c r="Z39" i="8"/>
  <c r="AR58" i="9"/>
  <c r="AR59" i="9" s="1"/>
  <c r="AP49" i="8"/>
  <c r="AQ36" i="8"/>
  <c r="AS51" i="9"/>
  <c r="Y47" i="9"/>
  <c r="Z56" i="6"/>
  <c r="Z90" i="6"/>
  <c r="Y8" i="18"/>
  <c r="Y7" i="4"/>
  <c r="AT65" i="11"/>
  <c r="AS66" i="11"/>
  <c r="AX9" i="5"/>
  <c r="AX46" i="11"/>
  <c r="AX62" i="6"/>
  <c r="BB50" i="6"/>
  <c r="AS9" i="22"/>
  <c r="AU54" i="11"/>
  <c r="AU57" i="11"/>
  <c r="AV44" i="6"/>
  <c r="AV37" i="6" s="1"/>
  <c r="AV39" i="6" s="1"/>
  <c r="AV47" i="11"/>
  <c r="AV49" i="11" s="1"/>
  <c r="AV34" i="9" s="1"/>
  <c r="AT36" i="9" s="1"/>
  <c r="AT38" i="9" s="1"/>
  <c r="AT43" i="9" s="1"/>
  <c r="AX68" i="12"/>
  <c r="AX66" i="12"/>
  <c r="AX30" i="11"/>
  <c r="AX34" i="11" s="1"/>
  <c r="AW45" i="11"/>
  <c r="AW7" i="5"/>
  <c r="AW41" i="11"/>
  <c r="AV8" i="3"/>
  <c r="AV64" i="11"/>
  <c r="AY448" i="12"/>
  <c r="AY449" i="12" s="1"/>
  <c r="AY52" i="6" s="1"/>
  <c r="AY53" i="6" s="1"/>
  <c r="AY58" i="6" s="1"/>
  <c r="AY59" i="6" s="1"/>
  <c r="AY318" i="12"/>
  <c r="AY62" i="12" s="1"/>
  <c r="AY63" i="12" s="1"/>
  <c r="BA255" i="12"/>
  <c r="AZ317" i="12"/>
  <c r="BE252" i="12"/>
  <c r="BE314" i="12" s="1"/>
  <c r="BD314" i="12"/>
  <c r="BD445" i="12" s="1"/>
  <c r="BB254" i="12"/>
  <c r="BA316" i="12"/>
  <c r="BA447" i="12" s="1"/>
  <c r="BC444" i="12"/>
  <c r="BC253" i="12"/>
  <c r="BB315" i="12"/>
  <c r="BB446" i="12" s="1"/>
  <c r="BD444" i="12"/>
  <c r="BD59" i="12"/>
  <c r="AH55" i="8" l="1"/>
  <c r="AH63" i="6" s="1"/>
  <c r="AI41" i="8"/>
  <c r="AQ49" i="8"/>
  <c r="AR36" i="8"/>
  <c r="AS58" i="9"/>
  <c r="AS59" i="9" s="1"/>
  <c r="Z52" i="8"/>
  <c r="AA35" i="8"/>
  <c r="AT51" i="9"/>
  <c r="Z47" i="9"/>
  <c r="Z57" i="9"/>
  <c r="Z60" i="9" s="1"/>
  <c r="AA43" i="6"/>
  <c r="AA45" i="6" s="1"/>
  <c r="AA90" i="6" s="1"/>
  <c r="Z17" i="3"/>
  <c r="Z18" i="3"/>
  <c r="Z39" i="3" s="1"/>
  <c r="Z42" i="9" s="1"/>
  <c r="AU65" i="11"/>
  <c r="AT66" i="11"/>
  <c r="AY62" i="6"/>
  <c r="AY9" i="5"/>
  <c r="AY46" i="11"/>
  <c r="BC50" i="6"/>
  <c r="AV57" i="11"/>
  <c r="AV54" i="11"/>
  <c r="AY66" i="12"/>
  <c r="AY68" i="12"/>
  <c r="AY30" i="11"/>
  <c r="AY34" i="11" s="1"/>
  <c r="AW47" i="11"/>
  <c r="AW49" i="11" s="1"/>
  <c r="AW34" i="9" s="1"/>
  <c r="AU36" i="9" s="1"/>
  <c r="AU38" i="9" s="1"/>
  <c r="AU43" i="9" s="1"/>
  <c r="AW44" i="6"/>
  <c r="AW37" i="6" s="1"/>
  <c r="AW39" i="6" s="1"/>
  <c r="AX45" i="11"/>
  <c r="AX41" i="11"/>
  <c r="AX7" i="5"/>
  <c r="AW8" i="3"/>
  <c r="AT9" i="22"/>
  <c r="AW64" i="11"/>
  <c r="BD253" i="12"/>
  <c r="BC315" i="12"/>
  <c r="BB255" i="12"/>
  <c r="BA317" i="12"/>
  <c r="BC254" i="12"/>
  <c r="BB316" i="12"/>
  <c r="BB447" i="12" s="1"/>
  <c r="BE445" i="12"/>
  <c r="AZ448" i="12"/>
  <c r="AZ449" i="12" s="1"/>
  <c r="AZ52" i="6" s="1"/>
  <c r="AZ53" i="6" s="1"/>
  <c r="AZ58" i="6" s="1"/>
  <c r="AZ59" i="6" s="1"/>
  <c r="AZ318" i="12"/>
  <c r="AZ62" i="12" s="1"/>
  <c r="AZ63" i="12" s="1"/>
  <c r="BE59" i="12"/>
  <c r="N7" i="15"/>
  <c r="AI42" i="8" l="1"/>
  <c r="AI54" i="8"/>
  <c r="AA37" i="8"/>
  <c r="AA48" i="8"/>
  <c r="Z61" i="8"/>
  <c r="I63" i="1" s="1"/>
  <c r="Z62" i="9"/>
  <c r="AR49" i="8"/>
  <c r="AS36" i="8"/>
  <c r="AT58" i="9"/>
  <c r="AT59" i="9" s="1"/>
  <c r="AU51" i="9"/>
  <c r="AA47" i="9"/>
  <c r="AB43" i="6"/>
  <c r="AB45" i="6" s="1"/>
  <c r="AB56" i="6" s="1"/>
  <c r="AA57" i="9"/>
  <c r="AA60" i="9" s="1"/>
  <c r="Z8" i="18"/>
  <c r="Z7" i="4"/>
  <c r="AV65" i="11"/>
  <c r="AU66" i="11"/>
  <c r="AU9" i="22"/>
  <c r="AZ9" i="5"/>
  <c r="AZ46" i="11"/>
  <c r="AZ62" i="6"/>
  <c r="BD50" i="6"/>
  <c r="AW54" i="11"/>
  <c r="AW57" i="11"/>
  <c r="AY45" i="11"/>
  <c r="AY41" i="11"/>
  <c r="AY7" i="5"/>
  <c r="O5" i="15" s="1"/>
  <c r="AX44" i="6"/>
  <c r="AX37" i="6" s="1"/>
  <c r="AX39" i="6" s="1"/>
  <c r="AX47" i="11"/>
  <c r="AX49" i="11" s="1"/>
  <c r="AX34" i="9" s="1"/>
  <c r="AV36" i="9" s="1"/>
  <c r="AV38" i="9" s="1"/>
  <c r="AV43" i="9" s="1"/>
  <c r="AX8" i="3"/>
  <c r="AZ30" i="11"/>
  <c r="AZ34" i="11" s="1"/>
  <c r="AZ68" i="12"/>
  <c r="AZ66" i="12"/>
  <c r="AX64" i="11"/>
  <c r="BA448" i="12"/>
  <c r="BA449" i="12" s="1"/>
  <c r="BA52" i="6" s="1"/>
  <c r="BA53" i="6" s="1"/>
  <c r="BA58" i="6" s="1"/>
  <c r="BA59" i="6" s="1"/>
  <c r="BA318" i="12"/>
  <c r="BA62" i="12" s="1"/>
  <c r="BA63" i="12" s="1"/>
  <c r="BC255" i="12"/>
  <c r="BB317" i="12"/>
  <c r="BD254" i="12"/>
  <c r="BC316" i="12"/>
  <c r="BC447" i="12" s="1"/>
  <c r="BC446" i="12"/>
  <c r="BE253" i="12"/>
  <c r="BD315" i="12"/>
  <c r="BF59" i="12"/>
  <c r="N6" i="17" l="1"/>
  <c r="AI55" i="8"/>
  <c r="AI63" i="6" s="1"/>
  <c r="AJ41" i="8"/>
  <c r="AS49" i="8"/>
  <c r="AT36" i="8"/>
  <c r="AU58" i="9"/>
  <c r="AU59" i="9" s="1"/>
  <c r="AA50" i="8"/>
  <c r="AA38" i="8"/>
  <c r="AV51" i="9"/>
  <c r="AB47" i="9"/>
  <c r="AB90" i="6"/>
  <c r="AC43" i="6" s="1"/>
  <c r="AC45" i="6" s="1"/>
  <c r="AC90" i="6" s="1"/>
  <c r="AA7" i="4"/>
  <c r="AA8" i="18"/>
  <c r="AB17" i="3"/>
  <c r="AB18" i="3"/>
  <c r="AB39" i="3" s="1"/>
  <c r="AB42" i="9" s="1"/>
  <c r="AW65" i="11"/>
  <c r="AV66" i="11"/>
  <c r="BA62" i="6"/>
  <c r="BA9" i="5"/>
  <c r="BA46" i="11"/>
  <c r="BE50" i="6"/>
  <c r="AX54" i="11"/>
  <c r="AX57" i="11"/>
  <c r="BA30" i="11"/>
  <c r="BA34" i="11" s="1"/>
  <c r="BA66" i="12"/>
  <c r="BA68" i="12"/>
  <c r="AY8" i="3"/>
  <c r="AZ45" i="11"/>
  <c r="AZ7" i="5"/>
  <c r="AZ41" i="11"/>
  <c r="AY47" i="11"/>
  <c r="AY49" i="11" s="1"/>
  <c r="AY34" i="9" s="1"/>
  <c r="AW36" i="9" s="1"/>
  <c r="AW38" i="9" s="1"/>
  <c r="AW43" i="9" s="1"/>
  <c r="AY44" i="6"/>
  <c r="AY37" i="6" s="1"/>
  <c r="AY39" i="6" s="1"/>
  <c r="AV9" i="22"/>
  <c r="AY64" i="11"/>
  <c r="BE254" i="12"/>
  <c r="BD316" i="12"/>
  <c r="BD447" i="12" s="1"/>
  <c r="BB448" i="12"/>
  <c r="BB449" i="12" s="1"/>
  <c r="BB52" i="6" s="1"/>
  <c r="BB53" i="6" s="1"/>
  <c r="BB58" i="6" s="1"/>
  <c r="BB59" i="6" s="1"/>
  <c r="BB318" i="12"/>
  <c r="BB62" i="12" s="1"/>
  <c r="BB63" i="12" s="1"/>
  <c r="BD446" i="12"/>
  <c r="BD255" i="12"/>
  <c r="BC317" i="12"/>
  <c r="BF253" i="12"/>
  <c r="BF315" i="12" s="1"/>
  <c r="BE315" i="12"/>
  <c r="BG59" i="12"/>
  <c r="AJ54" i="8" l="1"/>
  <c r="AJ42" i="8"/>
  <c r="AV58" i="9"/>
  <c r="AV59" i="9" s="1"/>
  <c r="AA51" i="8"/>
  <c r="AA23" i="3" s="1"/>
  <c r="AA39" i="8"/>
  <c r="AT49" i="8"/>
  <c r="AU36" i="8"/>
  <c r="AW51" i="9"/>
  <c r="AC47" i="9"/>
  <c r="AB57" i="9"/>
  <c r="AB60" i="9" s="1"/>
  <c r="AB7" i="4" s="1"/>
  <c r="AC57" i="9"/>
  <c r="AC60" i="9" s="1"/>
  <c r="AD43" i="6"/>
  <c r="AD45" i="6" s="1"/>
  <c r="AD56" i="6" s="1"/>
  <c r="AX65" i="11"/>
  <c r="AW66" i="11"/>
  <c r="BB9" i="5"/>
  <c r="BB46" i="11"/>
  <c r="BB62" i="6"/>
  <c r="BF50" i="6"/>
  <c r="AY57" i="11"/>
  <c r="AY54" i="11"/>
  <c r="BA45" i="11"/>
  <c r="BA7" i="5"/>
  <c r="BA41" i="11"/>
  <c r="AZ8" i="3"/>
  <c r="BB30" i="11"/>
  <c r="BB34" i="11" s="1"/>
  <c r="BB66" i="12"/>
  <c r="BB68" i="12"/>
  <c r="AZ44" i="6"/>
  <c r="AZ37" i="6" s="1"/>
  <c r="AZ39" i="6" s="1"/>
  <c r="AZ47" i="11"/>
  <c r="AZ49" i="11" s="1"/>
  <c r="AZ34" i="9" s="1"/>
  <c r="AX36" i="9" s="1"/>
  <c r="AX38" i="9" s="1"/>
  <c r="AX43" i="9" s="1"/>
  <c r="AW9" i="22"/>
  <c r="AZ64" i="11"/>
  <c r="BC448" i="12"/>
  <c r="BC449" i="12" s="1"/>
  <c r="BC52" i="6" s="1"/>
  <c r="BC53" i="6" s="1"/>
  <c r="BC58" i="6" s="1"/>
  <c r="BC59" i="6" s="1"/>
  <c r="BC318" i="12"/>
  <c r="BC62" i="12" s="1"/>
  <c r="BC63" i="12" s="1"/>
  <c r="BE255" i="12"/>
  <c r="BD317" i="12"/>
  <c r="BE446" i="12"/>
  <c r="BF446" i="12"/>
  <c r="BF254" i="12"/>
  <c r="BE316" i="12"/>
  <c r="BE447" i="12" s="1"/>
  <c r="BH59" i="12"/>
  <c r="AJ55" i="8" l="1"/>
  <c r="AJ63" i="6" s="1"/>
  <c r="AK41" i="8"/>
  <c r="AW58" i="9"/>
  <c r="AW59" i="9" s="1"/>
  <c r="AA52" i="8"/>
  <c r="AB35" i="8"/>
  <c r="AV36" i="8"/>
  <c r="AU49" i="8"/>
  <c r="AX51" i="9"/>
  <c r="AD47" i="9"/>
  <c r="AB8" i="18"/>
  <c r="AD18" i="3"/>
  <c r="AD39" i="3" s="1"/>
  <c r="AD42" i="9" s="1"/>
  <c r="AD17" i="3"/>
  <c r="AC8" i="18"/>
  <c r="AC7" i="4"/>
  <c r="AD90" i="6"/>
  <c r="AY65" i="11"/>
  <c r="AX66" i="11"/>
  <c r="BC62" i="6"/>
  <c r="BC9" i="5"/>
  <c r="BC46" i="11"/>
  <c r="AX9" i="22"/>
  <c r="BG50" i="6"/>
  <c r="AZ54" i="11"/>
  <c r="AZ57" i="11"/>
  <c r="BB45" i="11"/>
  <c r="BB41" i="11"/>
  <c r="BB7" i="5"/>
  <c r="BA47" i="11"/>
  <c r="BA49" i="11" s="1"/>
  <c r="BA34" i="9" s="1"/>
  <c r="AY36" i="9" s="1"/>
  <c r="AY38" i="9" s="1"/>
  <c r="AY43" i="9" s="1"/>
  <c r="BA44" i="6"/>
  <c r="BA37" i="6" s="1"/>
  <c r="BA39" i="6" s="1"/>
  <c r="BA8" i="3"/>
  <c r="BC68" i="12"/>
  <c r="BC30" i="11"/>
  <c r="BC34" i="11" s="1"/>
  <c r="BC66" i="12"/>
  <c r="P20" i="14" s="1"/>
  <c r="BA64" i="11"/>
  <c r="BD448" i="12"/>
  <c r="BD449" i="12" s="1"/>
  <c r="BD52" i="6" s="1"/>
  <c r="BD53" i="6" s="1"/>
  <c r="BD58" i="6" s="1"/>
  <c r="BD59" i="6" s="1"/>
  <c r="BD318" i="12"/>
  <c r="BD62" i="12" s="1"/>
  <c r="BD63" i="12" s="1"/>
  <c r="BF255" i="12"/>
  <c r="BE317" i="12"/>
  <c r="BG254" i="12"/>
  <c r="BG316" i="12" s="1"/>
  <c r="BF316" i="12"/>
  <c r="BI59" i="12"/>
  <c r="E19" i="14"/>
  <c r="E21" i="2" s="1"/>
  <c r="F42" i="1" s="1"/>
  <c r="F19" i="14"/>
  <c r="F21" i="2" s="1"/>
  <c r="G42" i="1" s="1"/>
  <c r="G19" i="14"/>
  <c r="G21" i="2" s="1"/>
  <c r="H42" i="1" s="1"/>
  <c r="H19" i="14"/>
  <c r="H21" i="2" s="1"/>
  <c r="I42" i="1" s="1"/>
  <c r="I19" i="14"/>
  <c r="I21" i="2" s="1"/>
  <c r="J42" i="1" s="1"/>
  <c r="J19" i="14"/>
  <c r="J21" i="2" s="1"/>
  <c r="K42" i="1" s="1"/>
  <c r="K19" i="14"/>
  <c r="K21" i="2" s="1"/>
  <c r="L42" i="1" s="1"/>
  <c r="L19" i="14"/>
  <c r="L21" i="2" s="1"/>
  <c r="M42" i="1" s="1"/>
  <c r="M19" i="14"/>
  <c r="M21" i="2" s="1"/>
  <c r="N42" i="1" s="1"/>
  <c r="N19" i="14"/>
  <c r="P19" i="14"/>
  <c r="O7" i="15"/>
  <c r="AK54" i="8" l="1"/>
  <c r="AK42" i="8"/>
  <c r="AX58" i="9"/>
  <c r="AX59" i="9" s="1"/>
  <c r="AB37" i="8"/>
  <c r="AB48" i="8"/>
  <c r="AV49" i="8"/>
  <c r="AW36" i="8"/>
  <c r="AA61" i="8"/>
  <c r="AA62" i="9"/>
  <c r="AY51" i="9"/>
  <c r="AE47" i="9"/>
  <c r="AD57" i="9"/>
  <c r="AD60" i="9" s="1"/>
  <c r="AE43" i="6"/>
  <c r="AE45" i="6" s="1"/>
  <c r="AE56" i="6" s="1"/>
  <c r="AZ65" i="11"/>
  <c r="AY66" i="11"/>
  <c r="BD9" i="5"/>
  <c r="BD46" i="11"/>
  <c r="BD62" i="6"/>
  <c r="BH50" i="6"/>
  <c r="BB8" i="3"/>
  <c r="BD68" i="12"/>
  <c r="BD30" i="11"/>
  <c r="BD34" i="11" s="1"/>
  <c r="BD66" i="12"/>
  <c r="BB44" i="6"/>
  <c r="BB37" i="6" s="1"/>
  <c r="BB39" i="6" s="1"/>
  <c r="BB47" i="11"/>
  <c r="BB49" i="11" s="1"/>
  <c r="BB34" i="9" s="1"/>
  <c r="AZ36" i="9" s="1"/>
  <c r="AZ38" i="9" s="1"/>
  <c r="AZ43" i="9" s="1"/>
  <c r="AY9" i="22"/>
  <c r="BC45" i="11"/>
  <c r="BC7" i="5"/>
  <c r="P5" i="15" s="1"/>
  <c r="BC41" i="11"/>
  <c r="BA54" i="11"/>
  <c r="BA57" i="11"/>
  <c r="BB64" i="11"/>
  <c r="BG447" i="12"/>
  <c r="BE448" i="12"/>
  <c r="BE449" i="12" s="1"/>
  <c r="BE52" i="6" s="1"/>
  <c r="BE53" i="6" s="1"/>
  <c r="BE58" i="6" s="1"/>
  <c r="BE59" i="6" s="1"/>
  <c r="BE318" i="12"/>
  <c r="BE62" i="12" s="1"/>
  <c r="BE63" i="12" s="1"/>
  <c r="BF447" i="12"/>
  <c r="BG255" i="12"/>
  <c r="BF317" i="12"/>
  <c r="BF448" i="12" s="1"/>
  <c r="BI63" i="12"/>
  <c r="BI30" i="11" s="1"/>
  <c r="I40" i="1"/>
  <c r="I45" i="1"/>
  <c r="I46" i="1" s="1"/>
  <c r="L40" i="1"/>
  <c r="L45" i="1"/>
  <c r="L46" i="1" s="1"/>
  <c r="J40" i="1"/>
  <c r="J45" i="1"/>
  <c r="J46" i="1" s="1"/>
  <c r="G40" i="1"/>
  <c r="G45" i="1"/>
  <c r="G46" i="1" s="1"/>
  <c r="K40" i="1"/>
  <c r="K45" i="1"/>
  <c r="K46" i="1" s="1"/>
  <c r="N40" i="1"/>
  <c r="N45" i="1"/>
  <c r="N46" i="1" s="1"/>
  <c r="F40" i="1"/>
  <c r="F45" i="1"/>
  <c r="F46" i="1" s="1"/>
  <c r="H40" i="1"/>
  <c r="H45" i="1"/>
  <c r="H46" i="1" s="1"/>
  <c r="M40" i="1"/>
  <c r="M45" i="1"/>
  <c r="M46" i="1" s="1"/>
  <c r="D5" i="15"/>
  <c r="D33" i="2" s="1"/>
  <c r="O6" i="17" l="1"/>
  <c r="AL41" i="8"/>
  <c r="AL54" i="8" s="1"/>
  <c r="AK55" i="8"/>
  <c r="AK63" i="6" s="1"/>
  <c r="AB38" i="8"/>
  <c r="AB50" i="8"/>
  <c r="AX36" i="8"/>
  <c r="AW49" i="8"/>
  <c r="AY58" i="9"/>
  <c r="AY59" i="9" s="1"/>
  <c r="AZ51" i="9"/>
  <c r="AF47" i="9"/>
  <c r="AE90" i="6"/>
  <c r="AE57" i="9" s="1"/>
  <c r="AE60" i="9" s="1"/>
  <c r="AE18" i="3"/>
  <c r="AE39" i="3" s="1"/>
  <c r="AE42" i="9" s="1"/>
  <c r="AE17" i="3"/>
  <c r="AD8" i="18"/>
  <c r="AD7" i="4"/>
  <c r="I5" i="16" s="1"/>
  <c r="BA65" i="11"/>
  <c r="AZ66" i="11"/>
  <c r="BE62" i="6"/>
  <c r="BE9" i="5"/>
  <c r="BE46" i="11"/>
  <c r="BI50" i="6"/>
  <c r="BI53" i="6" s="1"/>
  <c r="AZ9" i="22"/>
  <c r="BB57" i="11"/>
  <c r="BB54" i="11"/>
  <c r="BC8" i="3"/>
  <c r="BD45" i="11"/>
  <c r="BD41" i="11"/>
  <c r="BD7" i="5"/>
  <c r="BC44" i="6"/>
  <c r="BC37" i="6" s="1"/>
  <c r="BC39" i="6" s="1"/>
  <c r="BC47" i="11"/>
  <c r="BC49" i="11" s="1"/>
  <c r="BC34" i="9" s="1"/>
  <c r="BA36" i="9" s="1"/>
  <c r="BA38" i="9" s="1"/>
  <c r="BA43" i="9" s="1"/>
  <c r="BE30" i="11"/>
  <c r="BE34" i="11" s="1"/>
  <c r="BE68" i="12"/>
  <c r="BE66" i="12"/>
  <c r="BC64" i="11"/>
  <c r="BF449" i="12"/>
  <c r="BF52" i="6" s="1"/>
  <c r="BF53" i="6" s="1"/>
  <c r="BF58" i="6" s="1"/>
  <c r="BF59" i="6" s="1"/>
  <c r="BI68" i="12"/>
  <c r="BI66" i="12"/>
  <c r="BF318" i="12"/>
  <c r="BF62" i="12" s="1"/>
  <c r="BF63" i="12" s="1"/>
  <c r="BH255" i="12"/>
  <c r="BH317" i="12" s="1"/>
  <c r="BG317" i="12"/>
  <c r="E20" i="14"/>
  <c r="E22" i="2" s="1"/>
  <c r="F20" i="14"/>
  <c r="F22" i="2" s="1"/>
  <c r="G20" i="14"/>
  <c r="G22" i="2" s="1"/>
  <c r="H20" i="14"/>
  <c r="H22" i="2" s="1"/>
  <c r="J20" i="14"/>
  <c r="J22" i="2" s="1"/>
  <c r="K20" i="14"/>
  <c r="K22" i="2" s="1"/>
  <c r="L20" i="14"/>
  <c r="L22" i="2" s="1"/>
  <c r="M20" i="14"/>
  <c r="M22" i="2" s="1"/>
  <c r="O20" i="14"/>
  <c r="E44" i="1"/>
  <c r="E45" i="1" s="1"/>
  <c r="E46" i="1" s="1"/>
  <c r="D35" i="2"/>
  <c r="E36" i="1" s="1"/>
  <c r="BI34" i="11"/>
  <c r="BI45" i="11" s="1"/>
  <c r="BI44" i="6" s="1"/>
  <c r="BI37" i="6" s="1"/>
  <c r="BI39" i="6" s="1"/>
  <c r="M6" i="17"/>
  <c r="M53" i="2" s="1"/>
  <c r="AL42" i="8" l="1"/>
  <c r="AM41" i="8" s="1"/>
  <c r="AY36" i="8"/>
  <c r="AX49" i="8"/>
  <c r="AZ58" i="9"/>
  <c r="AZ59" i="9" s="1"/>
  <c r="AB51" i="8"/>
  <c r="AB23" i="3" s="1"/>
  <c r="AB39" i="8"/>
  <c r="BA51" i="9"/>
  <c r="AG47" i="9"/>
  <c r="AF43" i="6"/>
  <c r="AF45" i="6" s="1"/>
  <c r="AF56" i="6" s="1"/>
  <c r="AF17" i="3" s="1"/>
  <c r="I30" i="14"/>
  <c r="I41" i="2"/>
  <c r="I43" i="2" s="1"/>
  <c r="J37" i="1" s="1"/>
  <c r="AE8" i="18"/>
  <c r="AE7" i="4"/>
  <c r="BB65" i="11"/>
  <c r="BA66" i="11"/>
  <c r="BF9" i="5"/>
  <c r="BF46" i="11"/>
  <c r="BF62" i="6"/>
  <c r="BA9" i="22"/>
  <c r="BE45" i="11"/>
  <c r="BE41" i="11"/>
  <c r="BE7" i="5"/>
  <c r="BC54" i="11"/>
  <c r="BC57" i="11"/>
  <c r="BD47" i="11"/>
  <c r="BD49" i="11" s="1"/>
  <c r="BD34" i="9" s="1"/>
  <c r="BB36" i="9" s="1"/>
  <c r="BB38" i="9" s="1"/>
  <c r="BB43" i="9" s="1"/>
  <c r="BD44" i="6"/>
  <c r="BD37" i="6" s="1"/>
  <c r="BD39" i="6" s="1"/>
  <c r="BF68" i="12"/>
  <c r="BF30" i="11"/>
  <c r="BF34" i="11" s="1"/>
  <c r="BF66" i="12"/>
  <c r="BD8" i="3"/>
  <c r="BD64" i="11"/>
  <c r="BG448" i="12"/>
  <c r="BG449" i="12" s="1"/>
  <c r="BG52" i="6" s="1"/>
  <c r="BG53" i="6" s="1"/>
  <c r="BG58" i="6" s="1"/>
  <c r="BG59" i="6" s="1"/>
  <c r="BG318" i="12"/>
  <c r="BG62" i="12" s="1"/>
  <c r="BG63" i="12" s="1"/>
  <c r="BH448" i="12"/>
  <c r="BH449" i="12" s="1"/>
  <c r="BH52" i="6" s="1"/>
  <c r="BH53" i="6" s="1"/>
  <c r="BH318" i="12"/>
  <c r="BH62" i="12" s="1"/>
  <c r="BH63" i="12" s="1"/>
  <c r="BI41" i="11"/>
  <c r="BI8" i="3" s="1"/>
  <c r="BI7" i="5"/>
  <c r="P7" i="15"/>
  <c r="E15" i="17"/>
  <c r="E59" i="2" s="1"/>
  <c r="G15" i="17"/>
  <c r="G59" i="2" s="1"/>
  <c r="G6" i="17" l="1"/>
  <c r="G53" i="2" s="1"/>
  <c r="AL55" i="8"/>
  <c r="AL63" i="6" s="1"/>
  <c r="AM54" i="8"/>
  <c r="AM42" i="8"/>
  <c r="AB52" i="8"/>
  <c r="AC35" i="8"/>
  <c r="BA58" i="9"/>
  <c r="BA59" i="9" s="1"/>
  <c r="AZ36" i="8"/>
  <c r="AY49" i="8"/>
  <c r="BB51" i="9"/>
  <c r="AH47" i="9"/>
  <c r="AF18" i="3"/>
  <c r="AF39" i="3" s="1"/>
  <c r="AF42" i="9" s="1"/>
  <c r="AF90" i="6"/>
  <c r="BH58" i="6"/>
  <c r="BH59" i="6" s="1"/>
  <c r="BH46" i="11" s="1"/>
  <c r="BC65" i="11"/>
  <c r="BB66" i="11"/>
  <c r="BG9" i="5"/>
  <c r="Q7" i="15" s="1"/>
  <c r="BG46" i="11"/>
  <c r="BG62" i="6"/>
  <c r="BI58" i="6"/>
  <c r="BI59" i="6" s="1"/>
  <c r="BB9" i="22"/>
  <c r="BD57" i="11"/>
  <c r="BD54" i="11"/>
  <c r="BH68" i="12"/>
  <c r="BH30" i="11"/>
  <c r="BH34" i="11" s="1"/>
  <c r="BH66" i="12"/>
  <c r="BE8" i="3"/>
  <c r="BG68" i="12"/>
  <c r="BG66" i="12"/>
  <c r="BG30" i="11"/>
  <c r="BG34" i="11" s="1"/>
  <c r="BF45" i="11"/>
  <c r="BF7" i="5"/>
  <c r="BF41" i="11"/>
  <c r="BE44" i="6"/>
  <c r="BE37" i="6" s="1"/>
  <c r="BE39" i="6" s="1"/>
  <c r="BE47" i="11"/>
  <c r="BE49" i="11" s="1"/>
  <c r="BE34" i="9" s="1"/>
  <c r="BC36" i="9" s="1"/>
  <c r="BC38" i="9" s="1"/>
  <c r="BC43" i="9" s="1"/>
  <c r="BE64" i="11"/>
  <c r="AM55" i="8" l="1"/>
  <c r="AM63" i="6" s="1"/>
  <c r="AN41" i="8"/>
  <c r="BB58" i="9"/>
  <c r="BB59" i="9" s="1"/>
  <c r="BA36" i="8"/>
  <c r="AZ49" i="8"/>
  <c r="AC37" i="8"/>
  <c r="AC48" i="8"/>
  <c r="AB61" i="8"/>
  <c r="AB62" i="9"/>
  <c r="BC51" i="9"/>
  <c r="AI47" i="9"/>
  <c r="AG43" i="6"/>
  <c r="AG45" i="6" s="1"/>
  <c r="AF57" i="9"/>
  <c r="AF60" i="9" s="1"/>
  <c r="BH9" i="5"/>
  <c r="BD65" i="11"/>
  <c r="BC66" i="11"/>
  <c r="BH62" i="6"/>
  <c r="BI62" i="6" s="1"/>
  <c r="BI9" i="5"/>
  <c r="BI46" i="11"/>
  <c r="BI47" i="11" s="1"/>
  <c r="BI49" i="11" s="1"/>
  <c r="BC9" i="22"/>
  <c r="BE54" i="11"/>
  <c r="BE57" i="11"/>
  <c r="BH45" i="11"/>
  <c r="BH7" i="5"/>
  <c r="BH41" i="11"/>
  <c r="BG45" i="11"/>
  <c r="BG41" i="11"/>
  <c r="BG7" i="5"/>
  <c r="BF8" i="3"/>
  <c r="BF44" i="6"/>
  <c r="BF37" i="6" s="1"/>
  <c r="BF39" i="6" s="1"/>
  <c r="BF47" i="11"/>
  <c r="BF49" i="11" s="1"/>
  <c r="BF34" i="9" s="1"/>
  <c r="BD36" i="9" s="1"/>
  <c r="BD38" i="9" s="1"/>
  <c r="BD43" i="9" s="1"/>
  <c r="BF64" i="11"/>
  <c r="P6" i="17" l="1"/>
  <c r="AN42" i="8"/>
  <c r="AN54" i="8"/>
  <c r="BA49" i="8"/>
  <c r="BB36" i="8"/>
  <c r="AC38" i="8"/>
  <c r="AC50" i="8"/>
  <c r="BC58" i="9"/>
  <c r="BC59" i="9" s="1"/>
  <c r="R7" i="15"/>
  <c r="BD51" i="9"/>
  <c r="AJ47" i="9"/>
  <c r="BI54" i="11"/>
  <c r="BI34" i="9"/>
  <c r="AF7" i="4"/>
  <c r="AF8" i="18"/>
  <c r="AG56" i="6"/>
  <c r="AG90" i="6"/>
  <c r="BE65" i="11"/>
  <c r="BD66" i="11"/>
  <c r="BI57" i="11"/>
  <c r="BF57" i="11"/>
  <c r="BF54" i="11"/>
  <c r="BG8" i="3"/>
  <c r="BG47" i="11"/>
  <c r="BG49" i="11" s="1"/>
  <c r="BG34" i="9" s="1"/>
  <c r="BE36" i="9" s="1"/>
  <c r="BE38" i="9" s="1"/>
  <c r="BE43" i="9" s="1"/>
  <c r="BG44" i="6"/>
  <c r="BG37" i="6" s="1"/>
  <c r="BG39" i="6" s="1"/>
  <c r="BH8" i="3"/>
  <c r="Q5" i="15"/>
  <c r="R5" i="15"/>
  <c r="BH44" i="6"/>
  <c r="BH37" i="6" s="1"/>
  <c r="BH39" i="6" s="1"/>
  <c r="BH47" i="11"/>
  <c r="BH49" i="11" s="1"/>
  <c r="BH34" i="9" s="1"/>
  <c r="BF36" i="9" s="1"/>
  <c r="BF38" i="9" s="1"/>
  <c r="BF43" i="9" s="1"/>
  <c r="BD9" i="22"/>
  <c r="BG64" i="11"/>
  <c r="AO41" i="8" l="1"/>
  <c r="AO54" i="8" s="1"/>
  <c r="AN55" i="8"/>
  <c r="AN63" i="6" s="1"/>
  <c r="BD58" i="9"/>
  <c r="BD59" i="9" s="1"/>
  <c r="AC51" i="8"/>
  <c r="AC23" i="3" s="1"/>
  <c r="AC39" i="8"/>
  <c r="BB49" i="8"/>
  <c r="BC36" i="8"/>
  <c r="BE51" i="9"/>
  <c r="AK47" i="9"/>
  <c r="BF51" i="9"/>
  <c r="AL47" i="9"/>
  <c r="BI36" i="9"/>
  <c r="BI38" i="9" s="1"/>
  <c r="BI43" i="9" s="1"/>
  <c r="BH36" i="9"/>
  <c r="BH38" i="9" s="1"/>
  <c r="BG36" i="9"/>
  <c r="BG38" i="9" s="1"/>
  <c r="BG43" i="9" s="1"/>
  <c r="BH9" i="22"/>
  <c r="AG17" i="3"/>
  <c r="AG18" i="3"/>
  <c r="AG39" i="3" s="1"/>
  <c r="AG42" i="9" s="1"/>
  <c r="AH43" i="6"/>
  <c r="AH45" i="6" s="1"/>
  <c r="AH56" i="6" s="1"/>
  <c r="AG57" i="9"/>
  <c r="AG60" i="9" s="1"/>
  <c r="BE9" i="22"/>
  <c r="BF65" i="11"/>
  <c r="BE66" i="11"/>
  <c r="BH54" i="11"/>
  <c r="BH57" i="11"/>
  <c r="BG54" i="11"/>
  <c r="BG57" i="11"/>
  <c r="Q6" i="17"/>
  <c r="R6" i="17"/>
  <c r="BH64" i="11"/>
  <c r="AO42" i="8" l="1"/>
  <c r="AP41" i="8" s="1"/>
  <c r="AP54" i="8" s="1"/>
  <c r="BE58" i="9"/>
  <c r="BE59" i="9" s="1"/>
  <c r="BC49" i="8"/>
  <c r="BD36" i="8"/>
  <c r="AD35" i="8"/>
  <c r="AC52" i="8"/>
  <c r="BF58" i="9"/>
  <c r="BF59" i="9" s="1"/>
  <c r="BH43" i="9"/>
  <c r="AN47" i="9" s="1"/>
  <c r="BI51" i="9"/>
  <c r="BH51" i="9"/>
  <c r="BG51" i="9"/>
  <c r="AM47" i="9"/>
  <c r="AG8" i="18"/>
  <c r="AG7" i="4"/>
  <c r="AH18" i="3"/>
  <c r="AH39" i="3" s="1"/>
  <c r="AH42" i="9" s="1"/>
  <c r="AH17" i="3"/>
  <c r="AH90" i="6"/>
  <c r="BG65" i="11"/>
  <c r="BF66" i="11"/>
  <c r="BG9" i="22"/>
  <c r="BF9" i="22"/>
  <c r="BI64" i="11"/>
  <c r="AO55" i="8" l="1"/>
  <c r="AO63" i="6" s="1"/>
  <c r="AP42" i="8"/>
  <c r="AP55" i="8" s="1"/>
  <c r="AP63" i="6" s="1"/>
  <c r="AQ41" i="8"/>
  <c r="BH58" i="9"/>
  <c r="BH59" i="9" s="1"/>
  <c r="AC62" i="9"/>
  <c r="AC61" i="8"/>
  <c r="BI58" i="9"/>
  <c r="BI59" i="9" s="1"/>
  <c r="AD48" i="8"/>
  <c r="AD37" i="8"/>
  <c r="BG58" i="9"/>
  <c r="BG59" i="9" s="1"/>
  <c r="BE36" i="8"/>
  <c r="BD49" i="8"/>
  <c r="BC47" i="9"/>
  <c r="AU47" i="9"/>
  <c r="BB47" i="9"/>
  <c r="AT47" i="9"/>
  <c r="BI47" i="9"/>
  <c r="BA47" i="9"/>
  <c r="AS47" i="9"/>
  <c r="BH47" i="9"/>
  <c r="AZ47" i="9"/>
  <c r="AR47" i="9"/>
  <c r="BG47" i="9"/>
  <c r="AY47" i="9"/>
  <c r="BF47" i="9"/>
  <c r="AX47" i="9"/>
  <c r="AP47" i="9"/>
  <c r="AQ47" i="9"/>
  <c r="AV47" i="9"/>
  <c r="AO47" i="9"/>
  <c r="BE47" i="9"/>
  <c r="BD47" i="9"/>
  <c r="AW47" i="9"/>
  <c r="AI43" i="6"/>
  <c r="AI45" i="6" s="1"/>
  <c r="AI56" i="6" s="1"/>
  <c r="AH57" i="9"/>
  <c r="AH60" i="9" s="1"/>
  <c r="BH65" i="11"/>
  <c r="BG66" i="11"/>
  <c r="BI48" i="9" l="1"/>
  <c r="BI52" i="9" s="1"/>
  <c r="AQ54" i="8"/>
  <c r="AQ42" i="8"/>
  <c r="BF36" i="8"/>
  <c r="BE49" i="8"/>
  <c r="AD50" i="8"/>
  <c r="AD38" i="8"/>
  <c r="AI90" i="6"/>
  <c r="AJ43" i="6" s="1"/>
  <c r="AJ45" i="6" s="1"/>
  <c r="AH7" i="4"/>
  <c r="J5" i="16" s="1"/>
  <c r="AH8" i="18"/>
  <c r="AI17" i="3"/>
  <c r="AI18" i="3"/>
  <c r="AI39" i="3" s="1"/>
  <c r="AI42" i="9" s="1"/>
  <c r="BI65" i="11"/>
  <c r="BI66" i="11" s="1"/>
  <c r="B67" i="11" s="1"/>
  <c r="BH66" i="11"/>
  <c r="AQ55" i="8" l="1"/>
  <c r="AQ63" i="6" s="1"/>
  <c r="AR41" i="8"/>
  <c r="AD51" i="8"/>
  <c r="AD23" i="3" s="1"/>
  <c r="AD39" i="8"/>
  <c r="BG36" i="8"/>
  <c r="BF49" i="8"/>
  <c r="AI57" i="9"/>
  <c r="AI60" i="9" s="1"/>
  <c r="AI8" i="18" s="1"/>
  <c r="J30" i="14"/>
  <c r="J41" i="2"/>
  <c r="J43" i="2" s="1"/>
  <c r="K37" i="1" s="1"/>
  <c r="AJ56" i="6"/>
  <c r="AJ90" i="6"/>
  <c r="AR42" i="8" l="1"/>
  <c r="AR54" i="8"/>
  <c r="AE35" i="8"/>
  <c r="AD52" i="8"/>
  <c r="BH36" i="8"/>
  <c r="BG49" i="8"/>
  <c r="AI7" i="4"/>
  <c r="AJ18" i="3"/>
  <c r="AJ39" i="3" s="1"/>
  <c r="AJ42" i="9" s="1"/>
  <c r="AJ17" i="3"/>
  <c r="AK43" i="6"/>
  <c r="AK45" i="6" s="1"/>
  <c r="AJ57" i="9"/>
  <c r="AJ60" i="9" s="1"/>
  <c r="AS41" i="8" l="1"/>
  <c r="AR55" i="8"/>
  <c r="AR63" i="6" s="1"/>
  <c r="BH49" i="8"/>
  <c r="BI36" i="8"/>
  <c r="BI49" i="8" s="1"/>
  <c r="AD61" i="8"/>
  <c r="J63" i="1" s="1"/>
  <c r="AD62" i="9"/>
  <c r="AE37" i="8"/>
  <c r="AE48" i="8"/>
  <c r="AK56" i="6"/>
  <c r="AK90" i="6"/>
  <c r="AJ8" i="18"/>
  <c r="AJ7" i="4"/>
  <c r="AS42" i="8" l="1"/>
  <c r="AS54" i="8"/>
  <c r="AE38" i="8"/>
  <c r="AE50" i="8"/>
  <c r="AK57" i="9"/>
  <c r="AK60" i="9" s="1"/>
  <c r="AL43" i="6"/>
  <c r="AL45" i="6" s="1"/>
  <c r="AK17" i="3"/>
  <c r="AK18" i="3"/>
  <c r="AK39" i="3" s="1"/>
  <c r="AK42" i="9" s="1"/>
  <c r="AT41" i="8" l="1"/>
  <c r="AS55" i="8"/>
  <c r="AS63" i="6" s="1"/>
  <c r="AE51" i="8"/>
  <c r="AE23" i="3" s="1"/>
  <c r="AE39" i="8"/>
  <c r="AL56" i="6"/>
  <c r="AL90" i="6"/>
  <c r="AK7" i="4"/>
  <c r="AK8" i="18"/>
  <c r="AT54" i="8" l="1"/>
  <c r="AT42" i="8"/>
  <c r="AF35" i="8"/>
  <c r="AE52" i="8"/>
  <c r="AL57" i="9"/>
  <c r="AL60" i="9" s="1"/>
  <c r="AM43" i="6"/>
  <c r="AM45" i="6" s="1"/>
  <c r="AL18" i="3"/>
  <c r="AL17" i="3"/>
  <c r="K15" i="17" s="1"/>
  <c r="K59" i="2" s="1"/>
  <c r="K16" i="17" l="1"/>
  <c r="K60" i="2" s="1"/>
  <c r="AL39" i="3"/>
  <c r="AL42" i="9" s="1"/>
  <c r="AT55" i="8"/>
  <c r="AT63" i="6" s="1"/>
  <c r="AU41" i="8"/>
  <c r="AE61" i="8"/>
  <c r="AE62" i="9"/>
  <c r="AF37" i="8"/>
  <c r="AF48" i="8"/>
  <c r="AM56" i="6"/>
  <c r="AM90" i="6"/>
  <c r="AL8" i="18"/>
  <c r="AL7" i="4"/>
  <c r="K5" i="16" s="1"/>
  <c r="AU54" i="8" l="1"/>
  <c r="AU42" i="8"/>
  <c r="AF38" i="8"/>
  <c r="AF50" i="8"/>
  <c r="AM57" i="9"/>
  <c r="AM60" i="9" s="1"/>
  <c r="AN43" i="6"/>
  <c r="AN45" i="6" s="1"/>
  <c r="AN56" i="6" s="1"/>
  <c r="K30" i="14"/>
  <c r="K41" i="2"/>
  <c r="K43" i="2" s="1"/>
  <c r="L37" i="1" s="1"/>
  <c r="AM18" i="3"/>
  <c r="AM39" i="3" s="1"/>
  <c r="AM17" i="3"/>
  <c r="L15" i="17" s="1"/>
  <c r="L59" i="2" s="1"/>
  <c r="L37" i="17" l="1"/>
  <c r="AM42" i="9"/>
  <c r="AU55" i="8"/>
  <c r="AU63" i="6" s="1"/>
  <c r="AV41" i="8"/>
  <c r="AF51" i="8"/>
  <c r="AF23" i="3" s="1"/>
  <c r="AF39" i="8"/>
  <c r="AN90" i="6"/>
  <c r="AN57" i="9" s="1"/>
  <c r="AN60" i="9" s="1"/>
  <c r="AN17" i="3"/>
  <c r="AN18" i="3"/>
  <c r="AN39" i="3" s="1"/>
  <c r="AN42" i="9" s="1"/>
  <c r="AM7" i="4"/>
  <c r="AM8" i="18"/>
  <c r="AV54" i="8" l="1"/>
  <c r="AV42" i="8"/>
  <c r="AF52" i="8"/>
  <c r="AG35" i="8"/>
  <c r="AO43" i="6"/>
  <c r="AO45" i="6" s="1"/>
  <c r="AO56" i="6" s="1"/>
  <c r="AO17" i="3" s="1"/>
  <c r="AN7" i="4"/>
  <c r="AN8" i="18"/>
  <c r="AW41" i="8" l="1"/>
  <c r="AW54" i="8" s="1"/>
  <c r="AV55" i="8"/>
  <c r="AV63" i="6" s="1"/>
  <c r="AG48" i="8"/>
  <c r="AG37" i="8"/>
  <c r="AF61" i="8"/>
  <c r="AF62" i="9"/>
  <c r="AO90" i="6"/>
  <c r="AO57" i="9" s="1"/>
  <c r="AO60" i="9" s="1"/>
  <c r="AO18" i="3"/>
  <c r="AO39" i="3" s="1"/>
  <c r="AO42" i="9" s="1"/>
  <c r="AW42" i="8" l="1"/>
  <c r="AX41" i="8" s="1"/>
  <c r="AX54" i="8" s="1"/>
  <c r="AG50" i="8"/>
  <c r="AG38" i="8"/>
  <c r="AP43" i="6"/>
  <c r="AP45" i="6" s="1"/>
  <c r="AP56" i="6" s="1"/>
  <c r="AP17" i="3" s="1"/>
  <c r="AO8" i="18"/>
  <c r="AO7" i="4"/>
  <c r="AX42" i="8" l="1"/>
  <c r="AW55" i="8"/>
  <c r="AW63" i="6" s="1"/>
  <c r="AG51" i="8"/>
  <c r="AG23" i="3" s="1"/>
  <c r="AG39" i="8"/>
  <c r="AP18" i="3"/>
  <c r="AP90" i="6"/>
  <c r="AQ43" i="6" s="1"/>
  <c r="AQ45" i="6" s="1"/>
  <c r="AQ56" i="6" s="1"/>
  <c r="AX55" i="8"/>
  <c r="AX63" i="6" s="1"/>
  <c r="AY41" i="8"/>
  <c r="L16" i="17" l="1"/>
  <c r="L60" i="2" s="1"/>
  <c r="AP39" i="3"/>
  <c r="AP42" i="9" s="1"/>
  <c r="AG52" i="8"/>
  <c r="AH35" i="8"/>
  <c r="AP57" i="9"/>
  <c r="AP60" i="9" s="1"/>
  <c r="AP7" i="4" s="1"/>
  <c r="L5" i="16" s="1"/>
  <c r="AQ90" i="6"/>
  <c r="AQ57" i="9" s="1"/>
  <c r="AQ60" i="9" s="1"/>
  <c r="AQ17" i="3"/>
  <c r="M15" i="17" s="1"/>
  <c r="M59" i="2" s="1"/>
  <c r="AQ18" i="3"/>
  <c r="AQ39" i="3" s="1"/>
  <c r="AQ42" i="9" s="1"/>
  <c r="AY54" i="8"/>
  <c r="AY42" i="8"/>
  <c r="M37" i="17" l="1"/>
  <c r="AH48" i="8"/>
  <c r="AH37" i="8"/>
  <c r="AG62" i="9"/>
  <c r="AG61" i="8"/>
  <c r="AP8" i="18"/>
  <c r="AR43" i="6"/>
  <c r="AR45" i="6" s="1"/>
  <c r="AR56" i="6" s="1"/>
  <c r="AR17" i="3" s="1"/>
  <c r="L30" i="14"/>
  <c r="L41" i="2"/>
  <c r="L43" i="2" s="1"/>
  <c r="M37" i="1" s="1"/>
  <c r="AQ8" i="18"/>
  <c r="AQ7" i="4"/>
  <c r="AY55" i="8"/>
  <c r="AY63" i="6" s="1"/>
  <c r="AZ41" i="8"/>
  <c r="AH38" i="8" l="1"/>
  <c r="AH50" i="8"/>
  <c r="AR90" i="6"/>
  <c r="AS43" i="6" s="1"/>
  <c r="AS45" i="6" s="1"/>
  <c r="AR18" i="3"/>
  <c r="AR39" i="3" s="1"/>
  <c r="AR42" i="9" s="1"/>
  <c r="AZ42" i="8"/>
  <c r="AZ54" i="8"/>
  <c r="AH51" i="8" l="1"/>
  <c r="AH23" i="3" s="1"/>
  <c r="AH39" i="8"/>
  <c r="AR57" i="9"/>
  <c r="AR60" i="9" s="1"/>
  <c r="AR7" i="4" s="1"/>
  <c r="AS56" i="6"/>
  <c r="AS90" i="6"/>
  <c r="BA41" i="8"/>
  <c r="BA54" i="8" s="1"/>
  <c r="AZ55" i="8"/>
  <c r="AZ63" i="6" s="1"/>
  <c r="AI35" i="8" l="1"/>
  <c r="AH52" i="8"/>
  <c r="AR8" i="18"/>
  <c r="AS57" i="9"/>
  <c r="AS60" i="9" s="1"/>
  <c r="AT43" i="6"/>
  <c r="AT45" i="6" s="1"/>
  <c r="AT56" i="6" s="1"/>
  <c r="AS17" i="3"/>
  <c r="AS18" i="3"/>
  <c r="AS39" i="3" s="1"/>
  <c r="AS42" i="9" s="1"/>
  <c r="BA42" i="8"/>
  <c r="BA55" i="8" s="1"/>
  <c r="BA63" i="6" s="1"/>
  <c r="AH62" i="9" l="1"/>
  <c r="AH61" i="8"/>
  <c r="K63" i="1" s="1"/>
  <c r="AI48" i="8"/>
  <c r="AI37" i="8"/>
  <c r="AT90" i="6"/>
  <c r="AU43" i="6" s="1"/>
  <c r="AU45" i="6" s="1"/>
  <c r="AT18" i="3"/>
  <c r="AT17" i="3"/>
  <c r="AS7" i="4"/>
  <c r="AS8" i="18"/>
  <c r="BB41" i="8"/>
  <c r="BB54" i="8" s="1"/>
  <c r="M16" i="17" l="1"/>
  <c r="M60" i="2" s="1"/>
  <c r="AT39" i="3"/>
  <c r="AT42" i="9" s="1"/>
  <c r="AI38" i="8"/>
  <c r="AI50" i="8"/>
  <c r="AT57" i="9"/>
  <c r="AT60" i="9" s="1"/>
  <c r="AT7" i="4" s="1"/>
  <c r="M5" i="16" s="1"/>
  <c r="AU56" i="6"/>
  <c r="AU90" i="6"/>
  <c r="BB42" i="8"/>
  <c r="BB55" i="8" s="1"/>
  <c r="BB63" i="6" s="1"/>
  <c r="N37" i="17" l="1"/>
  <c r="AI39" i="8"/>
  <c r="AI51" i="8"/>
  <c r="AI23" i="3" s="1"/>
  <c r="AT8" i="18"/>
  <c r="M30" i="14"/>
  <c r="M41" i="2"/>
  <c r="M43" i="2" s="1"/>
  <c r="N37" i="1" s="1"/>
  <c r="AU57" i="9"/>
  <c r="AU60" i="9" s="1"/>
  <c r="AV43" i="6"/>
  <c r="AV45" i="6" s="1"/>
  <c r="AU17" i="3"/>
  <c r="AU18" i="3"/>
  <c r="AU39" i="3" s="1"/>
  <c r="AU42" i="9" s="1"/>
  <c r="BC41" i="8"/>
  <c r="BC54" i="8" s="1"/>
  <c r="C10" i="4"/>
  <c r="AJ35" i="8" l="1"/>
  <c r="AI52" i="8"/>
  <c r="AV90" i="6"/>
  <c r="AV56" i="6"/>
  <c r="AU7" i="4"/>
  <c r="AU8" i="18"/>
  <c r="BC42" i="8"/>
  <c r="BD41" i="8" s="1"/>
  <c r="C60" i="8"/>
  <c r="C89" i="20"/>
  <c r="C22" i="3" s="1"/>
  <c r="C77" i="20"/>
  <c r="C64" i="9" s="1"/>
  <c r="D82" i="20"/>
  <c r="AI61" i="8" l="1"/>
  <c r="AI62" i="9"/>
  <c r="AJ48" i="8"/>
  <c r="AJ37" i="8"/>
  <c r="AV18" i="3"/>
  <c r="AV39" i="3" s="1"/>
  <c r="AV42" i="9" s="1"/>
  <c r="AV17" i="3"/>
  <c r="AW43" i="6"/>
  <c r="AW45" i="6" s="1"/>
  <c r="AV57" i="9"/>
  <c r="AV60" i="9" s="1"/>
  <c r="BC55" i="8"/>
  <c r="BC63" i="6" s="1"/>
  <c r="BD42" i="8"/>
  <c r="BD54" i="8"/>
  <c r="C24" i="3"/>
  <c r="C22" i="17" s="1"/>
  <c r="C65" i="2" s="1"/>
  <c r="C20" i="17"/>
  <c r="C63" i="2" s="1"/>
  <c r="C8" i="16"/>
  <c r="C45" i="2" s="1"/>
  <c r="C62" i="8"/>
  <c r="D62" i="1"/>
  <c r="D64" i="1" s="1"/>
  <c r="D85" i="20"/>
  <c r="D84" i="20" s="1"/>
  <c r="D86" i="20" s="1"/>
  <c r="D87" i="20" s="1"/>
  <c r="AJ50" i="8" l="1"/>
  <c r="AJ38" i="8"/>
  <c r="AV7" i="4"/>
  <c r="AV8" i="18"/>
  <c r="AW90" i="6"/>
  <c r="AW56" i="6"/>
  <c r="BE41" i="8"/>
  <c r="BD55" i="8"/>
  <c r="BD63" i="6" s="1"/>
  <c r="D11" i="3"/>
  <c r="D11" i="5"/>
  <c r="C30" i="2"/>
  <c r="D58" i="1" s="1"/>
  <c r="AJ51" i="8" l="1"/>
  <c r="AJ23" i="3" s="1"/>
  <c r="AJ39" i="8"/>
  <c r="AW57" i="9"/>
  <c r="AW60" i="9" s="1"/>
  <c r="AX43" i="6"/>
  <c r="AX45" i="6" s="1"/>
  <c r="AW18" i="3"/>
  <c r="AW39" i="3" s="1"/>
  <c r="AW42" i="9" s="1"/>
  <c r="AW17" i="3"/>
  <c r="BE54" i="8"/>
  <c r="BE42" i="8"/>
  <c r="D10" i="4"/>
  <c r="D60" i="8"/>
  <c r="D62" i="8" s="1"/>
  <c r="E82" i="20"/>
  <c r="D89" i="20"/>
  <c r="D22" i="3" s="1"/>
  <c r="D24" i="3" s="1"/>
  <c r="D77" i="20"/>
  <c r="D64" i="9" s="1"/>
  <c r="AJ52" i="8" l="1"/>
  <c r="AK35" i="8"/>
  <c r="AX56" i="6"/>
  <c r="AX90" i="6"/>
  <c r="AW7" i="4"/>
  <c r="AW8" i="18"/>
  <c r="BE55" i="8"/>
  <c r="BE63" i="6" s="1"/>
  <c r="BF41" i="8"/>
  <c r="E85" i="20"/>
  <c r="E84" i="20" s="1"/>
  <c r="E86" i="20" s="1"/>
  <c r="E87" i="20" s="1"/>
  <c r="E11" i="3"/>
  <c r="E11" i="5"/>
  <c r="AK48" i="8" l="1"/>
  <c r="AK37" i="8"/>
  <c r="AJ61" i="8"/>
  <c r="AJ62" i="9"/>
  <c r="AX57" i="9"/>
  <c r="AX60" i="9" s="1"/>
  <c r="AY43" i="6"/>
  <c r="AY45" i="6" s="1"/>
  <c r="AX18" i="3"/>
  <c r="AX17" i="3"/>
  <c r="BF54" i="8"/>
  <c r="BF42" i="8"/>
  <c r="N16" i="17" l="1"/>
  <c r="AX39" i="3"/>
  <c r="AX42" i="9" s="1"/>
  <c r="AK50" i="8"/>
  <c r="AK38" i="8"/>
  <c r="AY56" i="6"/>
  <c r="AY90" i="6"/>
  <c r="AX7" i="4"/>
  <c r="N5" i="16" s="1"/>
  <c r="N30" i="14" s="1"/>
  <c r="AX8" i="18"/>
  <c r="BG41" i="8"/>
  <c r="BG54" i="8" s="1"/>
  <c r="BF55" i="8"/>
  <c r="BF63" i="6" s="1"/>
  <c r="F82" i="20"/>
  <c r="E89" i="20"/>
  <c r="E22" i="3" s="1"/>
  <c r="E24" i="3" s="1"/>
  <c r="E60" i="8"/>
  <c r="E62" i="8" s="1"/>
  <c r="E77" i="20"/>
  <c r="E64" i="9" s="1"/>
  <c r="E10" i="4"/>
  <c r="F85" i="20"/>
  <c r="AK39" i="8" l="1"/>
  <c r="AK51" i="8"/>
  <c r="AK23" i="3" s="1"/>
  <c r="AZ43" i="6"/>
  <c r="AZ45" i="6" s="1"/>
  <c r="AY57" i="9"/>
  <c r="AY60" i="9" s="1"/>
  <c r="AY17" i="3"/>
  <c r="AY18" i="3"/>
  <c r="AY39" i="3" s="1"/>
  <c r="AY42" i="9" s="1"/>
  <c r="BG42" i="8"/>
  <c r="BG55" i="8" s="1"/>
  <c r="BG63" i="6" s="1"/>
  <c r="F11" i="3"/>
  <c r="F84" i="20"/>
  <c r="F86" i="20" s="1"/>
  <c r="F87" i="20" s="1"/>
  <c r="F10" i="4" s="1"/>
  <c r="F11" i="5"/>
  <c r="O37" i="17" l="1"/>
  <c r="AL35" i="8"/>
  <c r="AK52" i="8"/>
  <c r="AY8" i="18"/>
  <c r="AY7" i="4"/>
  <c r="AZ56" i="6"/>
  <c r="AZ90" i="6"/>
  <c r="BH41" i="8"/>
  <c r="BH54" i="8" s="1"/>
  <c r="F60" i="8"/>
  <c r="F62" i="8" s="1"/>
  <c r="F77" i="20"/>
  <c r="F64" i="9" s="1"/>
  <c r="F89" i="20"/>
  <c r="F22" i="3" s="1"/>
  <c r="F24" i="3" s="1"/>
  <c r="G82" i="20"/>
  <c r="AK62" i="9" l="1"/>
  <c r="AK61" i="8"/>
  <c r="AL48" i="8"/>
  <c r="AL37" i="8"/>
  <c r="BH42" i="8"/>
  <c r="BH55" i="8" s="1"/>
  <c r="BH63" i="6" s="1"/>
  <c r="AZ18" i="3"/>
  <c r="AZ39" i="3" s="1"/>
  <c r="AZ42" i="9" s="1"/>
  <c r="AZ17" i="3"/>
  <c r="AZ57" i="9"/>
  <c r="AZ60" i="9" s="1"/>
  <c r="BA43" i="6"/>
  <c r="BA45" i="6" s="1"/>
  <c r="G85" i="20"/>
  <c r="G84" i="20" s="1"/>
  <c r="G86" i="20" s="1"/>
  <c r="AL50" i="8" l="1"/>
  <c r="AL38" i="8"/>
  <c r="BI41" i="8"/>
  <c r="BI42" i="8" s="1"/>
  <c r="BI55" i="8" s="1"/>
  <c r="BI63" i="6" s="1"/>
  <c r="BA56" i="6"/>
  <c r="BA90" i="6"/>
  <c r="AZ8" i="18"/>
  <c r="AZ7" i="4"/>
  <c r="G87" i="20"/>
  <c r="G77" i="20" s="1"/>
  <c r="G64" i="9" s="1"/>
  <c r="G10" i="4"/>
  <c r="G11" i="5"/>
  <c r="G11" i="3"/>
  <c r="D8" i="16"/>
  <c r="G60" i="8" l="1"/>
  <c r="G62" i="8" s="1"/>
  <c r="H82" i="20"/>
  <c r="G89" i="20"/>
  <c r="G22" i="3" s="1"/>
  <c r="AL39" i="8"/>
  <c r="AL51" i="8"/>
  <c r="AL23" i="3" s="1"/>
  <c r="BI54" i="8"/>
  <c r="BJ54" i="8" s="1"/>
  <c r="BJ55" i="8" s="1"/>
  <c r="BK54" i="8" s="1"/>
  <c r="BK55" i="8" s="1"/>
  <c r="BB43" i="6"/>
  <c r="BB45" i="6" s="1"/>
  <c r="BA57" i="9"/>
  <c r="BA60" i="9" s="1"/>
  <c r="BA17" i="3"/>
  <c r="BA18" i="3"/>
  <c r="BA39" i="3" s="1"/>
  <c r="BA42" i="9" s="1"/>
  <c r="E62" i="1"/>
  <c r="E64" i="1" s="1"/>
  <c r="H85" i="20"/>
  <c r="H84" i="20" s="1"/>
  <c r="H86" i="20" s="1"/>
  <c r="H87" i="20" s="1"/>
  <c r="G24" i="3"/>
  <c r="D20" i="17"/>
  <c r="D63" i="2" s="1"/>
  <c r="D30" i="2"/>
  <c r="E58" i="1" s="1"/>
  <c r="D45" i="2"/>
  <c r="AL52" i="8" l="1"/>
  <c r="AM35" i="8"/>
  <c r="BA8" i="18"/>
  <c r="BA7" i="4"/>
  <c r="BB90" i="6"/>
  <c r="BB56" i="6"/>
  <c r="BL54" i="8"/>
  <c r="BL55" i="8" s="1"/>
  <c r="BM54" i="8" s="1"/>
  <c r="BM55" i="8" s="1"/>
  <c r="H60" i="8"/>
  <c r="H62" i="8" s="1"/>
  <c r="H10" i="4"/>
  <c r="H11" i="5"/>
  <c r="H11" i="3"/>
  <c r="I82" i="20"/>
  <c r="H77" i="20"/>
  <c r="H64" i="9" s="1"/>
  <c r="H89" i="20"/>
  <c r="H22" i="3" s="1"/>
  <c r="H24" i="3" s="1"/>
  <c r="AM48" i="8" l="1"/>
  <c r="AM37" i="8"/>
  <c r="AL62" i="9"/>
  <c r="AL61" i="8"/>
  <c r="L63" i="1" s="1"/>
  <c r="BB18" i="3"/>
  <c r="BB17" i="3"/>
  <c r="O15" i="17" s="1"/>
  <c r="BB57" i="9"/>
  <c r="BB60" i="9" s="1"/>
  <c r="BC43" i="6"/>
  <c r="BC45" i="6" s="1"/>
  <c r="BN54" i="8"/>
  <c r="BN55" i="8" s="1"/>
  <c r="I85" i="20"/>
  <c r="I11" i="3" s="1"/>
  <c r="O16" i="17" l="1"/>
  <c r="BB39" i="3"/>
  <c r="BB42" i="9" s="1"/>
  <c r="AM50" i="8"/>
  <c r="AM38" i="8"/>
  <c r="BC90" i="6"/>
  <c r="BC56" i="6"/>
  <c r="BB8" i="18"/>
  <c r="BB7" i="4"/>
  <c r="O5" i="16" s="1"/>
  <c r="O30" i="14" s="1"/>
  <c r="BO54" i="8"/>
  <c r="BO55" i="8" s="1"/>
  <c r="I11" i="5"/>
  <c r="I84" i="20"/>
  <c r="I86" i="20" s="1"/>
  <c r="I87" i="20" s="1"/>
  <c r="P37" i="17" l="1"/>
  <c r="AM51" i="8"/>
  <c r="AM23" i="3" s="1"/>
  <c r="AM39" i="8"/>
  <c r="BC18" i="3"/>
  <c r="BC39" i="3" s="1"/>
  <c r="BC42" i="9" s="1"/>
  <c r="BC17" i="3"/>
  <c r="BC57" i="9"/>
  <c r="BC60" i="9" s="1"/>
  <c r="BD43" i="6"/>
  <c r="BD45" i="6" s="1"/>
  <c r="BP54" i="8"/>
  <c r="BP55" i="8" s="1"/>
  <c r="I10" i="4"/>
  <c r="I77" i="20"/>
  <c r="I64" i="9" s="1"/>
  <c r="I60" i="8"/>
  <c r="I62" i="8" s="1"/>
  <c r="I89" i="20"/>
  <c r="I22" i="3" s="1"/>
  <c r="I24" i="3" s="1"/>
  <c r="J82" i="20"/>
  <c r="AM52" i="8" l="1"/>
  <c r="AN35" i="8"/>
  <c r="BD56" i="6"/>
  <c r="BD90" i="6"/>
  <c r="BC8" i="18"/>
  <c r="BC7" i="4"/>
  <c r="J85" i="20"/>
  <c r="J84" i="20" s="1"/>
  <c r="J86" i="20" s="1"/>
  <c r="J87" i="20" s="1"/>
  <c r="BQ54" i="8"/>
  <c r="AN37" i="8" l="1"/>
  <c r="AN48" i="8"/>
  <c r="AM61" i="8"/>
  <c r="AM62" i="9"/>
  <c r="BE43" i="6"/>
  <c r="BE45" i="6" s="1"/>
  <c r="BD57" i="9"/>
  <c r="BD60" i="9" s="1"/>
  <c r="BD17" i="3"/>
  <c r="BD18" i="3"/>
  <c r="BD39" i="3" s="1"/>
  <c r="BD42" i="9" s="1"/>
  <c r="J11" i="5"/>
  <c r="J11" i="3"/>
  <c r="BQ55" i="8"/>
  <c r="BR54" i="8" s="1"/>
  <c r="BR55" i="8" s="1"/>
  <c r="BS54" i="8" s="1"/>
  <c r="BS55" i="8" s="1"/>
  <c r="BT54" i="8" s="1"/>
  <c r="BT55" i="8" s="1"/>
  <c r="BU54" i="8" s="1"/>
  <c r="BU55" i="8" s="1"/>
  <c r="AN38" i="8" l="1"/>
  <c r="AN50" i="8"/>
  <c r="BD8" i="18"/>
  <c r="BD7" i="4"/>
  <c r="BE90" i="6"/>
  <c r="BE56" i="6"/>
  <c r="J77" i="20"/>
  <c r="J64" i="9" s="1"/>
  <c r="K82" i="20"/>
  <c r="J89" i="20"/>
  <c r="J22" i="3" s="1"/>
  <c r="J24" i="3" s="1"/>
  <c r="J60" i="8"/>
  <c r="J62" i="8" s="1"/>
  <c r="J10" i="4"/>
  <c r="AN51" i="8" l="1"/>
  <c r="AN23" i="3" s="1"/>
  <c r="AN39" i="8"/>
  <c r="BE18" i="3"/>
  <c r="BE39" i="3" s="1"/>
  <c r="BE42" i="9" s="1"/>
  <c r="BE17" i="3"/>
  <c r="BF43" i="6"/>
  <c r="BF45" i="6" s="1"/>
  <c r="BE57" i="9"/>
  <c r="BE60" i="9" s="1"/>
  <c r="K85" i="20"/>
  <c r="K84" i="20" s="1"/>
  <c r="K86" i="20" s="1"/>
  <c r="K87" i="20" s="1"/>
  <c r="D28" i="1"/>
  <c r="AO35" i="8" l="1"/>
  <c r="AN52" i="8"/>
  <c r="BF56" i="6"/>
  <c r="BF90" i="6"/>
  <c r="BE7" i="4"/>
  <c r="BE8" i="18"/>
  <c r="K11" i="5"/>
  <c r="K11" i="3"/>
  <c r="AN61" i="8" l="1"/>
  <c r="AN62" i="9"/>
  <c r="AO48" i="8"/>
  <c r="AO37" i="8"/>
  <c r="BF57" i="9"/>
  <c r="BF60" i="9" s="1"/>
  <c r="BG43" i="6"/>
  <c r="BG45" i="6" s="1"/>
  <c r="BG56" i="6" s="1"/>
  <c r="BF18" i="3"/>
  <c r="BF17" i="3"/>
  <c r="P15" i="17" s="1"/>
  <c r="K10" i="4"/>
  <c r="K60" i="8"/>
  <c r="L82" i="20"/>
  <c r="K77" i="20"/>
  <c r="K64" i="9" s="1"/>
  <c r="K89" i="20"/>
  <c r="K22" i="3" s="1"/>
  <c r="P16" i="17" l="1"/>
  <c r="BF39" i="3"/>
  <c r="BF42" i="9" s="1"/>
  <c r="AO50" i="8"/>
  <c r="AO38" i="8"/>
  <c r="BG18" i="3"/>
  <c r="BG17" i="3"/>
  <c r="Q15" i="17" s="1"/>
  <c r="BG90" i="6"/>
  <c r="BF7" i="4"/>
  <c r="P5" i="16" s="1"/>
  <c r="P30" i="14" s="1"/>
  <c r="BF8" i="18"/>
  <c r="L85" i="20"/>
  <c r="L84" i="20" s="1"/>
  <c r="L86" i="20" s="1"/>
  <c r="L87" i="20" s="1"/>
  <c r="F62" i="1"/>
  <c r="F64" i="1" s="1"/>
  <c r="K62" i="8"/>
  <c r="K24" i="3"/>
  <c r="E20" i="17"/>
  <c r="E63" i="2" s="1"/>
  <c r="E8" i="16"/>
  <c r="F16" i="17"/>
  <c r="F60" i="2" s="1"/>
  <c r="G16" i="17"/>
  <c r="G60" i="2" s="1"/>
  <c r="Q16" i="17" l="1"/>
  <c r="BG39" i="3"/>
  <c r="BG42" i="9" s="1"/>
  <c r="Q37" i="17"/>
  <c r="AO51" i="8"/>
  <c r="AO23" i="3" s="1"/>
  <c r="AO39" i="8"/>
  <c r="BG57" i="9"/>
  <c r="BG60" i="9" s="1"/>
  <c r="BH43" i="6"/>
  <c r="BH45" i="6" s="1"/>
  <c r="BH90" i="6" s="1"/>
  <c r="L11" i="5"/>
  <c r="L11" i="3"/>
  <c r="E45" i="2"/>
  <c r="E30" i="2"/>
  <c r="F58" i="1" s="1"/>
  <c r="AO52" i="8" l="1"/>
  <c r="AP35" i="8"/>
  <c r="BI43" i="6"/>
  <c r="BH57" i="9"/>
  <c r="BH60" i="9" s="1"/>
  <c r="BH56" i="6"/>
  <c r="BI45" i="6"/>
  <c r="BI56" i="6" s="1"/>
  <c r="BG7" i="4"/>
  <c r="Q5" i="16" s="1"/>
  <c r="BG8" i="18"/>
  <c r="N15" i="17"/>
  <c r="L60" i="8"/>
  <c r="L62" i="8" s="1"/>
  <c r="L89" i="20"/>
  <c r="L22" i="3" s="1"/>
  <c r="L24" i="3" s="1"/>
  <c r="L10" i="4"/>
  <c r="M82" i="20"/>
  <c r="L77" i="20"/>
  <c r="L64" i="9" s="1"/>
  <c r="AP37" i="8" l="1"/>
  <c r="AP48" i="8"/>
  <c r="AO62" i="9"/>
  <c r="AO61" i="8"/>
  <c r="BI18" i="3"/>
  <c r="BI39" i="3" s="1"/>
  <c r="BI42" i="9" s="1"/>
  <c r="BI17" i="3"/>
  <c r="B46" i="6"/>
  <c r="BI90" i="6"/>
  <c r="BI57" i="9" s="1"/>
  <c r="BI60" i="9" s="1"/>
  <c r="BH18" i="3"/>
  <c r="BH39" i="3" s="1"/>
  <c r="BH17" i="3"/>
  <c r="BH7" i="4"/>
  <c r="BH8" i="18"/>
  <c r="M85" i="20"/>
  <c r="M84" i="20" s="1"/>
  <c r="M86" i="20" s="1"/>
  <c r="M87" i="20" s="1"/>
  <c r="C32" i="14"/>
  <c r="C71" i="2" s="1"/>
  <c r="R37" i="17" l="1"/>
  <c r="BH42" i="9"/>
  <c r="E37" i="17"/>
  <c r="F37" i="17"/>
  <c r="G37" i="17"/>
  <c r="K37" i="17"/>
  <c r="R15" i="17"/>
  <c r="AP38" i="8"/>
  <c r="AP50" i="8"/>
  <c r="R16" i="17"/>
  <c r="BI7" i="4"/>
  <c r="BI8" i="18"/>
  <c r="M10" i="4"/>
  <c r="M77" i="20"/>
  <c r="M64" i="9" s="1"/>
  <c r="N82" i="20"/>
  <c r="M60" i="8"/>
  <c r="M62" i="8" s="1"/>
  <c r="M89" i="20"/>
  <c r="M22" i="3" s="1"/>
  <c r="M24" i="3" s="1"/>
  <c r="M11" i="3"/>
  <c r="M11" i="5"/>
  <c r="AP51" i="8" l="1"/>
  <c r="AP23" i="3" s="1"/>
  <c r="AP39" i="8"/>
  <c r="N85" i="20"/>
  <c r="N84" i="20" s="1"/>
  <c r="AQ35" i="8" l="1"/>
  <c r="AP52" i="8"/>
  <c r="N11" i="5"/>
  <c r="N11" i="3"/>
  <c r="N86" i="20"/>
  <c r="N87" i="20" s="1"/>
  <c r="E66" i="1"/>
  <c r="E67" i="1" s="1"/>
  <c r="F66" i="1"/>
  <c r="G66" i="1"/>
  <c r="H66" i="1"/>
  <c r="I66" i="1"/>
  <c r="J66" i="1"/>
  <c r="K66" i="1"/>
  <c r="L66" i="1"/>
  <c r="M66" i="1"/>
  <c r="AP61" i="8" l="1"/>
  <c r="M63" i="1" s="1"/>
  <c r="AP62" i="9"/>
  <c r="AQ48" i="8"/>
  <c r="AQ37" i="8"/>
  <c r="N10" i="4"/>
  <c r="N60" i="8"/>
  <c r="N62" i="8" s="1"/>
  <c r="O82" i="20"/>
  <c r="N89" i="20"/>
  <c r="N22" i="3" s="1"/>
  <c r="N24" i="3" s="1"/>
  <c r="N77" i="20"/>
  <c r="N64" i="9" s="1"/>
  <c r="F67" i="1"/>
  <c r="G67" i="1" s="1"/>
  <c r="H67" i="1" s="1"/>
  <c r="I67" i="1" s="1"/>
  <c r="J67" i="1" s="1"/>
  <c r="K67" i="1" s="1"/>
  <c r="L67" i="1" s="1"/>
  <c r="M67" i="1" s="1"/>
  <c r="AQ38" i="8" l="1"/>
  <c r="AQ50" i="8"/>
  <c r="O85" i="20"/>
  <c r="AQ51" i="8" l="1"/>
  <c r="AQ23" i="3" s="1"/>
  <c r="AQ39" i="8"/>
  <c r="O84" i="20"/>
  <c r="O86" i="20" s="1"/>
  <c r="O87" i="20" s="1"/>
  <c r="O11" i="3"/>
  <c r="O11" i="5"/>
  <c r="AR35" i="8" l="1"/>
  <c r="AQ52" i="8"/>
  <c r="O60" i="8"/>
  <c r="O10" i="4"/>
  <c r="O89" i="20"/>
  <c r="O22" i="3" s="1"/>
  <c r="O24" i="3" s="1"/>
  <c r="F22" i="17" s="1"/>
  <c r="F65" i="2" s="1"/>
  <c r="O77" i="20"/>
  <c r="O64" i="9" s="1"/>
  <c r="P82" i="20"/>
  <c r="P85" i="20" s="1"/>
  <c r="P84" i="20" s="1"/>
  <c r="O62" i="8"/>
  <c r="G62" i="1"/>
  <c r="G64" i="1" s="1"/>
  <c r="AQ61" i="8" l="1"/>
  <c r="AQ62" i="9"/>
  <c r="AR48" i="8"/>
  <c r="AR37" i="8"/>
  <c r="F8" i="16"/>
  <c r="F30" i="2" s="1"/>
  <c r="G58" i="1" s="1"/>
  <c r="F20" i="17"/>
  <c r="F63" i="2" s="1"/>
  <c r="P11" i="5"/>
  <c r="P11" i="3"/>
  <c r="P86" i="20"/>
  <c r="P87" i="20" s="1"/>
  <c r="AR50" i="8" l="1"/>
  <c r="AR38" i="8"/>
  <c r="F45" i="2"/>
  <c r="P89" i="20"/>
  <c r="P22" i="3" s="1"/>
  <c r="P24" i="3" s="1"/>
  <c r="P77" i="20"/>
  <c r="P64" i="9" s="1"/>
  <c r="Q82" i="20"/>
  <c r="P10" i="4"/>
  <c r="P60" i="8"/>
  <c r="P62" i="8" s="1"/>
  <c r="AR51" i="8" l="1"/>
  <c r="AR23" i="3" s="1"/>
  <c r="AR39" i="8"/>
  <c r="Q85" i="20"/>
  <c r="Q84" i="20" s="1"/>
  <c r="C43" i="14"/>
  <c r="C76" i="2" s="1"/>
  <c r="AS35" i="8" l="1"/>
  <c r="AR52" i="8"/>
  <c r="Q11" i="5"/>
  <c r="Q11" i="3"/>
  <c r="Q86" i="20"/>
  <c r="Q87" i="20" s="1"/>
  <c r="AR61" i="8" l="1"/>
  <c r="AR62" i="9"/>
  <c r="AS37" i="8"/>
  <c r="AS48" i="8"/>
  <c r="Q89" i="20"/>
  <c r="Q22" i="3" s="1"/>
  <c r="Q24" i="3" s="1"/>
  <c r="Q77" i="20"/>
  <c r="Q64" i="9" s="1"/>
  <c r="Q60" i="8"/>
  <c r="Q62" i="8" s="1"/>
  <c r="R82" i="20"/>
  <c r="Q10" i="4"/>
  <c r="N66" i="1"/>
  <c r="N67" i="1" s="1"/>
  <c r="AS38" i="8" l="1"/>
  <c r="AS50" i="8"/>
  <c r="R85" i="20"/>
  <c r="R84" i="20" s="1"/>
  <c r="AS51" i="8" l="1"/>
  <c r="AS23" i="3" s="1"/>
  <c r="AS39" i="8"/>
  <c r="R11" i="5"/>
  <c r="R11" i="3"/>
  <c r="R86" i="20"/>
  <c r="R87" i="20" s="1"/>
  <c r="AT35" i="8" l="1"/>
  <c r="AS52" i="8"/>
  <c r="R77" i="20"/>
  <c r="R64" i="9" s="1"/>
  <c r="R68" i="9" s="1"/>
  <c r="R141" i="10" s="1"/>
  <c r="R60" i="8"/>
  <c r="R62" i="8" s="1"/>
  <c r="R10" i="4"/>
  <c r="R13" i="4" s="1"/>
  <c r="S82" i="20"/>
  <c r="R89" i="20"/>
  <c r="R22" i="3" s="1"/>
  <c r="R24" i="3" s="1"/>
  <c r="AS61" i="8" l="1"/>
  <c r="AS62" i="9"/>
  <c r="AT37" i="8"/>
  <c r="AT48" i="8"/>
  <c r="S85" i="20"/>
  <c r="S84" i="20" s="1"/>
  <c r="R13" i="22"/>
  <c r="R8" i="19"/>
  <c r="R56" i="11"/>
  <c r="R53" i="11"/>
  <c r="R8" i="23"/>
  <c r="E19" i="1"/>
  <c r="E21" i="1"/>
  <c r="E8" i="1"/>
  <c r="E18" i="1"/>
  <c r="E6" i="1"/>
  <c r="E7" i="1"/>
  <c r="E5" i="1"/>
  <c r="E13" i="1"/>
  <c r="E20" i="1"/>
  <c r="E23" i="1"/>
  <c r="E22" i="1"/>
  <c r="E4" i="1"/>
  <c r="E28" i="1"/>
  <c r="E29" i="1"/>
  <c r="AT38" i="8" l="1"/>
  <c r="AT50" i="8"/>
  <c r="S11" i="3"/>
  <c r="S11" i="5"/>
  <c r="S86" i="20"/>
  <c r="S87" i="20" s="1"/>
  <c r="AT39" i="8" l="1"/>
  <c r="AT51" i="8"/>
  <c r="AT23" i="3" s="1"/>
  <c r="S60" i="8"/>
  <c r="S89" i="20"/>
  <c r="S22" i="3" s="1"/>
  <c r="S24" i="3" s="1"/>
  <c r="S77" i="20"/>
  <c r="S64" i="9" s="1"/>
  <c r="S68" i="9" s="1"/>
  <c r="S141" i="10" s="1"/>
  <c r="T82" i="20"/>
  <c r="S10" i="4"/>
  <c r="S13" i="4" s="1"/>
  <c r="AU35" i="8" l="1"/>
  <c r="AT52" i="8"/>
  <c r="S8" i="23"/>
  <c r="S13" i="22"/>
  <c r="S53" i="11"/>
  <c r="S8" i="19"/>
  <c r="S56" i="11"/>
  <c r="T85" i="20"/>
  <c r="H62" i="1"/>
  <c r="H64" i="1" s="1"/>
  <c r="S62" i="8"/>
  <c r="G20" i="17"/>
  <c r="G63" i="2" s="1"/>
  <c r="AT61" i="8" l="1"/>
  <c r="N63" i="1" s="1"/>
  <c r="AT62" i="9"/>
  <c r="AU48" i="8"/>
  <c r="AU37" i="8"/>
  <c r="T84" i="20"/>
  <c r="T86" i="20" s="1"/>
  <c r="T87" i="20" s="1"/>
  <c r="T11" i="5"/>
  <c r="T11" i="3"/>
  <c r="AU38" i="8" l="1"/>
  <c r="AU50" i="8"/>
  <c r="U82" i="20"/>
  <c r="T10" i="4"/>
  <c r="T13" i="4" s="1"/>
  <c r="T60" i="8"/>
  <c r="T62" i="8" s="1"/>
  <c r="T77" i="20"/>
  <c r="T64" i="9" s="1"/>
  <c r="T68" i="9" s="1"/>
  <c r="T89" i="20"/>
  <c r="T22" i="3" s="1"/>
  <c r="T24" i="3" s="1"/>
  <c r="U85" i="20"/>
  <c r="AU51" i="8" l="1"/>
  <c r="AU23" i="3" s="1"/>
  <c r="AU39" i="8"/>
  <c r="T8" i="23"/>
  <c r="T141" i="10"/>
  <c r="T53" i="11"/>
  <c r="T8" i="19"/>
  <c r="T13" i="22"/>
  <c r="T56" i="11"/>
  <c r="U84" i="20"/>
  <c r="U86" i="20" s="1"/>
  <c r="U87" i="20" s="1"/>
  <c r="U11" i="3"/>
  <c r="U11" i="5"/>
  <c r="AU52" i="8" l="1"/>
  <c r="AV35" i="8"/>
  <c r="U89" i="20"/>
  <c r="U22" i="3" s="1"/>
  <c r="U24" i="3" s="1"/>
  <c r="U77" i="20"/>
  <c r="U64" i="9" s="1"/>
  <c r="U68" i="9" s="1"/>
  <c r="U141" i="10" s="1"/>
  <c r="U10" i="4"/>
  <c r="U13" i="4" s="1"/>
  <c r="V82" i="20"/>
  <c r="V85" i="20" s="1"/>
  <c r="V84" i="20" s="1"/>
  <c r="V86" i="20" s="1"/>
  <c r="V87" i="20" s="1"/>
  <c r="U60" i="8"/>
  <c r="U62" i="8" s="1"/>
  <c r="AV48" i="8" l="1"/>
  <c r="AV37" i="8"/>
  <c r="AU61" i="8"/>
  <c r="AU62" i="9"/>
  <c r="U8" i="19"/>
  <c r="U8" i="23"/>
  <c r="U53" i="11"/>
  <c r="U13" i="22"/>
  <c r="U56" i="11"/>
  <c r="V11" i="5"/>
  <c r="V11" i="3"/>
  <c r="V10" i="4"/>
  <c r="V89" i="20"/>
  <c r="V22" i="3" s="1"/>
  <c r="V60" i="8"/>
  <c r="V62" i="8" s="1"/>
  <c r="V77" i="20"/>
  <c r="V64" i="9" s="1"/>
  <c r="V68" i="9" s="1"/>
  <c r="V141" i="10" s="1"/>
  <c r="W82" i="20"/>
  <c r="AV38" i="8" l="1"/>
  <c r="AV50" i="8"/>
  <c r="V53" i="11"/>
  <c r="V56" i="11"/>
  <c r="V13" i="4"/>
  <c r="G11" i="16" s="1"/>
  <c r="G48" i="2" s="1"/>
  <c r="G8" i="16"/>
  <c r="W85" i="20"/>
  <c r="V8" i="23"/>
  <c r="V8" i="19"/>
  <c r="V13" i="22"/>
  <c r="V24" i="3"/>
  <c r="AV51" i="8" l="1"/>
  <c r="AV23" i="3" s="1"/>
  <c r="AV39" i="8"/>
  <c r="W84" i="20"/>
  <c r="W86" i="20" s="1"/>
  <c r="W87" i="20" s="1"/>
  <c r="G45" i="2"/>
  <c r="G49" i="2" s="1"/>
  <c r="G30" i="2"/>
  <c r="H58" i="1" s="1"/>
  <c r="W11" i="5"/>
  <c r="W11" i="3"/>
  <c r="AW35" i="8" l="1"/>
  <c r="AV52" i="8"/>
  <c r="W77" i="20"/>
  <c r="W64" i="9" s="1"/>
  <c r="W68" i="9" s="1"/>
  <c r="W60" i="8"/>
  <c r="W10" i="4"/>
  <c r="W89" i="20"/>
  <c r="W22" i="3" s="1"/>
  <c r="X82" i="20"/>
  <c r="AV61" i="8" l="1"/>
  <c r="AV62" i="9"/>
  <c r="AW48" i="8"/>
  <c r="AW37" i="8"/>
  <c r="W56" i="11"/>
  <c r="W141" i="10"/>
  <c r="W53" i="11"/>
  <c r="W24" i="3"/>
  <c r="H20" i="17"/>
  <c r="H63" i="2" s="1"/>
  <c r="W13" i="4"/>
  <c r="I62" i="1"/>
  <c r="I64" i="1" s="1"/>
  <c r="W62" i="8"/>
  <c r="X85" i="20"/>
  <c r="X84" i="20" s="1"/>
  <c r="W8" i="19"/>
  <c r="W13" i="22"/>
  <c r="W8" i="23"/>
  <c r="AW38" i="8" l="1"/>
  <c r="AW50" i="8"/>
  <c r="X86" i="20"/>
  <c r="X87" i="20" s="1"/>
  <c r="X11" i="3"/>
  <c r="X11" i="5"/>
  <c r="AW51" i="8" l="1"/>
  <c r="AW23" i="3" s="1"/>
  <c r="AW39" i="8"/>
  <c r="AX35" i="8" l="1"/>
  <c r="AW52" i="8"/>
  <c r="X89" i="20"/>
  <c r="X22" i="3" s="1"/>
  <c r="X24" i="3" s="1"/>
  <c r="X60" i="8"/>
  <c r="X62" i="8" s="1"/>
  <c r="X77" i="20"/>
  <c r="X64" i="9" s="1"/>
  <c r="X68" i="9" s="1"/>
  <c r="Y82" i="20"/>
  <c r="X10" i="4"/>
  <c r="AW61" i="8" l="1"/>
  <c r="AW62" i="9"/>
  <c r="AX37" i="8"/>
  <c r="AX48" i="8"/>
  <c r="X56" i="11"/>
  <c r="X141" i="10"/>
  <c r="X53" i="11"/>
  <c r="X13" i="4"/>
  <c r="X8" i="19"/>
  <c r="X13" i="22"/>
  <c r="X8" i="23"/>
  <c r="Y85" i="20"/>
  <c r="AX38" i="8" l="1"/>
  <c r="AX50" i="8"/>
  <c r="Y84" i="20"/>
  <c r="Y86" i="20" s="1"/>
  <c r="Y87" i="20" s="1"/>
  <c r="Y11" i="5"/>
  <c r="Y11" i="3"/>
  <c r="AX51" i="8" l="1"/>
  <c r="AX23" i="3" s="1"/>
  <c r="AX39" i="8"/>
  <c r="Y10" i="4"/>
  <c r="Y13" i="4" s="1"/>
  <c r="Y60" i="8"/>
  <c r="Y62" i="8" s="1"/>
  <c r="Y89" i="20"/>
  <c r="Y22" i="3" s="1"/>
  <c r="Y24" i="3" s="1"/>
  <c r="Y77" i="20"/>
  <c r="Y64" i="9" s="1"/>
  <c r="Y68" i="9" s="1"/>
  <c r="Z82" i="20"/>
  <c r="AY35" i="8" l="1"/>
  <c r="AX52" i="8"/>
  <c r="Y56" i="11"/>
  <c r="Y141" i="10"/>
  <c r="Y53" i="11"/>
  <c r="Y8" i="23"/>
  <c r="Y8" i="19"/>
  <c r="Y13" i="22"/>
  <c r="Z85" i="20"/>
  <c r="Z84" i="20" s="1"/>
  <c r="AX61" i="8" l="1"/>
  <c r="AX62" i="9"/>
  <c r="AY48" i="8"/>
  <c r="AY37" i="8"/>
  <c r="Z86" i="20"/>
  <c r="Z87" i="20" s="1"/>
  <c r="Z11" i="5"/>
  <c r="Z11" i="3"/>
  <c r="H9" i="17" s="1"/>
  <c r="AY38" i="8" l="1"/>
  <c r="AY50" i="8"/>
  <c r="Z60" i="8"/>
  <c r="Z62" i="8" s="1"/>
  <c r="Z89" i="20"/>
  <c r="Z22" i="3" s="1"/>
  <c r="Z77" i="20"/>
  <c r="Z64" i="9" s="1"/>
  <c r="Z68" i="9" s="1"/>
  <c r="AA82" i="20"/>
  <c r="Z10" i="4"/>
  <c r="AY51" i="8" l="1"/>
  <c r="AY23" i="3" s="1"/>
  <c r="AY39" i="8"/>
  <c r="Z56" i="11"/>
  <c r="Z141" i="10"/>
  <c r="Z53" i="11"/>
  <c r="Z13" i="4"/>
  <c r="H11" i="16" s="1"/>
  <c r="H48" i="2" s="1"/>
  <c r="H8" i="16"/>
  <c r="Z8" i="23"/>
  <c r="Z13" i="22"/>
  <c r="Z8" i="19"/>
  <c r="Z24" i="3"/>
  <c r="AA85" i="20"/>
  <c r="AA84" i="20" s="1"/>
  <c r="F19" i="1"/>
  <c r="F21" i="1"/>
  <c r="F8" i="1"/>
  <c r="F18" i="1"/>
  <c r="F6" i="1"/>
  <c r="F7" i="1"/>
  <c r="F5" i="1"/>
  <c r="F13" i="1"/>
  <c r="F20" i="1"/>
  <c r="F23" i="1"/>
  <c r="F22" i="1"/>
  <c r="F4" i="1"/>
  <c r="F28" i="1"/>
  <c r="F30" i="1"/>
  <c r="F29" i="1"/>
  <c r="AY52" i="8" l="1"/>
  <c r="AZ35" i="8"/>
  <c r="AA86" i="20"/>
  <c r="AA87" i="20" s="1"/>
  <c r="H45" i="2"/>
  <c r="H49" i="2" s="1"/>
  <c r="H30" i="2"/>
  <c r="I58" i="1" s="1"/>
  <c r="AA11" i="5"/>
  <c r="AA11" i="3"/>
  <c r="AZ37" i="8" l="1"/>
  <c r="AZ48" i="8"/>
  <c r="AY61" i="8"/>
  <c r="AY62" i="9"/>
  <c r="AA10" i="4"/>
  <c r="AA60" i="8"/>
  <c r="AB82" i="20"/>
  <c r="AA89" i="20"/>
  <c r="AA22" i="3" s="1"/>
  <c r="AA77" i="20"/>
  <c r="AA64" i="9" s="1"/>
  <c r="AA68" i="9" s="1"/>
  <c r="AZ38" i="8" l="1"/>
  <c r="AZ50" i="8"/>
  <c r="AA56" i="11"/>
  <c r="AA141" i="10"/>
  <c r="AA53" i="11"/>
  <c r="AA8" i="23"/>
  <c r="AA8" i="19"/>
  <c r="AA13" i="22"/>
  <c r="AA24" i="3"/>
  <c r="I20" i="17"/>
  <c r="I63" i="2" s="1"/>
  <c r="J62" i="1"/>
  <c r="J64" i="1" s="1"/>
  <c r="AA62" i="8"/>
  <c r="AB85" i="20"/>
  <c r="AB84" i="20" s="1"/>
  <c r="AA13" i="4"/>
  <c r="AZ51" i="8" l="1"/>
  <c r="AZ23" i="3" s="1"/>
  <c r="AZ39" i="8"/>
  <c r="AB86" i="20"/>
  <c r="AB87" i="20" s="1"/>
  <c r="E31" i="1"/>
  <c r="AB11" i="3"/>
  <c r="AB11" i="5"/>
  <c r="BA35" i="8" l="1"/>
  <c r="AZ52" i="8"/>
  <c r="AC82" i="20"/>
  <c r="AB77" i="20"/>
  <c r="AB64" i="9" s="1"/>
  <c r="AB68" i="9" s="1"/>
  <c r="AB10" i="4"/>
  <c r="AB60" i="8"/>
  <c r="AB62" i="8" s="1"/>
  <c r="AB89" i="20"/>
  <c r="AB22" i="3" s="1"/>
  <c r="AB24" i="3" s="1"/>
  <c r="AZ61" i="8" l="1"/>
  <c r="AZ62" i="9"/>
  <c r="BA48" i="8"/>
  <c r="BA37" i="8"/>
  <c r="AB56" i="11"/>
  <c r="AB141" i="10"/>
  <c r="AB53" i="11"/>
  <c r="AB13" i="4"/>
  <c r="AB8" i="23"/>
  <c r="AB13" i="22"/>
  <c r="AB8" i="19"/>
  <c r="AC85" i="20"/>
  <c r="BA38" i="8" l="1"/>
  <c r="BA50" i="8"/>
  <c r="AC84" i="20"/>
  <c r="AC86" i="20" s="1"/>
  <c r="AC11" i="3"/>
  <c r="AC11" i="5"/>
  <c r="BA39" i="8" l="1"/>
  <c r="BA51" i="8"/>
  <c r="BA23" i="3" s="1"/>
  <c r="AC87" i="20"/>
  <c r="AC77" i="20" s="1"/>
  <c r="AC64" i="9" s="1"/>
  <c r="AC68" i="9" s="1"/>
  <c r="AC10" i="4"/>
  <c r="AC13" i="4" s="1"/>
  <c r="BB35" i="8" l="1"/>
  <c r="BA52" i="8"/>
  <c r="AC56" i="11"/>
  <c r="AC141" i="10"/>
  <c r="AD82" i="20"/>
  <c r="AD85" i="20" s="1"/>
  <c r="AC89" i="20"/>
  <c r="AC22" i="3" s="1"/>
  <c r="AC24" i="3" s="1"/>
  <c r="AC60" i="8"/>
  <c r="AC62" i="8" s="1"/>
  <c r="AC53" i="11"/>
  <c r="AC8" i="19"/>
  <c r="AC8" i="23"/>
  <c r="AC13" i="22"/>
  <c r="BA62" i="9" l="1"/>
  <c r="BA61" i="8"/>
  <c r="BB48" i="8"/>
  <c r="BB37" i="8"/>
  <c r="AD84" i="20"/>
  <c r="AD86" i="20" s="1"/>
  <c r="AD87" i="20" s="1"/>
  <c r="AD11" i="5"/>
  <c r="AD11" i="3"/>
  <c r="I9" i="17" s="1"/>
  <c r="BB50" i="8" l="1"/>
  <c r="BB38" i="8"/>
  <c r="BB51" i="8" l="1"/>
  <c r="BB23" i="3" s="1"/>
  <c r="BB39" i="8"/>
  <c r="AE82" i="20"/>
  <c r="AD60" i="8"/>
  <c r="AD62" i="8" s="1"/>
  <c r="AD89" i="20"/>
  <c r="AD22" i="3" s="1"/>
  <c r="AD77" i="20"/>
  <c r="AD64" i="9" s="1"/>
  <c r="AD68" i="9" s="1"/>
  <c r="AD10" i="4"/>
  <c r="BC35" i="8" l="1"/>
  <c r="BB52" i="8"/>
  <c r="AD56" i="11"/>
  <c r="AD141" i="10"/>
  <c r="AD53" i="11"/>
  <c r="AD13" i="4"/>
  <c r="I11" i="16" s="1"/>
  <c r="I48" i="2" s="1"/>
  <c r="I8" i="16"/>
  <c r="AD24" i="3"/>
  <c r="AD13" i="22"/>
  <c r="AD8" i="23"/>
  <c r="AD8" i="19"/>
  <c r="AE85" i="20"/>
  <c r="BB62" i="9" l="1"/>
  <c r="BB61" i="8"/>
  <c r="BC48" i="8"/>
  <c r="BC37" i="8"/>
  <c r="AE84" i="20"/>
  <c r="AE86" i="20" s="1"/>
  <c r="AE87" i="20" s="1"/>
  <c r="I30" i="2"/>
  <c r="J58" i="1" s="1"/>
  <c r="I45" i="2"/>
  <c r="I49" i="2" s="1"/>
  <c r="AE11" i="5"/>
  <c r="AE11" i="3"/>
  <c r="BC38" i="8" l="1"/>
  <c r="BC50" i="8"/>
  <c r="BC39" i="8" l="1"/>
  <c r="BC51" i="8"/>
  <c r="BC23" i="3" s="1"/>
  <c r="AF82" i="20"/>
  <c r="AE77" i="20"/>
  <c r="AE64" i="9" s="1"/>
  <c r="AE68" i="9" s="1"/>
  <c r="AE60" i="8"/>
  <c r="AE89" i="20"/>
  <c r="AE22" i="3" s="1"/>
  <c r="AE10" i="4"/>
  <c r="BC52" i="8" l="1"/>
  <c r="BD35" i="8"/>
  <c r="AE56" i="11"/>
  <c r="AE141" i="10"/>
  <c r="AE53" i="11"/>
  <c r="AE13" i="4"/>
  <c r="K62" i="1"/>
  <c r="K64" i="1" s="1"/>
  <c r="AE62" i="8"/>
  <c r="AE24" i="3"/>
  <c r="J20" i="17"/>
  <c r="J63" i="2" s="1"/>
  <c r="AE8" i="19"/>
  <c r="AE8" i="23"/>
  <c r="AE13" i="22"/>
  <c r="AF85" i="20"/>
  <c r="AF84" i="20" s="1"/>
  <c r="BD48" i="8" l="1"/>
  <c r="BD37" i="8"/>
  <c r="BC62" i="9"/>
  <c r="BC61" i="8"/>
  <c r="AF86" i="20"/>
  <c r="AF87" i="20" s="1"/>
  <c r="AF11" i="3"/>
  <c r="AF11" i="5"/>
  <c r="BD50" i="8" l="1"/>
  <c r="BD38" i="8"/>
  <c r="AF77" i="20"/>
  <c r="AF64" i="9" s="1"/>
  <c r="AF68" i="9" s="1"/>
  <c r="AF60" i="8"/>
  <c r="AF62" i="8" s="1"/>
  <c r="AF10" i="4"/>
  <c r="AG82" i="20"/>
  <c r="AF89" i="20"/>
  <c r="AF22" i="3" s="1"/>
  <c r="BD51" i="8" l="1"/>
  <c r="BD23" i="3" s="1"/>
  <c r="BD39" i="8"/>
  <c r="AF56" i="11"/>
  <c r="AF141" i="10"/>
  <c r="AF53" i="11"/>
  <c r="AF13" i="4"/>
  <c r="AG85" i="20"/>
  <c r="AG84" i="20" s="1"/>
  <c r="AF24" i="3"/>
  <c r="AF8" i="19"/>
  <c r="AF8" i="23"/>
  <c r="AF13" i="22"/>
  <c r="BE35" i="8" l="1"/>
  <c r="BD52" i="8"/>
  <c r="AG86" i="20"/>
  <c r="AG87" i="20" s="1"/>
  <c r="AG11" i="5"/>
  <c r="AG11" i="3"/>
  <c r="BD61" i="8" l="1"/>
  <c r="BD62" i="9"/>
  <c r="BE37" i="8"/>
  <c r="BE48" i="8"/>
  <c r="AH82" i="20"/>
  <c r="AH85" i="20" s="1"/>
  <c r="AH84" i="20" s="1"/>
  <c r="AG77" i="20"/>
  <c r="AG64" i="9" s="1"/>
  <c r="AG68" i="9" s="1"/>
  <c r="AG53" i="11" s="1"/>
  <c r="AG10" i="4"/>
  <c r="AG13" i="4" s="1"/>
  <c r="AG60" i="8"/>
  <c r="AG62" i="8" s="1"/>
  <c r="AG89" i="20"/>
  <c r="AG22" i="3" s="1"/>
  <c r="AG24" i="3" s="1"/>
  <c r="BE50" i="8" l="1"/>
  <c r="BE38" i="8"/>
  <c r="AG56" i="11"/>
  <c r="AG141" i="10"/>
  <c r="AG13" i="22"/>
  <c r="AG8" i="19"/>
  <c r="AG8" i="23"/>
  <c r="AH86" i="20"/>
  <c r="AH87" i="20" s="1"/>
  <c r="AH11" i="5"/>
  <c r="J9" i="15" s="1"/>
  <c r="AH11" i="3"/>
  <c r="J9" i="17" s="1"/>
  <c r="BE51" i="8" l="1"/>
  <c r="BE23" i="3" s="1"/>
  <c r="BE39" i="8"/>
  <c r="AH89" i="20"/>
  <c r="AH22" i="3" s="1"/>
  <c r="AH77" i="20"/>
  <c r="AH64" i="9" s="1"/>
  <c r="AH68" i="9" s="1"/>
  <c r="AI82" i="20"/>
  <c r="AH60" i="8"/>
  <c r="AH62" i="8" s="1"/>
  <c r="AH10" i="4"/>
  <c r="G21" i="1"/>
  <c r="G18" i="1"/>
  <c r="G19" i="1"/>
  <c r="G7" i="1"/>
  <c r="G8" i="1"/>
  <c r="G5" i="1"/>
  <c r="G6" i="1"/>
  <c r="G20" i="1"/>
  <c r="G22" i="1"/>
  <c r="G13" i="1"/>
  <c r="G23" i="1"/>
  <c r="G30" i="1"/>
  <c r="G4" i="1"/>
  <c r="G29" i="1"/>
  <c r="BE52" i="8" l="1"/>
  <c r="BF35" i="8"/>
  <c r="AH56" i="11"/>
  <c r="AH141" i="10"/>
  <c r="AH53" i="11"/>
  <c r="AH13" i="4"/>
  <c r="J11" i="16" s="1"/>
  <c r="J48" i="2" s="1"/>
  <c r="J8" i="16"/>
  <c r="AI85" i="20"/>
  <c r="AI84" i="20" s="1"/>
  <c r="AH8" i="23"/>
  <c r="AH13" i="22"/>
  <c r="AH8" i="19"/>
  <c r="AH24" i="3"/>
  <c r="BF48" i="8" l="1"/>
  <c r="BF37" i="8"/>
  <c r="BE61" i="8"/>
  <c r="BE62" i="9"/>
  <c r="AI86" i="20"/>
  <c r="AI87" i="20" s="1"/>
  <c r="J45" i="2"/>
  <c r="J49" i="2" s="1"/>
  <c r="J30" i="2"/>
  <c r="K58" i="1" s="1"/>
  <c r="AI11" i="3"/>
  <c r="AI11" i="5"/>
  <c r="BF38" i="8" l="1"/>
  <c r="BF50" i="8"/>
  <c r="AI60" i="8"/>
  <c r="AI77" i="20"/>
  <c r="AI64" i="9" s="1"/>
  <c r="AI68" i="9" s="1"/>
  <c r="AI89" i="20"/>
  <c r="AI22" i="3" s="1"/>
  <c r="AJ82" i="20"/>
  <c r="AI10" i="4"/>
  <c r="BF51" i="8" l="1"/>
  <c r="BF23" i="3" s="1"/>
  <c r="BF39" i="8"/>
  <c r="AI56" i="11"/>
  <c r="AI141" i="10"/>
  <c r="AI53" i="11"/>
  <c r="AJ85" i="20"/>
  <c r="AJ84" i="20" s="1"/>
  <c r="AI24" i="3"/>
  <c r="K20" i="17"/>
  <c r="K63" i="2" s="1"/>
  <c r="AI13" i="4"/>
  <c r="AI8" i="23"/>
  <c r="AI8" i="19"/>
  <c r="AI13" i="22"/>
  <c r="AI62" i="8"/>
  <c r="L62" i="1"/>
  <c r="L64" i="1" s="1"/>
  <c r="BG35" i="8" l="1"/>
  <c r="BF52" i="8"/>
  <c r="AJ86" i="20"/>
  <c r="AJ87" i="20" s="1"/>
  <c r="AJ11" i="3"/>
  <c r="AJ11" i="5"/>
  <c r="BF62" i="9" l="1"/>
  <c r="BF61" i="8"/>
  <c r="BG48" i="8"/>
  <c r="BG37" i="8"/>
  <c r="AJ10" i="4"/>
  <c r="AK82" i="20"/>
  <c r="AJ89" i="20"/>
  <c r="AJ22" i="3" s="1"/>
  <c r="AJ60" i="8"/>
  <c r="AJ62" i="8" s="1"/>
  <c r="AJ77" i="20"/>
  <c r="AJ64" i="9" s="1"/>
  <c r="AJ68" i="9" s="1"/>
  <c r="BG50" i="8" l="1"/>
  <c r="BG38" i="8"/>
  <c r="AJ56" i="11"/>
  <c r="AJ141" i="10"/>
  <c r="AJ53" i="11"/>
  <c r="AJ13" i="4"/>
  <c r="AJ13" i="22"/>
  <c r="AJ8" i="19"/>
  <c r="AJ8" i="23"/>
  <c r="AJ24" i="3"/>
  <c r="AK85" i="20"/>
  <c r="AK84" i="20" s="1"/>
  <c r="BG51" i="8" l="1"/>
  <c r="BG23" i="3" s="1"/>
  <c r="BG39" i="8"/>
  <c r="AK86" i="20"/>
  <c r="AK87" i="20" s="1"/>
  <c r="AK11" i="3"/>
  <c r="AK11" i="5"/>
  <c r="BH35" i="8" l="1"/>
  <c r="BG52" i="8"/>
  <c r="BG61" i="8" l="1"/>
  <c r="BG62" i="9"/>
  <c r="BH48" i="8"/>
  <c r="BH37" i="8"/>
  <c r="AK89" i="20"/>
  <c r="AK22" i="3" s="1"/>
  <c r="AK77" i="20"/>
  <c r="AK64" i="9" s="1"/>
  <c r="AK68" i="9" s="1"/>
  <c r="AK60" i="8"/>
  <c r="AK62" i="8" s="1"/>
  <c r="AK10" i="4"/>
  <c r="AK13" i="4" s="1"/>
  <c r="AL82" i="20"/>
  <c r="I21" i="17"/>
  <c r="I64" i="2" s="1"/>
  <c r="J21" i="17"/>
  <c r="J64" i="2" s="1"/>
  <c r="K21" i="17"/>
  <c r="K64" i="2" s="1"/>
  <c r="L21" i="17"/>
  <c r="L64" i="2" s="1"/>
  <c r="M21" i="17"/>
  <c r="M64" i="2" s="1"/>
  <c r="N21" i="17"/>
  <c r="O21" i="17"/>
  <c r="P21" i="17"/>
  <c r="Q21" i="17"/>
  <c r="BH50" i="8" l="1"/>
  <c r="BH38" i="8"/>
  <c r="AK56" i="11"/>
  <c r="AK141" i="10"/>
  <c r="AK53" i="11"/>
  <c r="AL85" i="20"/>
  <c r="AK8" i="19"/>
  <c r="AK8" i="23"/>
  <c r="AK13" i="22"/>
  <c r="AK24" i="3"/>
  <c r="BH51" i="8" l="1"/>
  <c r="BH23" i="3" s="1"/>
  <c r="BH39" i="8"/>
  <c r="AL84" i="20"/>
  <c r="AL86" i="20" s="1"/>
  <c r="AL87" i="20" s="1"/>
  <c r="AL11" i="5"/>
  <c r="K9" i="15" s="1"/>
  <c r="AL11" i="3"/>
  <c r="K9" i="17" s="1"/>
  <c r="BI35" i="8" l="1"/>
  <c r="BH52" i="8"/>
  <c r="AL10" i="4"/>
  <c r="AL89" i="20"/>
  <c r="AL22" i="3" s="1"/>
  <c r="AL77" i="20"/>
  <c r="AL64" i="9" s="1"/>
  <c r="AL68" i="9" s="1"/>
  <c r="AM82" i="20"/>
  <c r="AL60" i="8"/>
  <c r="AL62" i="8" s="1"/>
  <c r="BH62" i="9" l="1"/>
  <c r="BH61" i="8"/>
  <c r="BI37" i="8"/>
  <c r="BI48" i="8"/>
  <c r="AL56" i="11"/>
  <c r="AL141" i="10"/>
  <c r="AL53" i="11"/>
  <c r="AL13" i="4"/>
  <c r="K11" i="16" s="1"/>
  <c r="K48" i="2" s="1"/>
  <c r="K8" i="16"/>
  <c r="AL8" i="23"/>
  <c r="AL8" i="19"/>
  <c r="AL13" i="22"/>
  <c r="AL24" i="3"/>
  <c r="AM85" i="20"/>
  <c r="BI38" i="8" l="1"/>
  <c r="BI50" i="8"/>
  <c r="AM84" i="20"/>
  <c r="AM86" i="20" s="1"/>
  <c r="AM87" i="20" s="1"/>
  <c r="K45" i="2"/>
  <c r="K49" i="2" s="1"/>
  <c r="K30" i="2"/>
  <c r="L58" i="1" s="1"/>
  <c r="AM11" i="5"/>
  <c r="AM11" i="3"/>
  <c r="BI51" i="8" l="1"/>
  <c r="BI23" i="3" s="1"/>
  <c r="R21" i="17" s="1"/>
  <c r="BI39" i="8"/>
  <c r="BI52" i="8" s="1"/>
  <c r="AM10" i="4"/>
  <c r="AM77" i="20"/>
  <c r="AM64" i="9" s="1"/>
  <c r="AM68" i="9" s="1"/>
  <c r="AN82" i="20"/>
  <c r="AM60" i="8"/>
  <c r="AM89" i="20"/>
  <c r="AM22" i="3" s="1"/>
  <c r="BI62" i="9" l="1"/>
  <c r="BI61" i="8"/>
  <c r="AM56" i="11"/>
  <c r="AM141" i="10"/>
  <c r="AM53" i="11"/>
  <c r="AN85" i="20"/>
  <c r="AN84" i="20" s="1"/>
  <c r="AM24" i="3"/>
  <c r="L20" i="17"/>
  <c r="L63" i="2" s="1"/>
  <c r="AM8" i="23"/>
  <c r="AM8" i="19"/>
  <c r="AM13" i="22"/>
  <c r="AM62" i="8"/>
  <c r="M62" i="1"/>
  <c r="M64" i="1" s="1"/>
  <c r="AM13" i="4"/>
  <c r="AN86" i="20" l="1"/>
  <c r="AN87" i="20" s="1"/>
  <c r="AN11" i="5"/>
  <c r="AN11" i="3"/>
  <c r="AN77" i="20" l="1"/>
  <c r="AN64" i="9" s="1"/>
  <c r="AN68" i="9" s="1"/>
  <c r="AN10" i="4"/>
  <c r="AO82" i="20"/>
  <c r="AN89" i="20"/>
  <c r="AN22" i="3" s="1"/>
  <c r="AN60" i="8"/>
  <c r="AN62" i="8" s="1"/>
  <c r="AN56" i="11" l="1"/>
  <c r="AN141" i="10"/>
  <c r="AN53" i="11"/>
  <c r="AN13" i="4"/>
  <c r="AN24" i="3"/>
  <c r="AO85" i="20"/>
  <c r="AO84" i="20" s="1"/>
  <c r="AN13" i="22"/>
  <c r="AN8" i="23"/>
  <c r="AN8" i="19"/>
  <c r="AO86" i="20" l="1"/>
  <c r="AO87" i="20" s="1"/>
  <c r="H30" i="1"/>
  <c r="AO11" i="5"/>
  <c r="AO11" i="3"/>
  <c r="H19" i="1"/>
  <c r="H21" i="1"/>
  <c r="H8" i="1"/>
  <c r="H18" i="1"/>
  <c r="H6" i="1"/>
  <c r="H7" i="1"/>
  <c r="H20" i="1"/>
  <c r="H5" i="1"/>
  <c r="H22" i="1"/>
  <c r="H13" i="1"/>
  <c r="H23" i="1"/>
  <c r="H4" i="1"/>
  <c r="H29" i="1"/>
  <c r="H59" i="1"/>
  <c r="H60" i="1" s="1"/>
  <c r="H38" i="1"/>
  <c r="AO89" i="20" l="1"/>
  <c r="AO22" i="3" s="1"/>
  <c r="AP82" i="20"/>
  <c r="AO10" i="4"/>
  <c r="AO13" i="4" s="1"/>
  <c r="AO77" i="20"/>
  <c r="AO64" i="9" s="1"/>
  <c r="AO68" i="9" s="1"/>
  <c r="AO60" i="8"/>
  <c r="AO62" i="8" s="1"/>
  <c r="AO56" i="11" l="1"/>
  <c r="AO141" i="10"/>
  <c r="AO53" i="11"/>
  <c r="AO8" i="23"/>
  <c r="AO8" i="19"/>
  <c r="AO13" i="22"/>
  <c r="AP85" i="20"/>
  <c r="AP84" i="20" s="1"/>
  <c r="AO24" i="3"/>
  <c r="AP86" i="20" l="1"/>
  <c r="AP87" i="20" s="1"/>
  <c r="AP11" i="3"/>
  <c r="L9" i="17" s="1"/>
  <c r="AP11" i="5"/>
  <c r="L9" i="15" s="1"/>
  <c r="AP60" i="8" l="1"/>
  <c r="AP62" i="8" s="1"/>
  <c r="AP89" i="20"/>
  <c r="AP22" i="3" s="1"/>
  <c r="AQ82" i="20"/>
  <c r="AQ85" i="20" s="1"/>
  <c r="AQ84" i="20" s="1"/>
  <c r="AP77" i="20"/>
  <c r="AP64" i="9" s="1"/>
  <c r="AP68" i="9" s="1"/>
  <c r="AP10" i="4"/>
  <c r="AP13" i="4" s="1"/>
  <c r="L11" i="16" s="1"/>
  <c r="L48" i="2" s="1"/>
  <c r="L8" i="16"/>
  <c r="AP24" i="3"/>
  <c r="AP56" i="11" l="1"/>
  <c r="AP141" i="10"/>
  <c r="L22" i="17"/>
  <c r="L65" i="2" s="1"/>
  <c r="AP53" i="11"/>
  <c r="AP13" i="22"/>
  <c r="AP8" i="19"/>
  <c r="AP8" i="23"/>
  <c r="AQ86" i="20"/>
  <c r="AQ87" i="20" s="1"/>
  <c r="L45" i="2"/>
  <c r="L49" i="2" s="1"/>
  <c r="L30" i="2"/>
  <c r="M58" i="1" s="1"/>
  <c r="AQ11" i="3"/>
  <c r="AQ11" i="5"/>
  <c r="AQ10" i="4" l="1"/>
  <c r="AQ77" i="20"/>
  <c r="AQ64" i="9" s="1"/>
  <c r="AQ68" i="9" s="1"/>
  <c r="AR82" i="20"/>
  <c r="AQ60" i="8"/>
  <c r="AQ89" i="20"/>
  <c r="AQ22" i="3" s="1"/>
  <c r="AQ56" i="11" l="1"/>
  <c r="AQ141" i="10"/>
  <c r="AQ53" i="11"/>
  <c r="AQ8" i="23"/>
  <c r="AQ8" i="19"/>
  <c r="AQ13" i="22"/>
  <c r="AQ13" i="4"/>
  <c r="AQ24" i="3"/>
  <c r="M20" i="17"/>
  <c r="M63" i="2" s="1"/>
  <c r="N62" i="1"/>
  <c r="N64" i="1" s="1"/>
  <c r="AQ62" i="8"/>
  <c r="AR85" i="20"/>
  <c r="AR84" i="20" s="1"/>
  <c r="AR86" i="20" l="1"/>
  <c r="AR87" i="20" s="1"/>
  <c r="AR11" i="3"/>
  <c r="AR11" i="5"/>
  <c r="AR10" i="4" l="1"/>
  <c r="AR77" i="20"/>
  <c r="AR64" i="9" s="1"/>
  <c r="AR68" i="9" s="1"/>
  <c r="AS82" i="20"/>
  <c r="AR89" i="20"/>
  <c r="AR22" i="3" s="1"/>
  <c r="AR60" i="8"/>
  <c r="AR62" i="8" s="1"/>
  <c r="AR56" i="11" l="1"/>
  <c r="AR141" i="10"/>
  <c r="AR53" i="11"/>
  <c r="AR13" i="4"/>
  <c r="AR24" i="3"/>
  <c r="AS85" i="20"/>
  <c r="AS84" i="20" s="1"/>
  <c r="AR13" i="22"/>
  <c r="AR8" i="23"/>
  <c r="AR8" i="19"/>
  <c r="AS86" i="20" l="1"/>
  <c r="AS87" i="20" s="1"/>
  <c r="AS11" i="5"/>
  <c r="AS11" i="3"/>
  <c r="AS89" i="20" l="1"/>
  <c r="AS22" i="3" s="1"/>
  <c r="AS10" i="4"/>
  <c r="AS13" i="4" s="1"/>
  <c r="AS60" i="8"/>
  <c r="AS62" i="8" s="1"/>
  <c r="AT82" i="20"/>
  <c r="AS77" i="20"/>
  <c r="AS64" i="9" s="1"/>
  <c r="AS68" i="9" s="1"/>
  <c r="AS56" i="11" l="1"/>
  <c r="AS141" i="10"/>
  <c r="AS53" i="11"/>
  <c r="AS8" i="19"/>
  <c r="AS13" i="22"/>
  <c r="AS8" i="23"/>
  <c r="AT85" i="20"/>
  <c r="AS24" i="3"/>
  <c r="AT84" i="20" l="1"/>
  <c r="AT86" i="20" s="1"/>
  <c r="AT87" i="20" s="1"/>
  <c r="AT11" i="3"/>
  <c r="AT11" i="5"/>
  <c r="AT10" i="4" l="1"/>
  <c r="AT77" i="20"/>
  <c r="AT64" i="9" s="1"/>
  <c r="AT68" i="9" s="1"/>
  <c r="AT60" i="8"/>
  <c r="AT62" i="8" s="1"/>
  <c r="AT89" i="20"/>
  <c r="AT22" i="3" s="1"/>
  <c r="AU82" i="20"/>
  <c r="AT56" i="11" l="1"/>
  <c r="AT141" i="10"/>
  <c r="AT53" i="11"/>
  <c r="AT13" i="4"/>
  <c r="M11" i="16" s="1"/>
  <c r="M48" i="2" s="1"/>
  <c r="M8" i="16"/>
  <c r="AU85" i="20"/>
  <c r="AT24" i="3"/>
  <c r="AT8" i="23"/>
  <c r="AT8" i="19"/>
  <c r="AT13" i="22"/>
  <c r="AU84" i="20" l="1"/>
  <c r="AU86" i="20" s="1"/>
  <c r="AU87" i="20" s="1"/>
  <c r="AU10" i="4" s="1"/>
  <c r="M30" i="2"/>
  <c r="N58" i="1" s="1"/>
  <c r="M45" i="2"/>
  <c r="M49" i="2" s="1"/>
  <c r="AU11" i="3"/>
  <c r="AU11" i="5"/>
  <c r="AU13" i="4" l="1"/>
  <c r="AU77" i="20"/>
  <c r="AU64" i="9" s="1"/>
  <c r="AU68" i="9" s="1"/>
  <c r="AU89" i="20"/>
  <c r="AU22" i="3" s="1"/>
  <c r="AU60" i="8"/>
  <c r="AU62" i="8" s="1"/>
  <c r="AV82" i="20"/>
  <c r="AU56" i="11" l="1"/>
  <c r="AU141" i="10"/>
  <c r="AU53" i="11"/>
  <c r="AV85" i="20"/>
  <c r="AV84" i="20" s="1"/>
  <c r="AU24" i="3"/>
  <c r="N20" i="17"/>
  <c r="AU13" i="22"/>
  <c r="AU8" i="23"/>
  <c r="AU8" i="19"/>
  <c r="AV86" i="20" l="1"/>
  <c r="AV87" i="20" s="1"/>
  <c r="AV11" i="5"/>
  <c r="AV11" i="3"/>
  <c r="AV60" i="8" l="1"/>
  <c r="AV62" i="8" s="1"/>
  <c r="AV10" i="4"/>
  <c r="AV89" i="20"/>
  <c r="AV22" i="3" s="1"/>
  <c r="AV77" i="20"/>
  <c r="AV64" i="9" s="1"/>
  <c r="AV68" i="9" s="1"/>
  <c r="AW82" i="20"/>
  <c r="AV56" i="11" l="1"/>
  <c r="AV141" i="10"/>
  <c r="AV53" i="11"/>
  <c r="AV13" i="4"/>
  <c r="AV13" i="22"/>
  <c r="AV8" i="23"/>
  <c r="AV8" i="19"/>
  <c r="AV24" i="3"/>
  <c r="AW85" i="20"/>
  <c r="AW84" i="20" s="1"/>
  <c r="I38" i="1"/>
  <c r="I59" i="1"/>
  <c r="I60" i="1" s="1"/>
  <c r="AW86" i="20" l="1"/>
  <c r="AW87" i="20" s="1"/>
  <c r="AW11" i="5"/>
  <c r="AW11" i="3"/>
  <c r="I19" i="1"/>
  <c r="I21" i="1"/>
  <c r="I8" i="1"/>
  <c r="I18" i="1"/>
  <c r="I6" i="1"/>
  <c r="I7" i="1"/>
  <c r="I20" i="1"/>
  <c r="I5" i="1"/>
  <c r="I22" i="1"/>
  <c r="I13" i="1"/>
  <c r="I23" i="1"/>
  <c r="I4" i="1"/>
  <c r="I29" i="1"/>
  <c r="AX82" i="20" l="1"/>
  <c r="AW10" i="4"/>
  <c r="AW13" i="4" s="1"/>
  <c r="AW89" i="20"/>
  <c r="AW22" i="3" s="1"/>
  <c r="AW77" i="20"/>
  <c r="AW64" i="9" s="1"/>
  <c r="AW68" i="9" s="1"/>
  <c r="AW60" i="8"/>
  <c r="AW62" i="8" s="1"/>
  <c r="AW56" i="11" l="1"/>
  <c r="AW141" i="10"/>
  <c r="AW53" i="11"/>
  <c r="AW13" i="22"/>
  <c r="AW8" i="23"/>
  <c r="AW8" i="19"/>
  <c r="AW24" i="3"/>
  <c r="AX85" i="20"/>
  <c r="AX84" i="20" s="1"/>
  <c r="AX86" i="20" l="1"/>
  <c r="AX87" i="20" s="1"/>
  <c r="AX11" i="3"/>
  <c r="N9" i="17" s="1"/>
  <c r="AX11" i="5"/>
  <c r="N9" i="15" s="1"/>
  <c r="AX10" i="4" l="1"/>
  <c r="AX89" i="20"/>
  <c r="AX22" i="3" s="1"/>
  <c r="AX77" i="20"/>
  <c r="AX64" i="9" s="1"/>
  <c r="AX68" i="9" s="1"/>
  <c r="AX60" i="8"/>
  <c r="AX62" i="8" s="1"/>
  <c r="AY82" i="20"/>
  <c r="AX56" i="11" l="1"/>
  <c r="AX141" i="10"/>
  <c r="AX53" i="11"/>
  <c r="AX13" i="4"/>
  <c r="N11" i="16" s="1"/>
  <c r="N8" i="16"/>
  <c r="AY85" i="20"/>
  <c r="AY84" i="20" s="1"/>
  <c r="AX8" i="19"/>
  <c r="AX13" i="22"/>
  <c r="AX8" i="23"/>
  <c r="AX24" i="3"/>
  <c r="AY86" i="20" l="1"/>
  <c r="AY87" i="20" s="1"/>
  <c r="AY11" i="3"/>
  <c r="AY11" i="5"/>
  <c r="AY60" i="8" l="1"/>
  <c r="AY62" i="8" s="1"/>
  <c r="AZ82" i="20"/>
  <c r="AZ85" i="20" s="1"/>
  <c r="AZ84" i="20" s="1"/>
  <c r="AY10" i="4"/>
  <c r="AY13" i="4" s="1"/>
  <c r="AY77" i="20"/>
  <c r="AY64" i="9" s="1"/>
  <c r="AY68" i="9" s="1"/>
  <c r="AY89" i="20"/>
  <c r="AY22" i="3" s="1"/>
  <c r="O20" i="17" s="1"/>
  <c r="AY56" i="11" l="1"/>
  <c r="AY141" i="10"/>
  <c r="AY24" i="3"/>
  <c r="AY53" i="11"/>
  <c r="AY8" i="23"/>
  <c r="AY13" i="22"/>
  <c r="AY8" i="19"/>
  <c r="AZ86" i="20"/>
  <c r="AZ87" i="20" s="1"/>
  <c r="AZ11" i="5"/>
  <c r="AZ11" i="3"/>
  <c r="D9" i="17"/>
  <c r="E9" i="17"/>
  <c r="F9" i="17"/>
  <c r="G9" i="17"/>
  <c r="D9" i="15"/>
  <c r="E9" i="15"/>
  <c r="F9" i="15"/>
  <c r="G9" i="15"/>
  <c r="H9" i="15"/>
  <c r="I9" i="15"/>
  <c r="AZ10" i="4" l="1"/>
  <c r="AZ13" i="4" s="1"/>
  <c r="AZ60" i="8"/>
  <c r="AZ62" i="8" s="1"/>
  <c r="BA82" i="20"/>
  <c r="AZ89" i="20"/>
  <c r="AZ22" i="3" s="1"/>
  <c r="AZ77" i="20"/>
  <c r="AZ64" i="9" s="1"/>
  <c r="AZ68" i="9" s="1"/>
  <c r="AZ24" i="3"/>
  <c r="BA85" i="20"/>
  <c r="BA84" i="20" s="1"/>
  <c r="AZ56" i="11" l="1"/>
  <c r="AZ141" i="10"/>
  <c r="AZ53" i="11"/>
  <c r="BA86" i="20"/>
  <c r="BA87" i="20" s="1"/>
  <c r="AZ13" i="22"/>
  <c r="AZ8" i="19"/>
  <c r="AZ8" i="23"/>
  <c r="BA11" i="3"/>
  <c r="BA11" i="5"/>
  <c r="D22" i="17"/>
  <c r="D65" i="2" s="1"/>
  <c r="E22" i="17"/>
  <c r="E65" i="2" s="1"/>
  <c r="G22" i="17"/>
  <c r="G65" i="2" s="1"/>
  <c r="H22" i="17"/>
  <c r="H65" i="2" s="1"/>
  <c r="I22" i="17"/>
  <c r="I65" i="2" s="1"/>
  <c r="J22" i="17"/>
  <c r="J65" i="2" s="1"/>
  <c r="K22" i="17"/>
  <c r="K65" i="2" s="1"/>
  <c r="M22" i="17"/>
  <c r="M65" i="2" s="1"/>
  <c r="N22" i="17"/>
  <c r="BA10" i="4" l="1"/>
  <c r="BA13" i="4" s="1"/>
  <c r="BA60" i="8"/>
  <c r="BA62" i="8" s="1"/>
  <c r="BA89" i="20"/>
  <c r="BA22" i="3" s="1"/>
  <c r="BA77" i="20"/>
  <c r="BA64" i="9" s="1"/>
  <c r="BA68" i="9" s="1"/>
  <c r="BB82" i="20"/>
  <c r="BA56" i="11" l="1"/>
  <c r="BA141" i="10"/>
  <c r="BA53" i="11"/>
  <c r="BA13" i="22"/>
  <c r="BA8" i="23"/>
  <c r="BA8" i="19"/>
  <c r="BA24" i="3"/>
  <c r="BB85" i="20"/>
  <c r="BB84" i="20" l="1"/>
  <c r="BB86" i="20" s="1"/>
  <c r="BB87" i="20" s="1"/>
  <c r="BB11" i="3"/>
  <c r="O9" i="17" s="1"/>
  <c r="BB11" i="5"/>
  <c r="O9" i="15" s="1"/>
  <c r="BB10" i="4" l="1"/>
  <c r="BB60" i="8"/>
  <c r="BB62" i="8" s="1"/>
  <c r="BB77" i="20"/>
  <c r="BB64" i="9" s="1"/>
  <c r="BB68" i="9" s="1"/>
  <c r="BB89" i="20"/>
  <c r="BB22" i="3" s="1"/>
  <c r="BC82" i="20"/>
  <c r="BB56" i="11" l="1"/>
  <c r="BB141" i="10"/>
  <c r="BB53" i="11"/>
  <c r="BB13" i="4"/>
  <c r="O11" i="16" s="1"/>
  <c r="O8" i="16"/>
  <c r="BC85" i="20"/>
  <c r="BB24" i="3"/>
  <c r="BB13" i="22"/>
  <c r="BB8" i="23"/>
  <c r="BB8" i="19"/>
  <c r="BC84" i="20" l="1"/>
  <c r="BC86" i="20" s="1"/>
  <c r="BC87" i="20" s="1"/>
  <c r="BC11" i="5"/>
  <c r="BC11" i="3"/>
  <c r="BC10" i="4" l="1"/>
  <c r="BC60" i="8"/>
  <c r="BC62" i="8" s="1"/>
  <c r="BC89" i="20"/>
  <c r="BC22" i="3" s="1"/>
  <c r="BC77" i="20"/>
  <c r="BC64" i="9" s="1"/>
  <c r="BC68" i="9" s="1"/>
  <c r="BD82" i="20"/>
  <c r="BC56" i="11" l="1"/>
  <c r="BC141" i="10"/>
  <c r="BC53" i="11"/>
  <c r="BC13" i="22"/>
  <c r="BC8" i="19"/>
  <c r="BC8" i="23"/>
  <c r="BC24" i="3"/>
  <c r="P20" i="17"/>
  <c r="BD85" i="20"/>
  <c r="BD84" i="20" s="1"/>
  <c r="BC13" i="4"/>
  <c r="BD86" i="20" l="1"/>
  <c r="BD87" i="20" s="1"/>
  <c r="BD11" i="3"/>
  <c r="BD11" i="5"/>
  <c r="BE82" i="20" l="1"/>
  <c r="BD60" i="8"/>
  <c r="BD62" i="8" s="1"/>
  <c r="BD10" i="4"/>
  <c r="BD77" i="20"/>
  <c r="BD64" i="9" s="1"/>
  <c r="BD68" i="9" s="1"/>
  <c r="BD89" i="20"/>
  <c r="BD22" i="3" s="1"/>
  <c r="BD56" i="11" l="1"/>
  <c r="BD141" i="10"/>
  <c r="BD53" i="11"/>
  <c r="BD13" i="4"/>
  <c r="BE85" i="20"/>
  <c r="BE84" i="20" s="1"/>
  <c r="BD24" i="3"/>
  <c r="BD8" i="23"/>
  <c r="BD8" i="19"/>
  <c r="BD13" i="22"/>
  <c r="BE86" i="20" l="1"/>
  <c r="BE87" i="20" s="1"/>
  <c r="BE11" i="3"/>
  <c r="BE11" i="5"/>
  <c r="J23" i="1"/>
  <c r="J4" i="1"/>
  <c r="J29" i="1"/>
  <c r="J38" i="1"/>
  <c r="J59" i="1"/>
  <c r="J60" i="1" s="1"/>
  <c r="BE89" i="20" l="1"/>
  <c r="BE22" i="3" s="1"/>
  <c r="BE77" i="20"/>
  <c r="BE64" i="9" s="1"/>
  <c r="BE68" i="9" s="1"/>
  <c r="BE60" i="8"/>
  <c r="BE62" i="8" s="1"/>
  <c r="BF82" i="20"/>
  <c r="BE10" i="4"/>
  <c r="BE13" i="4" s="1"/>
  <c r="J19" i="1"/>
  <c r="J21" i="1"/>
  <c r="J8" i="1"/>
  <c r="J18" i="1"/>
  <c r="J6" i="1"/>
  <c r="J7" i="1"/>
  <c r="J20" i="1"/>
  <c r="J5" i="1"/>
  <c r="J22" i="1"/>
  <c r="J13" i="1"/>
  <c r="BE56" i="11" l="1"/>
  <c r="BE141" i="10"/>
  <c r="BE53" i="11"/>
  <c r="BF85" i="20"/>
  <c r="BF84" i="20" s="1"/>
  <c r="BE8" i="19"/>
  <c r="BE13" i="22"/>
  <c r="BE8" i="23"/>
  <c r="BE24" i="3"/>
  <c r="BF86" i="20" l="1"/>
  <c r="BF87" i="20" s="1"/>
  <c r="BF11" i="3"/>
  <c r="BF11" i="5"/>
  <c r="P9" i="15" s="1"/>
  <c r="BF77" i="20" l="1"/>
  <c r="BF64" i="9" s="1"/>
  <c r="BF68" i="9" s="1"/>
  <c r="BF60" i="8"/>
  <c r="BF62" i="8" s="1"/>
  <c r="BG82" i="20"/>
  <c r="BF89" i="20"/>
  <c r="BF22" i="3" s="1"/>
  <c r="BF10" i="4"/>
  <c r="BF56" i="11" l="1"/>
  <c r="BF141" i="10"/>
  <c r="BF53" i="11"/>
  <c r="BF13" i="4"/>
  <c r="P11" i="16" s="1"/>
  <c r="P8" i="16"/>
  <c r="BG85" i="20"/>
  <c r="BG84" i="20" s="1"/>
  <c r="BF24" i="3"/>
  <c r="BF13" i="22"/>
  <c r="BF8" i="23"/>
  <c r="BF8" i="19"/>
  <c r="P22" i="17" l="1"/>
  <c r="BG86" i="20"/>
  <c r="BG87" i="20" s="1"/>
  <c r="BG11" i="5"/>
  <c r="BG11" i="3"/>
  <c r="BH82" i="20" l="1"/>
  <c r="BG10" i="4"/>
  <c r="BG60" i="8"/>
  <c r="BG62" i="8" s="1"/>
  <c r="BG89" i="20"/>
  <c r="BG22" i="3" s="1"/>
  <c r="BG77" i="20"/>
  <c r="BG64" i="9" s="1"/>
  <c r="BG68" i="9" s="1"/>
  <c r="BG56" i="11" l="1"/>
  <c r="BG141" i="10"/>
  <c r="BG53" i="11"/>
  <c r="BG8" i="23"/>
  <c r="BG8" i="19"/>
  <c r="BG13" i="22"/>
  <c r="BG24" i="3"/>
  <c r="Q20" i="17"/>
  <c r="BG13" i="4"/>
  <c r="BH85" i="20"/>
  <c r="BH84" i="20" s="1"/>
  <c r="BH86" i="20" l="1"/>
  <c r="BH87" i="20" s="1"/>
  <c r="BH11" i="5"/>
  <c r="BH11" i="3"/>
  <c r="BH77" i="20" l="1"/>
  <c r="BH64" i="9" s="1"/>
  <c r="BH68" i="9" s="1"/>
  <c r="BI82" i="20"/>
  <c r="BH89" i="20"/>
  <c r="BH22" i="3" s="1"/>
  <c r="BH60" i="8"/>
  <c r="BH62" i="8" s="1"/>
  <c r="BH10" i="4"/>
  <c r="BH56" i="11" l="1"/>
  <c r="BH141" i="10"/>
  <c r="BH53" i="11"/>
  <c r="BH13" i="4"/>
  <c r="Q11" i="16" s="1"/>
  <c r="Q8" i="16"/>
  <c r="I30" i="1"/>
  <c r="BH24" i="3"/>
  <c r="BI85" i="20"/>
  <c r="BI84" i="20" s="1"/>
  <c r="BH13" i="22"/>
  <c r="BH8" i="23"/>
  <c r="BH8" i="19"/>
  <c r="BI86" i="20" l="1"/>
  <c r="BI87" i="20" s="1"/>
  <c r="BI11" i="3"/>
  <c r="BI11" i="5"/>
  <c r="M9" i="17" l="1"/>
  <c r="P9" i="17"/>
  <c r="Q9" i="17"/>
  <c r="R9" i="17"/>
  <c r="BI10" i="4"/>
  <c r="BI13" i="4" s="1"/>
  <c r="BI89" i="20"/>
  <c r="BI22" i="3" s="1"/>
  <c r="BI77" i="20"/>
  <c r="BI64" i="9" s="1"/>
  <c r="BI68" i="9" s="1"/>
  <c r="BI60" i="8"/>
  <c r="BI62" i="8" s="1"/>
  <c r="M9" i="15"/>
  <c r="Q9" i="15"/>
  <c r="R9" i="15"/>
  <c r="BI56" i="11" l="1"/>
  <c r="BI141" i="10"/>
  <c r="BI53" i="11"/>
  <c r="BI13" i="22"/>
  <c r="BI16" i="22" s="1"/>
  <c r="BI8" i="23"/>
  <c r="BI8" i="19"/>
  <c r="BI24" i="3"/>
  <c r="R20" i="17"/>
  <c r="O22" i="17" l="1"/>
  <c r="Q22" i="17"/>
  <c r="R22" i="17"/>
  <c r="K19" i="1" l="1"/>
  <c r="K21" i="1"/>
  <c r="K8" i="1"/>
  <c r="K18" i="1"/>
  <c r="K6" i="1"/>
  <c r="K7" i="1"/>
  <c r="K20" i="1"/>
  <c r="K5" i="1"/>
  <c r="K22" i="1"/>
  <c r="K13" i="1"/>
  <c r="K23" i="1"/>
  <c r="K4" i="1"/>
  <c r="K29" i="1"/>
  <c r="K59" i="1"/>
  <c r="K60" i="1" s="1"/>
  <c r="K38" i="1"/>
  <c r="AC24" i="6" l="1"/>
  <c r="AC56" i="6" l="1"/>
  <c r="AC16" i="3"/>
  <c r="J14" i="17" s="1"/>
  <c r="J58" i="2" s="1"/>
  <c r="AC17" i="3" l="1"/>
  <c r="J15" i="17" s="1"/>
  <c r="J59" i="2" s="1"/>
  <c r="AC18" i="3"/>
  <c r="J30" i="1"/>
  <c r="L29" i="1"/>
  <c r="L59" i="1"/>
  <c r="L60" i="1" s="1"/>
  <c r="L38" i="1"/>
  <c r="J16" i="17" l="1"/>
  <c r="J60" i="2" s="1"/>
  <c r="AC39" i="3"/>
  <c r="L19" i="1"/>
  <c r="L21" i="1"/>
  <c r="L8" i="1"/>
  <c r="L18" i="1"/>
  <c r="L6" i="1"/>
  <c r="L7" i="1"/>
  <c r="L20" i="1"/>
  <c r="L5" i="1"/>
  <c r="L22" i="1"/>
  <c r="L13" i="1"/>
  <c r="L23" i="1"/>
  <c r="L4" i="1"/>
  <c r="J37" i="17" l="1"/>
  <c r="AC42" i="9"/>
  <c r="M29" i="1"/>
  <c r="M38" i="1"/>
  <c r="M59" i="1"/>
  <c r="M60" i="1" s="1"/>
  <c r="M19" i="1" l="1"/>
  <c r="M21" i="1"/>
  <c r="M8" i="1"/>
  <c r="M18" i="1"/>
  <c r="M6" i="1"/>
  <c r="M7" i="1"/>
  <c r="M20" i="1"/>
  <c r="M5" i="1"/>
  <c r="M22" i="1"/>
  <c r="M13" i="1"/>
  <c r="M23" i="1"/>
  <c r="M4" i="1"/>
  <c r="N19" i="1" l="1"/>
  <c r="N21" i="1"/>
  <c r="N8" i="1"/>
  <c r="N18" i="1"/>
  <c r="N6" i="1"/>
  <c r="N7" i="1"/>
  <c r="N20" i="1"/>
  <c r="N5" i="1"/>
  <c r="N22" i="1"/>
  <c r="N13" i="1"/>
  <c r="N23" i="1"/>
  <c r="N4" i="1"/>
  <c r="N29" i="1"/>
  <c r="N38" i="1"/>
  <c r="N59" i="1"/>
  <c r="N60" i="1" s="1"/>
  <c r="D22" i="1" l="1"/>
  <c r="D23" i="1"/>
  <c r="D19" i="1"/>
  <c r="D21" i="1"/>
  <c r="D18" i="1"/>
  <c r="D7" i="1"/>
  <c r="D8" i="1"/>
  <c r="D5" i="1"/>
  <c r="D6" i="1"/>
  <c r="D20" i="1"/>
  <c r="D4" i="1"/>
  <c r="D13" i="1"/>
  <c r="D31" i="1"/>
  <c r="C44" i="14" l="1"/>
  <c r="C77" i="2" s="1"/>
  <c r="W24" i="6" l="1"/>
  <c r="W56" i="6" l="1"/>
  <c r="W16" i="3"/>
  <c r="H14" i="17" s="1"/>
  <c r="H58" i="2" s="1"/>
  <c r="W18" i="3" l="1"/>
  <c r="W39" i="3" s="1"/>
  <c r="W17" i="3"/>
  <c r="H15" i="17" s="1"/>
  <c r="H59" i="2" s="1"/>
  <c r="H37" i="17" l="1"/>
  <c r="W42" i="9"/>
  <c r="H16" i="17"/>
  <c r="H60" i="2" s="1"/>
  <c r="AB59" i="11" l="1"/>
  <c r="AB77" i="10" s="1"/>
  <c r="AC59" i="11" l="1"/>
  <c r="AC77" i="10" s="1"/>
  <c r="AD59" i="11" l="1"/>
  <c r="AD77" i="10" s="1"/>
  <c r="AE59" i="11" l="1"/>
  <c r="AE77" i="10" s="1"/>
  <c r="AF59" i="11" l="1"/>
  <c r="AF77" i="10" s="1"/>
  <c r="AG59" i="11" l="1"/>
  <c r="AG77" i="10" s="1"/>
  <c r="AH59" i="11" l="1"/>
  <c r="AH77" i="10" s="1"/>
  <c r="AI59" i="11" l="1"/>
  <c r="AI77" i="10" s="1"/>
  <c r="AJ59" i="11" l="1"/>
  <c r="AJ77" i="10" s="1"/>
  <c r="AK59" i="11" l="1"/>
  <c r="AK77" i="10" s="1"/>
  <c r="AL59" i="11" l="1"/>
  <c r="AL77" i="10" s="1"/>
  <c r="AM59" i="11" l="1"/>
  <c r="AM77" i="10" s="1"/>
  <c r="AN59" i="11" l="1"/>
  <c r="AN77" i="10" s="1"/>
  <c r="AO59" i="11" l="1"/>
  <c r="AO77" i="10" s="1"/>
  <c r="AP59" i="11" l="1"/>
  <c r="AP77" i="10" s="1"/>
  <c r="AQ59" i="11" l="1"/>
  <c r="AQ77" i="10" s="1"/>
  <c r="AR59" i="11" l="1"/>
  <c r="AR77" i="10" s="1"/>
  <c r="AS59" i="11" l="1"/>
  <c r="AS77" i="10" s="1"/>
  <c r="AT59" i="11" l="1"/>
  <c r="AT77" i="10" s="1"/>
  <c r="AU59" i="11" l="1"/>
  <c r="AU77" i="10" s="1"/>
  <c r="AV59" i="11" l="1"/>
  <c r="AV77" i="10" s="1"/>
  <c r="AW59" i="11" l="1"/>
  <c r="AW77" i="10" s="1"/>
  <c r="AX59" i="11" l="1"/>
  <c r="AX77" i="10" s="1"/>
  <c r="AY59" i="11" l="1"/>
  <c r="AY77" i="10" s="1"/>
  <c r="AZ59" i="11" l="1"/>
  <c r="AZ77" i="10" s="1"/>
  <c r="BA59" i="11" l="1"/>
  <c r="BA77" i="10" s="1"/>
  <c r="BB59" i="11" l="1"/>
  <c r="BB77" i="10" s="1"/>
  <c r="BC59" i="11" l="1"/>
  <c r="BC77" i="10" l="1"/>
  <c r="BD59" i="11" l="1"/>
  <c r="BD77" i="10" s="1"/>
  <c r="BE59" i="11" l="1"/>
  <c r="BE77" i="10" s="1"/>
  <c r="BF59" i="11" l="1"/>
  <c r="BF77" i="10" s="1"/>
  <c r="BG59" i="11" l="1"/>
  <c r="BG77" i="10" s="1"/>
  <c r="BH59" i="11" l="1"/>
  <c r="BH77" i="10" s="1"/>
  <c r="BI59" i="11" l="1"/>
  <c r="BI77" i="10" s="1"/>
  <c r="AA23" i="6"/>
  <c r="AA24" i="6" s="1"/>
  <c r="AA56" i="6" s="1"/>
  <c r="AA16" i="3" l="1"/>
  <c r="I14" i="17" s="1"/>
  <c r="I58" i="2" s="1"/>
  <c r="AA18" i="3"/>
  <c r="AA17" i="3"/>
  <c r="I15" i="17" s="1"/>
  <c r="I59" i="2" s="1"/>
  <c r="D24" i="6"/>
  <c r="D16" i="3" s="1"/>
  <c r="D14" i="17" s="1"/>
  <c r="D58" i="2" s="1"/>
  <c r="C31" i="14"/>
  <c r="C70" i="2" s="1"/>
  <c r="I16" i="17" l="1"/>
  <c r="I60" i="2" s="1"/>
  <c r="AA39" i="3"/>
  <c r="D56" i="6"/>
  <c r="D17" i="3" s="1"/>
  <c r="D15" i="17" s="1"/>
  <c r="D59" i="2" s="1"/>
  <c r="I37" i="17" l="1"/>
  <c r="AA42" i="9"/>
  <c r="D18" i="3"/>
  <c r="D61" i="6"/>
  <c r="E61" i="6" s="1"/>
  <c r="D16" i="17" l="1"/>
  <c r="D60" i="2" s="1"/>
  <c r="D39" i="3"/>
  <c r="D64" i="6"/>
  <c r="D31" i="9" s="1"/>
  <c r="D30" i="9"/>
  <c r="F61" i="6"/>
  <c r="E64" i="6"/>
  <c r="D37" i="17" l="1"/>
  <c r="D42" i="9"/>
  <c r="E31" i="9"/>
  <c r="E30" i="9"/>
  <c r="F64" i="6"/>
  <c r="G61" i="6"/>
  <c r="D50" i="9"/>
  <c r="H61" i="6" l="1"/>
  <c r="G64" i="6"/>
  <c r="F30" i="9"/>
  <c r="F31" i="9"/>
  <c r="E50" i="9"/>
  <c r="G30" i="9" l="1"/>
  <c r="G31" i="9"/>
  <c r="D29" i="14"/>
  <c r="F50" i="9"/>
  <c r="H64" i="6"/>
  <c r="I61" i="6"/>
  <c r="H31" i="9" l="1"/>
  <c r="H30" i="9"/>
  <c r="J61" i="6"/>
  <c r="I64" i="6"/>
  <c r="G50" i="9"/>
  <c r="I31" i="9" l="1"/>
  <c r="I30" i="9"/>
  <c r="J64" i="6"/>
  <c r="K61" i="6"/>
  <c r="H50" i="9"/>
  <c r="I50" i="9" l="1"/>
  <c r="J30" i="9"/>
  <c r="J31" i="9"/>
  <c r="L61" i="6"/>
  <c r="K64" i="6"/>
  <c r="J50" i="9" l="1"/>
  <c r="K31" i="9"/>
  <c r="K30" i="9"/>
  <c r="E29" i="14"/>
  <c r="L64" i="6"/>
  <c r="M61" i="6"/>
  <c r="K50" i="9" l="1"/>
  <c r="N61" i="6"/>
  <c r="M64" i="6"/>
  <c r="L31" i="9"/>
  <c r="L30" i="9"/>
  <c r="N64" i="6" l="1"/>
  <c r="O61" i="6"/>
  <c r="L50" i="9"/>
  <c r="M31" i="9"/>
  <c r="M30" i="9"/>
  <c r="P61" i="6" l="1"/>
  <c r="O64" i="6"/>
  <c r="M50" i="9"/>
  <c r="N31" i="9"/>
  <c r="N30" i="9"/>
  <c r="N50" i="9" l="1"/>
  <c r="P64" i="6"/>
  <c r="Q61" i="6"/>
  <c r="O31" i="9"/>
  <c r="O30" i="9"/>
  <c r="F29" i="14"/>
  <c r="R61" i="6" l="1"/>
  <c r="Q64" i="6"/>
  <c r="O50" i="9"/>
  <c r="P31" i="9"/>
  <c r="P30" i="9"/>
  <c r="P50" i="9" l="1"/>
  <c r="Q30" i="9"/>
  <c r="Q31" i="9"/>
  <c r="S61" i="6"/>
  <c r="R64" i="6"/>
  <c r="R30" i="9" l="1"/>
  <c r="R70" i="9" s="1"/>
  <c r="R72" i="9" s="1"/>
  <c r="R31" i="9"/>
  <c r="Q50" i="9"/>
  <c r="T61" i="6"/>
  <c r="S64" i="6"/>
  <c r="R50" i="9" l="1"/>
  <c r="S30" i="9"/>
  <c r="S70" i="9" s="1"/>
  <c r="S72" i="9" s="1"/>
  <c r="S73" i="9" s="1"/>
  <c r="S13" i="5" s="1"/>
  <c r="S31" i="9"/>
  <c r="G29" i="14"/>
  <c r="U61" i="6"/>
  <c r="T64" i="6"/>
  <c r="T30" i="9" l="1"/>
  <c r="T70" i="9" s="1"/>
  <c r="T72" i="9" s="1"/>
  <c r="T73" i="9" s="1"/>
  <c r="T13" i="5" s="1"/>
  <c r="T31" i="9"/>
  <c r="V61" i="6"/>
  <c r="U64" i="6"/>
  <c r="S50" i="9"/>
  <c r="U30" i="9" l="1"/>
  <c r="U70" i="9" s="1"/>
  <c r="U72" i="9" s="1"/>
  <c r="U73" i="9" s="1"/>
  <c r="U13" i="5" s="1"/>
  <c r="U31" i="9"/>
  <c r="T50" i="9"/>
  <c r="V64" i="6"/>
  <c r="W61" i="6"/>
  <c r="U50" i="9" l="1"/>
  <c r="V30" i="9"/>
  <c r="V70" i="9" s="1"/>
  <c r="V72" i="9" s="1"/>
  <c r="V73" i="9" s="1"/>
  <c r="V13" i="5" s="1"/>
  <c r="V31" i="9"/>
  <c r="W64" i="6"/>
  <c r="X61" i="6"/>
  <c r="V50" i="9" l="1"/>
  <c r="X64" i="6"/>
  <c r="Y61" i="6"/>
  <c r="W30" i="9"/>
  <c r="W70" i="9" s="1"/>
  <c r="W72" i="9" s="1"/>
  <c r="W73" i="9" s="1"/>
  <c r="W13" i="5" s="1"/>
  <c r="W31" i="9"/>
  <c r="H29" i="14"/>
  <c r="X30" i="9" l="1"/>
  <c r="X70" i="9" s="1"/>
  <c r="X72" i="9" s="1"/>
  <c r="X73" i="9" s="1"/>
  <c r="X13" i="5" s="1"/>
  <c r="X31" i="9"/>
  <c r="W50" i="9"/>
  <c r="Y64" i="6"/>
  <c r="Z61" i="6"/>
  <c r="X50" i="9" l="1"/>
  <c r="Z64" i="6"/>
  <c r="AA61" i="6"/>
  <c r="Y30" i="9"/>
  <c r="Y70" i="9" s="1"/>
  <c r="Y72" i="9" s="1"/>
  <c r="Y73" i="9" s="1"/>
  <c r="Y13" i="5" s="1"/>
  <c r="Y31" i="9"/>
  <c r="Y50" i="9" l="1"/>
  <c r="AA64" i="6"/>
  <c r="AB61" i="6"/>
  <c r="Z30" i="9"/>
  <c r="Z70" i="9" s="1"/>
  <c r="Z72" i="9" s="1"/>
  <c r="Z73" i="9" s="1"/>
  <c r="Z13" i="5" s="1"/>
  <c r="Z31" i="9"/>
  <c r="AB64" i="6" l="1"/>
  <c r="AC61" i="6"/>
  <c r="Z50" i="9"/>
  <c r="AA30" i="9"/>
  <c r="AA70" i="9" s="1"/>
  <c r="AA72" i="9" s="1"/>
  <c r="AA73" i="9" s="1"/>
  <c r="AA13" i="5" s="1"/>
  <c r="AA31" i="9"/>
  <c r="I29" i="14"/>
  <c r="AC64" i="6" l="1"/>
  <c r="AD61" i="6"/>
  <c r="AA50" i="9"/>
  <c r="AB30" i="9"/>
  <c r="AB70" i="9" s="1"/>
  <c r="AB72" i="9" s="1"/>
  <c r="AB73" i="9" s="1"/>
  <c r="AB13" i="5" s="1"/>
  <c r="AB31" i="9"/>
  <c r="AD64" i="6" l="1"/>
  <c r="AE61" i="6"/>
  <c r="AB50" i="9"/>
  <c r="AC30" i="9"/>
  <c r="AC70" i="9" s="1"/>
  <c r="AC72" i="9" s="1"/>
  <c r="AC73" i="9" s="1"/>
  <c r="AC13" i="5" s="1"/>
  <c r="AC31" i="9"/>
  <c r="AE64" i="6" l="1"/>
  <c r="AF61" i="6"/>
  <c r="AC50" i="9"/>
  <c r="AD30" i="9"/>
  <c r="AD70" i="9" s="1"/>
  <c r="AD72" i="9" s="1"/>
  <c r="AD73" i="9" s="1"/>
  <c r="AD13" i="5" s="1"/>
  <c r="AD31" i="9"/>
  <c r="AE30" i="9" l="1"/>
  <c r="AE70" i="9" s="1"/>
  <c r="AE72" i="9" s="1"/>
  <c r="AE73" i="9" s="1"/>
  <c r="AE13" i="5" s="1"/>
  <c r="J29" i="14"/>
  <c r="AE31" i="9"/>
  <c r="J11" i="15"/>
  <c r="J37" i="2" s="1"/>
  <c r="AF64" i="6"/>
  <c r="AG61" i="6"/>
  <c r="AD50" i="9"/>
  <c r="AG64" i="6" l="1"/>
  <c r="AH61" i="6"/>
  <c r="AE50" i="9"/>
  <c r="AF30" i="9"/>
  <c r="AF70" i="9" s="1"/>
  <c r="AF72" i="9" s="1"/>
  <c r="AF73" i="9" s="1"/>
  <c r="AF13" i="5" s="1"/>
  <c r="AF31" i="9"/>
  <c r="AG30" i="9" l="1"/>
  <c r="AG70" i="9" s="1"/>
  <c r="AG72" i="9" s="1"/>
  <c r="AG73" i="9" s="1"/>
  <c r="AG13" i="5" s="1"/>
  <c r="AG31" i="9"/>
  <c r="AF50" i="9"/>
  <c r="AH64" i="6"/>
  <c r="AI61" i="6"/>
  <c r="AH30" i="9" l="1"/>
  <c r="AH70" i="9" s="1"/>
  <c r="AH72" i="9" s="1"/>
  <c r="AH73" i="9" s="1"/>
  <c r="AH13" i="5" s="1"/>
  <c r="AH31" i="9"/>
  <c r="AG50" i="9"/>
  <c r="AI64" i="6"/>
  <c r="AJ61" i="6"/>
  <c r="AJ64" i="6" l="1"/>
  <c r="AK61" i="6"/>
  <c r="AH50" i="9"/>
  <c r="AI30" i="9"/>
  <c r="AI70" i="9" s="1"/>
  <c r="AI72" i="9" s="1"/>
  <c r="AI73" i="9" s="1"/>
  <c r="AI13" i="5" s="1"/>
  <c r="K11" i="15" s="1"/>
  <c r="K37" i="2" s="1"/>
  <c r="K29" i="14"/>
  <c r="AI31" i="9"/>
  <c r="AK64" i="6" l="1"/>
  <c r="AL61" i="6"/>
  <c r="AI50" i="9"/>
  <c r="AJ30" i="9"/>
  <c r="AJ70" i="9" s="1"/>
  <c r="AJ72" i="9" s="1"/>
  <c r="AJ73" i="9" s="1"/>
  <c r="AJ13" i="5" s="1"/>
  <c r="AJ31" i="9"/>
  <c r="AJ50" i="9" l="1"/>
  <c r="AL64" i="6"/>
  <c r="AM61" i="6"/>
  <c r="AK30" i="9"/>
  <c r="AK70" i="9" s="1"/>
  <c r="AK72" i="9" s="1"/>
  <c r="AK73" i="9" s="1"/>
  <c r="AK13" i="5" s="1"/>
  <c r="AK31" i="9"/>
  <c r="AM64" i="6" l="1"/>
  <c r="AN61" i="6"/>
  <c r="AL30" i="9"/>
  <c r="AL70" i="9" s="1"/>
  <c r="AL72" i="9" s="1"/>
  <c r="AL73" i="9" s="1"/>
  <c r="AL13" i="5" s="1"/>
  <c r="AL31" i="9"/>
  <c r="AK50" i="9"/>
  <c r="AL50" i="9" l="1"/>
  <c r="AN64" i="6"/>
  <c r="AO61" i="6"/>
  <c r="AM30" i="9"/>
  <c r="AM70" i="9" s="1"/>
  <c r="AM72" i="9" s="1"/>
  <c r="AM73" i="9" s="1"/>
  <c r="AM13" i="5" s="1"/>
  <c r="L11" i="15" s="1"/>
  <c r="L37" i="2" s="1"/>
  <c r="L29" i="14"/>
  <c r="AM31" i="9"/>
  <c r="AM50" i="9" l="1"/>
  <c r="AN30" i="9"/>
  <c r="AN70" i="9" s="1"/>
  <c r="AN72" i="9" s="1"/>
  <c r="AN73" i="9" s="1"/>
  <c r="AN13" i="5" s="1"/>
  <c r="AN31" i="9"/>
  <c r="AO64" i="6"/>
  <c r="AP61" i="6"/>
  <c r="AN50" i="9" l="1"/>
  <c r="AP64" i="6"/>
  <c r="AQ61" i="6"/>
  <c r="AO30" i="9"/>
  <c r="AO70" i="9" s="1"/>
  <c r="AO72" i="9" s="1"/>
  <c r="AO73" i="9" s="1"/>
  <c r="AO13" i="5" s="1"/>
  <c r="AO31" i="9"/>
  <c r="AP30" i="9" l="1"/>
  <c r="AP70" i="9" s="1"/>
  <c r="AP72" i="9" s="1"/>
  <c r="AP73" i="9" s="1"/>
  <c r="AP13" i="5" s="1"/>
  <c r="AP31" i="9"/>
  <c r="AQ64" i="6"/>
  <c r="AR61" i="6"/>
  <c r="AO50" i="9"/>
  <c r="AR64" i="6" l="1"/>
  <c r="AS61" i="6"/>
  <c r="AQ30" i="9"/>
  <c r="AQ70" i="9" s="1"/>
  <c r="AQ72" i="9" s="1"/>
  <c r="AQ73" i="9" s="1"/>
  <c r="AQ13" i="5" s="1"/>
  <c r="M29" i="14"/>
  <c r="AQ31" i="9"/>
  <c r="AP50" i="9"/>
  <c r="M11" i="15"/>
  <c r="M37" i="2" s="1"/>
  <c r="AS64" i="6" l="1"/>
  <c r="AT61" i="6"/>
  <c r="AQ50" i="9"/>
  <c r="AR30" i="9"/>
  <c r="AR70" i="9" s="1"/>
  <c r="AR72" i="9" s="1"/>
  <c r="AR73" i="9" s="1"/>
  <c r="AR13" i="5" s="1"/>
  <c r="AR31" i="9"/>
  <c r="AR50" i="9" l="1"/>
  <c r="AT64" i="6"/>
  <c r="AU61" i="6"/>
  <c r="AS30" i="9"/>
  <c r="AS70" i="9" s="1"/>
  <c r="AS72" i="9" s="1"/>
  <c r="AS73" i="9" s="1"/>
  <c r="AS13" i="5" s="1"/>
  <c r="AS31" i="9"/>
  <c r="AT30" i="9" l="1"/>
  <c r="AT70" i="9" s="1"/>
  <c r="AT72" i="9" s="1"/>
  <c r="AT73" i="9" s="1"/>
  <c r="AT13" i="5" s="1"/>
  <c r="AT31" i="9"/>
  <c r="AS50" i="9"/>
  <c r="AU64" i="6"/>
  <c r="AV61" i="6"/>
  <c r="AV64" i="6" l="1"/>
  <c r="AW61" i="6"/>
  <c r="AU30" i="9"/>
  <c r="AU70" i="9" s="1"/>
  <c r="AU72" i="9" s="1"/>
  <c r="AU73" i="9" s="1"/>
  <c r="AU13" i="5" s="1"/>
  <c r="N11" i="15" s="1"/>
  <c r="AU31" i="9"/>
  <c r="N29" i="14"/>
  <c r="AT50" i="9"/>
  <c r="AV30" i="9" l="1"/>
  <c r="AV70" i="9" s="1"/>
  <c r="AV72" i="9" s="1"/>
  <c r="AV73" i="9" s="1"/>
  <c r="AV13" i="5" s="1"/>
  <c r="AV31" i="9"/>
  <c r="AU50" i="9"/>
  <c r="AW64" i="6"/>
  <c r="AX61" i="6"/>
  <c r="AX64" i="6" l="1"/>
  <c r="AY61" i="6"/>
  <c r="AV50" i="9"/>
  <c r="AW30" i="9"/>
  <c r="AW70" i="9" s="1"/>
  <c r="AW72" i="9" s="1"/>
  <c r="AW73" i="9" s="1"/>
  <c r="AW13" i="5" s="1"/>
  <c r="AW31" i="9"/>
  <c r="AW50" i="9" l="1"/>
  <c r="AY64" i="6"/>
  <c r="AZ61" i="6"/>
  <c r="AX30" i="9"/>
  <c r="AX70" i="9" s="1"/>
  <c r="AX72" i="9" s="1"/>
  <c r="AX73" i="9" s="1"/>
  <c r="AX13" i="5" s="1"/>
  <c r="AX31" i="9"/>
  <c r="AZ64" i="6" l="1"/>
  <c r="BA61" i="6"/>
  <c r="AY30" i="9"/>
  <c r="AY70" i="9" s="1"/>
  <c r="AY72" i="9" s="1"/>
  <c r="AY73" i="9" s="1"/>
  <c r="AY13" i="5" s="1"/>
  <c r="O29" i="14"/>
  <c r="AY31" i="9"/>
  <c r="AX50" i="9"/>
  <c r="O11" i="15"/>
  <c r="AZ30" i="9" l="1"/>
  <c r="AZ70" i="9" s="1"/>
  <c r="AZ72" i="9" s="1"/>
  <c r="AZ73" i="9" s="1"/>
  <c r="AZ13" i="5" s="1"/>
  <c r="AZ31" i="9"/>
  <c r="AY50" i="9"/>
  <c r="BA64" i="6"/>
  <c r="BB61" i="6"/>
  <c r="BB64" i="6" l="1"/>
  <c r="BC61" i="6"/>
  <c r="BA30" i="9"/>
  <c r="BA70" i="9" s="1"/>
  <c r="BA72" i="9" s="1"/>
  <c r="BA73" i="9" s="1"/>
  <c r="BA13" i="5" s="1"/>
  <c r="BA31" i="9"/>
  <c r="AZ50" i="9"/>
  <c r="BA50" i="9" l="1"/>
  <c r="BC64" i="6"/>
  <c r="BD61" i="6"/>
  <c r="BB30" i="9"/>
  <c r="BB70" i="9" s="1"/>
  <c r="BB72" i="9" s="1"/>
  <c r="BB73" i="9" s="1"/>
  <c r="BB13" i="5" s="1"/>
  <c r="BB31" i="9"/>
  <c r="BC30" i="9" l="1"/>
  <c r="BC70" i="9" s="1"/>
  <c r="BC72" i="9" s="1"/>
  <c r="BC73" i="9" s="1"/>
  <c r="BC13" i="5" s="1"/>
  <c r="BC31" i="9"/>
  <c r="P29" i="14"/>
  <c r="P11" i="15"/>
  <c r="BB50" i="9"/>
  <c r="BD64" i="6"/>
  <c r="BE61" i="6"/>
  <c r="BC50" i="9" l="1"/>
  <c r="BE64" i="6"/>
  <c r="BF61" i="6"/>
  <c r="BD30" i="9"/>
  <c r="BD70" i="9" s="1"/>
  <c r="BD72" i="9" s="1"/>
  <c r="BD73" i="9" s="1"/>
  <c r="BD13" i="5" s="1"/>
  <c r="BD31" i="9"/>
  <c r="BF64" i="6" l="1"/>
  <c r="BG61" i="6"/>
  <c r="BD50" i="9"/>
  <c r="BE30" i="9"/>
  <c r="BE70" i="9" s="1"/>
  <c r="BE72" i="9" s="1"/>
  <c r="BE73" i="9" s="1"/>
  <c r="BE13" i="5" s="1"/>
  <c r="BE31" i="9"/>
  <c r="BE50" i="9" l="1"/>
  <c r="BG64" i="6"/>
  <c r="BH61" i="6"/>
  <c r="BF30" i="9"/>
  <c r="BF70" i="9" s="1"/>
  <c r="BF72" i="9" s="1"/>
  <c r="BF73" i="9" s="1"/>
  <c r="BF13" i="5" s="1"/>
  <c r="BF31" i="9"/>
  <c r="BH64" i="6" l="1"/>
  <c r="BI61" i="6"/>
  <c r="BI64" i="6" s="1"/>
  <c r="BG30" i="9"/>
  <c r="BG70" i="9" s="1"/>
  <c r="BG72" i="9" s="1"/>
  <c r="BG73" i="9" s="1"/>
  <c r="BG13" i="5" s="1"/>
  <c r="Q11" i="15" s="1"/>
  <c r="BG31" i="9"/>
  <c r="BF50" i="9"/>
  <c r="BG50" i="9" l="1"/>
  <c r="BI30" i="9"/>
  <c r="BI70" i="9" s="1"/>
  <c r="BI72" i="9" s="1"/>
  <c r="BI31" i="9"/>
  <c r="BH30" i="9"/>
  <c r="BH70" i="9" s="1"/>
  <c r="BH72" i="9" s="1"/>
  <c r="BH73" i="9" s="1"/>
  <c r="BH13" i="5" s="1"/>
  <c r="BH31" i="9"/>
  <c r="BH50" i="9" l="1"/>
  <c r="BI50" i="9"/>
  <c r="BI55" i="9" s="1"/>
  <c r="BI73" i="9"/>
  <c r="BI13" i="5" s="1"/>
  <c r="R11" i="15" s="1"/>
  <c r="BI53" i="9" l="1"/>
  <c r="BI54" i="9"/>
  <c r="H11" i="15"/>
  <c r="H37" i="2" s="1"/>
  <c r="I11" i="15"/>
  <c r="I37" i="2" s="1"/>
  <c r="C44" i="9" l="1"/>
  <c r="D44" i="9"/>
  <c r="E44" i="9"/>
  <c r="F44" i="9"/>
  <c r="F48" i="9" s="1"/>
  <c r="G44" i="9"/>
  <c r="H44" i="9"/>
  <c r="I44" i="9"/>
  <c r="J44" i="9"/>
  <c r="K44" i="9"/>
  <c r="L44" i="9"/>
  <c r="M44" i="9"/>
  <c r="M48" i="9" s="1"/>
  <c r="M52" i="9" s="1"/>
  <c r="N44" i="9"/>
  <c r="N48" i="9" s="1"/>
  <c r="O44" i="9"/>
  <c r="P44" i="9"/>
  <c r="P48" i="9" s="1"/>
  <c r="P52" i="9" s="1"/>
  <c r="P54" i="9" s="1"/>
  <c r="Q44" i="9"/>
  <c r="R44" i="9"/>
  <c r="S44" i="9"/>
  <c r="T44" i="9"/>
  <c r="U44" i="9"/>
  <c r="U48" i="9" s="1"/>
  <c r="U52" i="9" s="1"/>
  <c r="U54" i="9" s="1"/>
  <c r="V44" i="9"/>
  <c r="V48" i="9" s="1"/>
  <c r="V52" i="9" s="1"/>
  <c r="W44" i="9"/>
  <c r="X44" i="9"/>
  <c r="Y44" i="9"/>
  <c r="Y48" i="9" s="1"/>
  <c r="Y52" i="9" s="1"/>
  <c r="Y53" i="9" s="1"/>
  <c r="Z44" i="9"/>
  <c r="Z48" i="9" s="1"/>
  <c r="Z52" i="9" s="1"/>
  <c r="AA44" i="9"/>
  <c r="AB44" i="9"/>
  <c r="AC44" i="9"/>
  <c r="AD44" i="9"/>
  <c r="AD48" i="9" s="1"/>
  <c r="AE44" i="9"/>
  <c r="AF44" i="9"/>
  <c r="AG44" i="9"/>
  <c r="AH44" i="9"/>
  <c r="AI44" i="9"/>
  <c r="AJ44" i="9"/>
  <c r="AK44" i="9"/>
  <c r="AL44" i="9"/>
  <c r="AL48" i="9" s="1"/>
  <c r="AM44" i="9"/>
  <c r="AN44" i="9"/>
  <c r="AN48" i="9" s="1"/>
  <c r="AN52" i="9" s="1"/>
  <c r="AO44" i="9"/>
  <c r="AP44" i="9"/>
  <c r="AQ44" i="9"/>
  <c r="AR44" i="9"/>
  <c r="AS44" i="9"/>
  <c r="AT44" i="9"/>
  <c r="AT48" i="9" s="1"/>
  <c r="AU44" i="9"/>
  <c r="AV44" i="9"/>
  <c r="AW44" i="9"/>
  <c r="AX44" i="9"/>
  <c r="AY44" i="9"/>
  <c r="AZ44" i="9"/>
  <c r="BA44" i="9"/>
  <c r="BB44" i="9"/>
  <c r="BB48" i="9" s="1"/>
  <c r="BC44" i="9"/>
  <c r="BD44" i="9"/>
  <c r="BE44" i="9"/>
  <c r="BF44" i="9"/>
  <c r="BG44" i="9"/>
  <c r="BH44" i="9"/>
  <c r="F52" i="9"/>
  <c r="F54" i="9" s="1"/>
  <c r="F58" i="9" s="1"/>
  <c r="F59" i="9" s="1"/>
  <c r="N52" i="9"/>
  <c r="N53" i="9" s="1"/>
  <c r="AD52" i="9"/>
  <c r="AD54" i="9" s="1"/>
  <c r="AL52" i="9"/>
  <c r="AT52" i="9"/>
  <c r="BB52" i="9"/>
  <c r="BB54" i="9" s="1"/>
  <c r="F55" i="9" l="1"/>
  <c r="AJ48" i="9"/>
  <c r="AJ52" i="9" s="1"/>
  <c r="L48" i="9"/>
  <c r="L52" i="9" s="1"/>
  <c r="AQ48" i="9"/>
  <c r="AQ52" i="9" s="1"/>
  <c r="AI48" i="9"/>
  <c r="AI52" i="9" s="1"/>
  <c r="BF48" i="9"/>
  <c r="BF52" i="9" s="1"/>
  <c r="AX48" i="9"/>
  <c r="AX52" i="9" s="1"/>
  <c r="AP48" i="9"/>
  <c r="AP52" i="9" s="1"/>
  <c r="AH48" i="9"/>
  <c r="AH52" i="9" s="1"/>
  <c r="R48" i="9"/>
  <c r="R52" i="9" s="1"/>
  <c r="J48" i="9"/>
  <c r="J52" i="9" s="1"/>
  <c r="BH48" i="9"/>
  <c r="BH52" i="9" s="1"/>
  <c r="T48" i="9"/>
  <c r="T52" i="9" s="1"/>
  <c r="AY48" i="9"/>
  <c r="AY52" i="9" s="1"/>
  <c r="AA48" i="9"/>
  <c r="AA52" i="9" s="1"/>
  <c r="BE48" i="9"/>
  <c r="BE52" i="9" s="1"/>
  <c r="AG48" i="9"/>
  <c r="AG52" i="9" s="1"/>
  <c r="I48" i="9"/>
  <c r="I52" i="9" s="1"/>
  <c r="X48" i="9"/>
  <c r="X52" i="9" s="1"/>
  <c r="BC48" i="9"/>
  <c r="BC52" i="9" s="1"/>
  <c r="AU48" i="9"/>
  <c r="AU52" i="9" s="1"/>
  <c r="AM48" i="9"/>
  <c r="AM52" i="9" s="1"/>
  <c r="AE48" i="9"/>
  <c r="AE52" i="9" s="1"/>
  <c r="W48" i="9"/>
  <c r="W52" i="9" s="1"/>
  <c r="O48" i="9"/>
  <c r="O52" i="9" s="1"/>
  <c r="G48" i="9"/>
  <c r="G52" i="9" s="1"/>
  <c r="AZ48" i="9"/>
  <c r="AZ52" i="9" s="1"/>
  <c r="AB48" i="9"/>
  <c r="AB52" i="9" s="1"/>
  <c r="S48" i="9"/>
  <c r="S52" i="9" s="1"/>
  <c r="AW48" i="9"/>
  <c r="AW52" i="9" s="1"/>
  <c r="BD48" i="9"/>
  <c r="BD52" i="9" s="1"/>
  <c r="AF48" i="9"/>
  <c r="AF52" i="9" s="1"/>
  <c r="H48" i="9"/>
  <c r="H52" i="9" s="1"/>
  <c r="AR48" i="9"/>
  <c r="AR52" i="9" s="1"/>
  <c r="D48" i="9"/>
  <c r="D52" i="9" s="1"/>
  <c r="BG48" i="9"/>
  <c r="BG52" i="9" s="1"/>
  <c r="K48" i="9"/>
  <c r="K52" i="9" s="1"/>
  <c r="AO48" i="9"/>
  <c r="AO52" i="9" s="1"/>
  <c r="Q48" i="9"/>
  <c r="Q52" i="9" s="1"/>
  <c r="AV48" i="9"/>
  <c r="AV52" i="9" s="1"/>
  <c r="BA48" i="9"/>
  <c r="BA52" i="9" s="1"/>
  <c r="AS48" i="9"/>
  <c r="AS52" i="9" s="1"/>
  <c r="AK48" i="9"/>
  <c r="AK52" i="9" s="1"/>
  <c r="AC48" i="9"/>
  <c r="AC52" i="9" s="1"/>
  <c r="E48" i="9"/>
  <c r="E52" i="9" s="1"/>
  <c r="P58" i="9"/>
  <c r="C48" i="9"/>
  <c r="C52" i="9" s="1"/>
  <c r="AD55" i="9"/>
  <c r="AD53" i="9"/>
  <c r="F60" i="9"/>
  <c r="F8" i="18" s="1"/>
  <c r="BB55" i="9"/>
  <c r="Z54" i="9"/>
  <c r="Z53" i="9"/>
  <c r="Z55" i="9"/>
  <c r="M58" i="9"/>
  <c r="M53" i="9"/>
  <c r="M55" i="9"/>
  <c r="M54" i="9"/>
  <c r="U53" i="9"/>
  <c r="U55" i="9"/>
  <c r="Y54" i="9"/>
  <c r="Y55" i="9"/>
  <c r="N58" i="9"/>
  <c r="N54" i="9"/>
  <c r="N55" i="9"/>
  <c r="AN55" i="9"/>
  <c r="AN53" i="9"/>
  <c r="AN54" i="9"/>
  <c r="AT54" i="9"/>
  <c r="AT55" i="9"/>
  <c r="AT53" i="9"/>
  <c r="P59" i="9"/>
  <c r="P60" i="9" s="1"/>
  <c r="AL54" i="9"/>
  <c r="AL53" i="9"/>
  <c r="AL55" i="9"/>
  <c r="V54" i="9"/>
  <c r="V53" i="9"/>
  <c r="V55" i="9"/>
  <c r="BB53" i="9"/>
  <c r="F53" i="9"/>
  <c r="P55" i="9"/>
  <c r="P53" i="9"/>
  <c r="O53" i="9" l="1"/>
  <c r="O54" i="9"/>
  <c r="O55" i="9"/>
  <c r="O58" i="9"/>
  <c r="O59" i="9" s="1"/>
  <c r="O60" i="9" s="1"/>
  <c r="AV54" i="9"/>
  <c r="AV55" i="9"/>
  <c r="AV53" i="9"/>
  <c r="BE53" i="9"/>
  <c r="BE55" i="9"/>
  <c r="BE54" i="9"/>
  <c r="AE55" i="9"/>
  <c r="AE53" i="9"/>
  <c r="AE54" i="9"/>
  <c r="AO53" i="9"/>
  <c r="AO55" i="9"/>
  <c r="AO54" i="9"/>
  <c r="BF54" i="9"/>
  <c r="BF55" i="9"/>
  <c r="BF53" i="9"/>
  <c r="AQ55" i="9"/>
  <c r="AQ54" i="9"/>
  <c r="AQ53" i="9"/>
  <c r="BA55" i="9"/>
  <c r="BA54" i="9"/>
  <c r="BA53" i="9"/>
  <c r="AG53" i="9"/>
  <c r="AG54" i="9"/>
  <c r="AG55" i="9"/>
  <c r="W55" i="9"/>
  <c r="W54" i="9"/>
  <c r="W53" i="9"/>
  <c r="Q58" i="9"/>
  <c r="Q59" i="9" s="1"/>
  <c r="Q60" i="9" s="1"/>
  <c r="Q53" i="9"/>
  <c r="Q54" i="9"/>
  <c r="Q55" i="9"/>
  <c r="AA55" i="9"/>
  <c r="AA53" i="9"/>
  <c r="AA54" i="9"/>
  <c r="AM55" i="9"/>
  <c r="AM53" i="9"/>
  <c r="AM54" i="9"/>
  <c r="K55" i="9"/>
  <c r="K58" i="9"/>
  <c r="K54" i="9"/>
  <c r="K53" i="9"/>
  <c r="AU55" i="9"/>
  <c r="AU54" i="9"/>
  <c r="AU53" i="9"/>
  <c r="AI53" i="9"/>
  <c r="AI54" i="9"/>
  <c r="AI55" i="9"/>
  <c r="AB54" i="9"/>
  <c r="AB53" i="9"/>
  <c r="AB55" i="9"/>
  <c r="D54" i="9"/>
  <c r="D58" i="9" s="1"/>
  <c r="D59" i="9" s="1"/>
  <c r="D60" i="9" s="1"/>
  <c r="D8" i="18" s="1"/>
  <c r="D53" i="9"/>
  <c r="D55" i="9"/>
  <c r="AZ54" i="9"/>
  <c r="AZ53" i="9"/>
  <c r="AZ55" i="9"/>
  <c r="X53" i="9"/>
  <c r="X55" i="9"/>
  <c r="X54" i="9"/>
  <c r="J55" i="9"/>
  <c r="J54" i="9"/>
  <c r="J53" i="9"/>
  <c r="J58" i="9"/>
  <c r="L53" i="9"/>
  <c r="L54" i="9"/>
  <c r="L55" i="9"/>
  <c r="L58" i="9"/>
  <c r="L59" i="9" s="1"/>
  <c r="H58" i="9"/>
  <c r="H59" i="9" s="1"/>
  <c r="H60" i="9" s="1"/>
  <c r="H55" i="9"/>
  <c r="H53" i="9"/>
  <c r="H54" i="9"/>
  <c r="AH55" i="9"/>
  <c r="AH54" i="9"/>
  <c r="AH53" i="9"/>
  <c r="AF55" i="9"/>
  <c r="AF53" i="9"/>
  <c r="AF54" i="9"/>
  <c r="AP54" i="9"/>
  <c r="AP53" i="9"/>
  <c r="AP55" i="9"/>
  <c r="BD55" i="9"/>
  <c r="BD54" i="9"/>
  <c r="BD53" i="9"/>
  <c r="AX55" i="9"/>
  <c r="AX54" i="9"/>
  <c r="AX53" i="9"/>
  <c r="AW55" i="9"/>
  <c r="AW53" i="9"/>
  <c r="AW54" i="9"/>
  <c r="AY54" i="9"/>
  <c r="AY55" i="9"/>
  <c r="AY53" i="9"/>
  <c r="E55" i="9"/>
  <c r="E53" i="9"/>
  <c r="E54" i="9"/>
  <c r="E58" i="9" s="1"/>
  <c r="E59" i="9" s="1"/>
  <c r="E60" i="9" s="1"/>
  <c r="S55" i="9"/>
  <c r="S53" i="9"/>
  <c r="S54" i="9"/>
  <c r="T54" i="9"/>
  <c r="T55" i="9"/>
  <c r="T53" i="9"/>
  <c r="AC54" i="9"/>
  <c r="AC53" i="9"/>
  <c r="AC55" i="9"/>
  <c r="BG55" i="9"/>
  <c r="BG53" i="9"/>
  <c r="BG54" i="9"/>
  <c r="BC55" i="9"/>
  <c r="BC53" i="9"/>
  <c r="BC54" i="9"/>
  <c r="BH54" i="9"/>
  <c r="BH55" i="9"/>
  <c r="BH53" i="9"/>
  <c r="AK53" i="9"/>
  <c r="AK54" i="9"/>
  <c r="AK55" i="9"/>
  <c r="AS54" i="9"/>
  <c r="AS53" i="9"/>
  <c r="AS55" i="9"/>
  <c r="AR54" i="9"/>
  <c r="AR53" i="9"/>
  <c r="AR55" i="9"/>
  <c r="G54" i="9"/>
  <c r="G53" i="9"/>
  <c r="G55" i="9"/>
  <c r="G58" i="9"/>
  <c r="I53" i="9"/>
  <c r="I54" i="9"/>
  <c r="I58" i="9"/>
  <c r="I59" i="9" s="1"/>
  <c r="I60" i="9" s="1"/>
  <c r="I7" i="4" s="1"/>
  <c r="I13" i="4" s="1"/>
  <c r="I55" i="9"/>
  <c r="R55" i="9"/>
  <c r="R54" i="9"/>
  <c r="R53" i="9"/>
  <c r="AJ54" i="9"/>
  <c r="AJ55" i="9"/>
  <c r="AJ53" i="9"/>
  <c r="C53" i="9"/>
  <c r="C54" i="9"/>
  <c r="C58" i="9" s="1"/>
  <c r="C59" i="9" s="1"/>
  <c r="C55" i="9"/>
  <c r="F7" i="4"/>
  <c r="F13" i="4" s="1"/>
  <c r="F68" i="9"/>
  <c r="F53" i="11" s="1"/>
  <c r="F70" i="9"/>
  <c r="F72" i="9" s="1"/>
  <c r="K59" i="9"/>
  <c r="K60" i="9" s="1"/>
  <c r="G59" i="9"/>
  <c r="G60" i="9" s="1"/>
  <c r="J59" i="9"/>
  <c r="J60" i="9" s="1"/>
  <c r="P7" i="4"/>
  <c r="P13" i="4" s="1"/>
  <c r="P8" i="18"/>
  <c r="P68" i="9"/>
  <c r="P70" i="9"/>
  <c r="P72" i="9" s="1"/>
  <c r="F8" i="23"/>
  <c r="F8" i="19"/>
  <c r="N59" i="9"/>
  <c r="N60" i="9" s="1"/>
  <c r="M59" i="9"/>
  <c r="M60" i="9" s="1"/>
  <c r="D68" i="9" l="1"/>
  <c r="D70" i="9"/>
  <c r="D72" i="9" s="1"/>
  <c r="I68" i="9"/>
  <c r="I8" i="19" s="1"/>
  <c r="D7" i="4"/>
  <c r="D13" i="4" s="1"/>
  <c r="I70" i="9"/>
  <c r="I72" i="9" s="1"/>
  <c r="I8" i="18"/>
  <c r="L60" i="9"/>
  <c r="L7" i="4" s="1"/>
  <c r="L13" i="4" s="1"/>
  <c r="C60" i="9"/>
  <c r="C8" i="18" s="1"/>
  <c r="F13" i="22"/>
  <c r="F141" i="10"/>
  <c r="F56" i="11"/>
  <c r="K70" i="9"/>
  <c r="K72" i="9" s="1"/>
  <c r="K68" i="9"/>
  <c r="K7" i="4"/>
  <c r="K8" i="18"/>
  <c r="M8" i="18"/>
  <c r="M7" i="4"/>
  <c r="M13" i="4" s="1"/>
  <c r="M68" i="9"/>
  <c r="M70" i="9"/>
  <c r="M72" i="9" s="1"/>
  <c r="J7" i="4"/>
  <c r="J13" i="4" s="1"/>
  <c r="J8" i="18"/>
  <c r="J70" i="9"/>
  <c r="J72" i="9" s="1"/>
  <c r="J68" i="9"/>
  <c r="E8" i="18"/>
  <c r="E7" i="4"/>
  <c r="E13" i="4" s="1"/>
  <c r="E68" i="9"/>
  <c r="E70" i="9"/>
  <c r="E72" i="9" s="1"/>
  <c r="Q7" i="4"/>
  <c r="Q13" i="4" s="1"/>
  <c r="Q8" i="18"/>
  <c r="Q70" i="9"/>
  <c r="Q72" i="9" s="1"/>
  <c r="Q68" i="9"/>
  <c r="O7" i="4"/>
  <c r="O8" i="18"/>
  <c r="O68" i="9"/>
  <c r="O70" i="9"/>
  <c r="O72" i="9" s="1"/>
  <c r="P73" i="9" s="1"/>
  <c r="P13" i="5" s="1"/>
  <c r="H7" i="4"/>
  <c r="H13" i="4" s="1"/>
  <c r="H8" i="18"/>
  <c r="H68" i="9"/>
  <c r="H70" i="9"/>
  <c r="H72" i="9" s="1"/>
  <c r="I8" i="23"/>
  <c r="I141" i="10"/>
  <c r="N8" i="18"/>
  <c r="N7" i="4"/>
  <c r="N13" i="4" s="1"/>
  <c r="N70" i="9"/>
  <c r="N72" i="9" s="1"/>
  <c r="N68" i="9"/>
  <c r="P8" i="23"/>
  <c r="P8" i="19"/>
  <c r="P56" i="11"/>
  <c r="P13" i="22"/>
  <c r="P53" i="11"/>
  <c r="P141" i="10"/>
  <c r="D8" i="23"/>
  <c r="D8" i="19"/>
  <c r="D53" i="11"/>
  <c r="D56" i="11"/>
  <c r="D13" i="22"/>
  <c r="D141" i="10"/>
  <c r="G7" i="4"/>
  <c r="G8" i="18"/>
  <c r="G70" i="9"/>
  <c r="G72" i="9" s="1"/>
  <c r="G73" i="9" s="1"/>
  <c r="G13" i="5" s="1"/>
  <c r="G68" i="9"/>
  <c r="I13" i="22" l="1"/>
  <c r="I56" i="11"/>
  <c r="I53" i="11"/>
  <c r="L8" i="18"/>
  <c r="N73" i="9"/>
  <c r="N13" i="5" s="1"/>
  <c r="C7" i="4"/>
  <c r="C68" i="9"/>
  <c r="C8" i="23" s="1"/>
  <c r="L70" i="9"/>
  <c r="L72" i="9" s="1"/>
  <c r="M73" i="9" s="1"/>
  <c r="M13" i="5" s="1"/>
  <c r="C70" i="9"/>
  <c r="C72" i="9" s="1"/>
  <c r="C73" i="9" s="1"/>
  <c r="C13" i="5" s="1"/>
  <c r="C11" i="15" s="1"/>
  <c r="C37" i="2" s="1"/>
  <c r="L68" i="9"/>
  <c r="L53" i="11" s="1"/>
  <c r="H73" i="9"/>
  <c r="H13" i="5" s="1"/>
  <c r="K141" i="10"/>
  <c r="K8" i="23"/>
  <c r="K8" i="19"/>
  <c r="K53" i="11"/>
  <c r="K56" i="11"/>
  <c r="K13" i="22"/>
  <c r="E5" i="16"/>
  <c r="K13" i="4"/>
  <c r="E11" i="16" s="1"/>
  <c r="E48" i="2" s="1"/>
  <c r="E49" i="2" s="1"/>
  <c r="Q8" i="23"/>
  <c r="Q53" i="11"/>
  <c r="Q8" i="19"/>
  <c r="Q56" i="11"/>
  <c r="Q13" i="22"/>
  <c r="Q141" i="10"/>
  <c r="J8" i="23"/>
  <c r="J8" i="19"/>
  <c r="J53" i="11"/>
  <c r="J56" i="11"/>
  <c r="J13" i="22"/>
  <c r="J141" i="10"/>
  <c r="H8" i="23"/>
  <c r="H8" i="19"/>
  <c r="H56" i="11"/>
  <c r="H53" i="11"/>
  <c r="H13" i="22"/>
  <c r="H141" i="10"/>
  <c r="J73" i="9"/>
  <c r="J13" i="5" s="1"/>
  <c r="K73" i="9"/>
  <c r="K13" i="5" s="1"/>
  <c r="I73" i="9"/>
  <c r="I13" i="5" s="1"/>
  <c r="R73" i="9"/>
  <c r="R13" i="5" s="1"/>
  <c r="Q73" i="9"/>
  <c r="Q13" i="5" s="1"/>
  <c r="G8" i="23"/>
  <c r="G8" i="19"/>
  <c r="G56" i="11"/>
  <c r="G53" i="11"/>
  <c r="G13" i="22"/>
  <c r="G141" i="10"/>
  <c r="O73" i="9"/>
  <c r="O13" i="5" s="1"/>
  <c r="E73" i="9"/>
  <c r="E13" i="5" s="1"/>
  <c r="F73" i="9"/>
  <c r="F13" i="5" s="1"/>
  <c r="G13" i="4"/>
  <c r="D5" i="16"/>
  <c r="O8" i="23"/>
  <c r="O8" i="19"/>
  <c r="O13" i="22"/>
  <c r="O53" i="11"/>
  <c r="O56" i="11"/>
  <c r="O141" i="10"/>
  <c r="E8" i="23"/>
  <c r="E8" i="19"/>
  <c r="E53" i="11"/>
  <c r="E13" i="22"/>
  <c r="E56" i="11"/>
  <c r="E141" i="10"/>
  <c r="M8" i="23"/>
  <c r="M8" i="19"/>
  <c r="M53" i="11"/>
  <c r="M13" i="22"/>
  <c r="M56" i="11"/>
  <c r="M141" i="10"/>
  <c r="N8" i="23"/>
  <c r="N8" i="19"/>
  <c r="N13" i="22"/>
  <c r="N56" i="11"/>
  <c r="N53" i="11"/>
  <c r="N141" i="10"/>
  <c r="C13" i="4"/>
  <c r="C5" i="16"/>
  <c r="F5" i="16"/>
  <c r="O13" i="4"/>
  <c r="C56" i="11" l="1"/>
  <c r="C141" i="10"/>
  <c r="C13" i="22"/>
  <c r="L73" i="9"/>
  <c r="L13" i="5" s="1"/>
  <c r="L8" i="19"/>
  <c r="C53" i="11"/>
  <c r="C8" i="19"/>
  <c r="L8" i="23"/>
  <c r="L141" i="10"/>
  <c r="L13" i="22"/>
  <c r="D73" i="9"/>
  <c r="D13" i="5" s="1"/>
  <c r="D11" i="15" s="1"/>
  <c r="D37" i="2" s="1"/>
  <c r="F11" i="15"/>
  <c r="F37" i="2" s="1"/>
  <c r="L56" i="11"/>
  <c r="E11" i="15"/>
  <c r="E37" i="2" s="1"/>
  <c r="G11" i="15"/>
  <c r="G37" i="2" s="1"/>
  <c r="E41" i="2"/>
  <c r="E43" i="2" s="1"/>
  <c r="F37" i="1" s="1"/>
  <c r="E30" i="14"/>
  <c r="C30" i="14"/>
  <c r="C41" i="2"/>
  <c r="C43" i="2" s="1"/>
  <c r="D37" i="1" s="1"/>
  <c r="F11" i="16"/>
  <c r="F48" i="2" s="1"/>
  <c r="F49" i="2" s="1"/>
  <c r="D30" i="14"/>
  <c r="D41" i="2"/>
  <c r="D43" i="2" s="1"/>
  <c r="E37" i="1" s="1"/>
  <c r="C58" i="11"/>
  <c r="F41" i="2"/>
  <c r="F43" i="2" s="1"/>
  <c r="G37" i="1" s="1"/>
  <c r="F30" i="14"/>
  <c r="C11" i="16"/>
  <c r="C48" i="2" s="1"/>
  <c r="C49" i="2" s="1"/>
  <c r="D11" i="16"/>
  <c r="D48" i="2" s="1"/>
  <c r="D49" i="2" s="1"/>
  <c r="F38" i="1" l="1"/>
  <c r="F59" i="1"/>
  <c r="F60" i="1" s="1"/>
  <c r="C59" i="11"/>
  <c r="C77" i="10" s="1"/>
  <c r="E59" i="1"/>
  <c r="E60" i="1" s="1"/>
  <c r="E38" i="1"/>
  <c r="D38" i="1"/>
  <c r="D59" i="1"/>
  <c r="D60" i="1" s="1"/>
  <c r="G59" i="1"/>
  <c r="G60" i="1" s="1"/>
  <c r="G38" i="1"/>
  <c r="C60" i="11" l="1"/>
  <c r="C10" i="5"/>
  <c r="C12" i="3"/>
  <c r="C10" i="17" l="1"/>
  <c r="C54" i="2" s="1"/>
  <c r="C55" i="2" s="1"/>
  <c r="C13" i="3"/>
  <c r="C8" i="15"/>
  <c r="C12" i="5"/>
  <c r="C10" i="15" l="1"/>
  <c r="C33" i="14" s="1"/>
  <c r="C72" i="2" s="1"/>
  <c r="C14" i="5"/>
  <c r="C21" i="14"/>
  <c r="C36" i="2"/>
  <c r="C11" i="17"/>
  <c r="C27" i="3"/>
  <c r="C7" i="18"/>
  <c r="C17" i="18" l="1"/>
  <c r="C20" i="18"/>
  <c r="C33" i="18"/>
  <c r="C36" i="18"/>
  <c r="C14" i="18"/>
  <c r="C23" i="18"/>
  <c r="C30" i="18"/>
  <c r="C39" i="18"/>
  <c r="C16" i="18"/>
  <c r="C21" i="18"/>
  <c r="C32" i="18"/>
  <c r="C37" i="18"/>
  <c r="C25" i="18"/>
  <c r="C28" i="18"/>
  <c r="C26" i="18"/>
  <c r="C27" i="18"/>
  <c r="C41" i="18"/>
  <c r="C44" i="18"/>
  <c r="C57" i="18"/>
  <c r="C60" i="18"/>
  <c r="C15" i="18"/>
  <c r="C38" i="18"/>
  <c r="C47" i="18"/>
  <c r="C54" i="18"/>
  <c r="C63" i="18"/>
  <c r="C70" i="18"/>
  <c r="C24" i="18"/>
  <c r="C29" i="18"/>
  <c r="C45" i="18"/>
  <c r="C56" i="18"/>
  <c r="C61" i="18"/>
  <c r="C18" i="18"/>
  <c r="C13" i="18"/>
  <c r="C31" i="18"/>
  <c r="C22" i="18"/>
  <c r="C69" i="18"/>
  <c r="C53" i="18"/>
  <c r="C62" i="18"/>
  <c r="C67" i="18"/>
  <c r="C34" i="18"/>
  <c r="C49" i="18"/>
  <c r="C64" i="18"/>
  <c r="C51" i="18"/>
  <c r="C59" i="18"/>
  <c r="C65" i="18"/>
  <c r="C68" i="18"/>
  <c r="C58" i="18"/>
  <c r="C66" i="18"/>
  <c r="C40" i="18"/>
  <c r="C48" i="18"/>
  <c r="C50" i="18"/>
  <c r="C46" i="18"/>
  <c r="C19" i="18"/>
  <c r="C42" i="18"/>
  <c r="C55" i="18"/>
  <c r="C35" i="18"/>
  <c r="C43" i="18"/>
  <c r="C52" i="18"/>
  <c r="C25" i="17"/>
  <c r="C67" i="2" s="1"/>
  <c r="C7" i="23"/>
  <c r="C7" i="19"/>
  <c r="C30" i="3"/>
  <c r="C31" i="3" s="1"/>
  <c r="C12" i="15"/>
  <c r="C38" i="2" s="1"/>
  <c r="C31" i="4"/>
  <c r="C29" i="17" l="1"/>
  <c r="C33" i="3"/>
  <c r="C36" i="3"/>
  <c r="C37" i="3" s="1"/>
  <c r="C33" i="10"/>
  <c r="C28" i="17"/>
  <c r="C32" i="3"/>
  <c r="C32" i="10"/>
  <c r="C54" i="10" s="1"/>
  <c r="C17" i="23"/>
  <c r="C20" i="23"/>
  <c r="C33" i="23"/>
  <c r="C14" i="23"/>
  <c r="C23" i="23"/>
  <c r="C16" i="23"/>
  <c r="C25" i="23"/>
  <c r="C28" i="23"/>
  <c r="C15" i="23"/>
  <c r="C26" i="23"/>
  <c r="C29" i="23"/>
  <c r="C38" i="23"/>
  <c r="C42" i="23"/>
  <c r="C43" i="23"/>
  <c r="C37" i="23"/>
  <c r="C39" i="23"/>
  <c r="C41" i="23"/>
  <c r="C44" i="23"/>
  <c r="C13" i="23"/>
  <c r="C47" i="23"/>
  <c r="C18" i="23"/>
  <c r="C22" i="23"/>
  <c r="C27" i="23"/>
  <c r="C30" i="23"/>
  <c r="C32" i="23"/>
  <c r="C50" i="23"/>
  <c r="C52" i="23"/>
  <c r="C45" i="23"/>
  <c r="C46" i="23"/>
  <c r="C55" i="23"/>
  <c r="C19" i="23"/>
  <c r="C53" i="23"/>
  <c r="C31" i="23"/>
  <c r="C58" i="23"/>
  <c r="C59" i="23"/>
  <c r="C54" i="23"/>
  <c r="C57" i="23"/>
  <c r="C60" i="23"/>
  <c r="C24" i="23"/>
  <c r="C36" i="23"/>
  <c r="C48" i="23"/>
  <c r="C49" i="23"/>
  <c r="C63" i="23"/>
  <c r="C70" i="23"/>
  <c r="C40" i="23"/>
  <c r="C51" i="23"/>
  <c r="C66" i="23"/>
  <c r="C67" i="23"/>
  <c r="C34" i="23"/>
  <c r="C61" i="23"/>
  <c r="C21" i="23"/>
  <c r="C65" i="23"/>
  <c r="C35" i="23"/>
  <c r="C56" i="23"/>
  <c r="C62" i="23"/>
  <c r="C69" i="23"/>
  <c r="C68" i="23"/>
  <c r="C64" i="23"/>
  <c r="C18" i="19"/>
  <c r="C19" i="19"/>
  <c r="C17" i="19"/>
  <c r="C20" i="19"/>
  <c r="C14" i="19"/>
  <c r="C23" i="19"/>
  <c r="C28" i="19"/>
  <c r="C41" i="19"/>
  <c r="C44" i="19"/>
  <c r="C31" i="19"/>
  <c r="C38" i="19"/>
  <c r="C47" i="19"/>
  <c r="C15" i="19"/>
  <c r="C29" i="19"/>
  <c r="C40" i="19"/>
  <c r="C45" i="19"/>
  <c r="C16" i="19"/>
  <c r="C33" i="19"/>
  <c r="C36" i="19"/>
  <c r="C49" i="19"/>
  <c r="C34" i="19"/>
  <c r="C57" i="19"/>
  <c r="C60" i="19"/>
  <c r="C22" i="19"/>
  <c r="C24" i="19"/>
  <c r="C39" i="19"/>
  <c r="C46" i="19"/>
  <c r="C54" i="19"/>
  <c r="C63" i="19"/>
  <c r="C32" i="19"/>
  <c r="C56" i="19"/>
  <c r="C61" i="19"/>
  <c r="C35" i="19"/>
  <c r="C52" i="19"/>
  <c r="C27" i="19"/>
  <c r="C21" i="19"/>
  <c r="C25" i="19"/>
  <c r="C50" i="19"/>
  <c r="C55" i="19"/>
  <c r="C62" i="19"/>
  <c r="C70" i="19"/>
  <c r="C13" i="19"/>
  <c r="C26" i="19"/>
  <c r="C51" i="19"/>
  <c r="C65" i="19"/>
  <c r="C68" i="19"/>
  <c r="C43" i="19"/>
  <c r="C67" i="19"/>
  <c r="C37" i="19"/>
  <c r="C64" i="19"/>
  <c r="C69" i="19"/>
  <c r="C42" i="19"/>
  <c r="C66" i="19"/>
  <c r="C53" i="19"/>
  <c r="C59" i="19"/>
  <c r="C30" i="19"/>
  <c r="C48" i="19"/>
  <c r="C58" i="19"/>
  <c r="C35" i="17" l="1"/>
  <c r="C36" i="10"/>
  <c r="C30" i="17"/>
  <c r="C34" i="14" s="1"/>
  <c r="C73" i="2" s="1"/>
  <c r="D52" i="11"/>
  <c r="D55" i="11"/>
  <c r="C29" i="4"/>
  <c r="C12" i="22"/>
  <c r="C53" i="10"/>
  <c r="C67" i="10"/>
  <c r="C104" i="10" s="1"/>
  <c r="C70" i="10"/>
  <c r="C127" i="10" s="1"/>
  <c r="C22" i="22" s="1"/>
  <c r="C30" i="22" s="1"/>
  <c r="C34" i="17"/>
  <c r="C35" i="10"/>
  <c r="C31" i="17"/>
  <c r="C30" i="4"/>
  <c r="C56" i="10" l="1"/>
  <c r="C57" i="10" s="1"/>
  <c r="C58" i="10" s="1"/>
  <c r="C33" i="4"/>
  <c r="C35" i="4" s="1"/>
  <c r="C8" i="22"/>
  <c r="C10" i="22" s="1"/>
  <c r="D58" i="11"/>
  <c r="C55" i="10" l="1"/>
  <c r="C60" i="10"/>
  <c r="C16" i="22"/>
  <c r="C18" i="22"/>
  <c r="C15" i="22"/>
  <c r="D59" i="11"/>
  <c r="D77" i="10" s="1"/>
  <c r="C36" i="4"/>
  <c r="C61" i="10"/>
  <c r="C85" i="10" l="1"/>
  <c r="C88" i="10" s="1"/>
  <c r="D60" i="11"/>
  <c r="C68" i="10"/>
  <c r="C93" i="10"/>
  <c r="C71" i="10"/>
  <c r="C74" i="10"/>
  <c r="C59" i="10"/>
  <c r="C69" i="10" l="1"/>
  <c r="C106" i="10" s="1"/>
  <c r="C105" i="10"/>
  <c r="D10" i="5"/>
  <c r="D12" i="3"/>
  <c r="C89" i="10"/>
  <c r="C90" i="10" s="1"/>
  <c r="C91" i="10" s="1"/>
  <c r="D52" i="10"/>
  <c r="C64" i="10"/>
  <c r="C146" i="10"/>
  <c r="C78" i="10"/>
  <c r="C81" i="10" s="1"/>
  <c r="C63" i="10"/>
  <c r="C72" i="10"/>
  <c r="C129" i="10" s="1"/>
  <c r="C128" i="10"/>
  <c r="C96" i="10" l="1"/>
  <c r="D13" i="3"/>
  <c r="D12" i="5"/>
  <c r="C113" i="10"/>
  <c r="C115" i="10" s="1"/>
  <c r="C99" i="10"/>
  <c r="C130" i="10"/>
  <c r="C79" i="10"/>
  <c r="C100" i="10" l="1"/>
  <c r="C108" i="10" s="1"/>
  <c r="C101" i="10"/>
  <c r="C132" i="10" s="1"/>
  <c r="D27" i="3"/>
  <c r="D7" i="18"/>
  <c r="C98" i="10"/>
  <c r="C131" i="10" s="1"/>
  <c r="C97" i="10"/>
  <c r="C107" i="10" s="1"/>
  <c r="D76" i="10"/>
  <c r="C147" i="10"/>
  <c r="D14" i="5"/>
  <c r="C148" i="10"/>
  <c r="D18" i="18" l="1"/>
  <c r="D19" i="18"/>
  <c r="D34" i="18"/>
  <c r="D35" i="18"/>
  <c r="D17" i="18"/>
  <c r="D20" i="18"/>
  <c r="D33" i="18"/>
  <c r="D36" i="18"/>
  <c r="D14" i="18"/>
  <c r="D23" i="18"/>
  <c r="D30" i="18"/>
  <c r="D39" i="18"/>
  <c r="D26" i="18"/>
  <c r="D27" i="18"/>
  <c r="D21" i="18"/>
  <c r="D32" i="18"/>
  <c r="D42" i="18"/>
  <c r="D43" i="18"/>
  <c r="D58" i="18"/>
  <c r="D59" i="18"/>
  <c r="D25" i="18"/>
  <c r="D28" i="18"/>
  <c r="D41" i="18"/>
  <c r="D44" i="18"/>
  <c r="D57" i="18"/>
  <c r="D60" i="18"/>
  <c r="D15" i="18"/>
  <c r="D38" i="18"/>
  <c r="D47" i="18"/>
  <c r="D54" i="18"/>
  <c r="D63" i="18"/>
  <c r="D45" i="18"/>
  <c r="D55" i="18"/>
  <c r="D22" i="18"/>
  <c r="D29" i="18"/>
  <c r="D61" i="18"/>
  <c r="D69" i="18"/>
  <c r="D31" i="18"/>
  <c r="D53" i="18"/>
  <c r="D62" i="18"/>
  <c r="D67" i="18"/>
  <c r="D40" i="18"/>
  <c r="D48" i="18"/>
  <c r="D51" i="18"/>
  <c r="D65" i="18"/>
  <c r="D68" i="18"/>
  <c r="D37" i="18"/>
  <c r="D13" i="18"/>
  <c r="BK13" i="18" s="1"/>
  <c r="D72" i="18" s="1"/>
  <c r="D49" i="18"/>
  <c r="D64" i="18"/>
  <c r="D16" i="18"/>
  <c r="D24" i="18"/>
  <c r="D50" i="18"/>
  <c r="D70" i="18"/>
  <c r="D66" i="18"/>
  <c r="D56" i="18"/>
  <c r="D46" i="18"/>
  <c r="D52" i="18"/>
  <c r="D31" i="4"/>
  <c r="C120" i="10"/>
  <c r="C122" i="10" s="1"/>
  <c r="C140" i="10"/>
  <c r="D7" i="23"/>
  <c r="D7" i="19"/>
  <c r="D30" i="3"/>
  <c r="D31" i="3" s="1"/>
  <c r="C142" i="10"/>
  <c r="C143" i="10" l="1"/>
  <c r="C133" i="10" s="1"/>
  <c r="D32" i="3"/>
  <c r="D32" i="10"/>
  <c r="D54" i="10" s="1"/>
  <c r="D33" i="3"/>
  <c r="D30" i="4" s="1"/>
  <c r="D36" i="3"/>
  <c r="D37" i="3" s="1"/>
  <c r="D33" i="10"/>
  <c r="D13" i="19"/>
  <c r="BK13" i="19" s="1"/>
  <c r="D72" i="19" s="1"/>
  <c r="D38" i="22" s="1"/>
  <c r="D24" i="19"/>
  <c r="D18" i="19"/>
  <c r="D19" i="19"/>
  <c r="D17" i="19"/>
  <c r="D20" i="19"/>
  <c r="D26" i="19"/>
  <c r="D27" i="19"/>
  <c r="D42" i="19"/>
  <c r="D43" i="19"/>
  <c r="D28" i="19"/>
  <c r="D41" i="19"/>
  <c r="D44" i="19"/>
  <c r="D31" i="19"/>
  <c r="D38" i="19"/>
  <c r="D47" i="19"/>
  <c r="D23" i="19"/>
  <c r="D34" i="19"/>
  <c r="D35" i="19"/>
  <c r="D50" i="19"/>
  <c r="D15" i="19"/>
  <c r="D40" i="19"/>
  <c r="D45" i="19"/>
  <c r="D58" i="19"/>
  <c r="D59" i="19"/>
  <c r="D16" i="19"/>
  <c r="D36" i="19"/>
  <c r="D49" i="19"/>
  <c r="D57" i="19"/>
  <c r="D60" i="19"/>
  <c r="D22" i="19"/>
  <c r="D39" i="19"/>
  <c r="D46" i="19"/>
  <c r="D54" i="19"/>
  <c r="D63" i="19"/>
  <c r="D29" i="19"/>
  <c r="D51" i="19"/>
  <c r="D32" i="19"/>
  <c r="D56" i="19"/>
  <c r="D61" i="19"/>
  <c r="D52" i="19"/>
  <c r="D21" i="19"/>
  <c r="D25" i="19"/>
  <c r="D55" i="19"/>
  <c r="D62" i="19"/>
  <c r="D70" i="19"/>
  <c r="D66" i="19"/>
  <c r="D67" i="19"/>
  <c r="D65" i="19"/>
  <c r="D14" i="19"/>
  <c r="D37" i="19"/>
  <c r="D64" i="19"/>
  <c r="D33" i="19"/>
  <c r="D69" i="19"/>
  <c r="D53" i="19"/>
  <c r="D30" i="19"/>
  <c r="D68" i="19"/>
  <c r="D48" i="19"/>
  <c r="D18" i="23"/>
  <c r="D19" i="23"/>
  <c r="D17" i="23"/>
  <c r="D20" i="23"/>
  <c r="D14" i="23"/>
  <c r="D26" i="23"/>
  <c r="D27" i="23"/>
  <c r="D21" i="23"/>
  <c r="D34" i="23"/>
  <c r="D15" i="23"/>
  <c r="D29" i="23"/>
  <c r="D38" i="23"/>
  <c r="D42" i="23"/>
  <c r="D43" i="23"/>
  <c r="D23" i="23"/>
  <c r="D31" i="23"/>
  <c r="D33" i="23"/>
  <c r="D37" i="23"/>
  <c r="D40" i="23"/>
  <c r="D45" i="23"/>
  <c r="D13" i="23"/>
  <c r="BK13" i="23" s="1"/>
  <c r="D72" i="23" s="1"/>
  <c r="D37" i="22" s="1"/>
  <c r="D32" i="23"/>
  <c r="D39" i="23"/>
  <c r="D22" i="23"/>
  <c r="D25" i="23"/>
  <c r="D50" i="23"/>
  <c r="D52" i="23"/>
  <c r="D44" i="23"/>
  <c r="D46" i="23"/>
  <c r="D55" i="23"/>
  <c r="D28" i="23"/>
  <c r="D51" i="23"/>
  <c r="D64" i="23"/>
  <c r="D69" i="23"/>
  <c r="D16" i="23"/>
  <c r="D58" i="23"/>
  <c r="D59" i="23"/>
  <c r="D41" i="23"/>
  <c r="D54" i="23"/>
  <c r="D57" i="23"/>
  <c r="D60" i="23"/>
  <c r="D53" i="23"/>
  <c r="D61" i="23"/>
  <c r="D70" i="23"/>
  <c r="D30" i="23"/>
  <c r="D67" i="23"/>
  <c r="D65" i="23"/>
  <c r="D24" i="23"/>
  <c r="D36" i="23"/>
  <c r="D48" i="23"/>
  <c r="D49" i="23"/>
  <c r="D63" i="23"/>
  <c r="D56" i="23"/>
  <c r="D62" i="23"/>
  <c r="D68" i="23"/>
  <c r="D35" i="23"/>
  <c r="D47" i="23"/>
  <c r="D66" i="23"/>
  <c r="C151" i="10" l="1"/>
  <c r="C152" i="10" s="1"/>
  <c r="C153" i="10" s="1"/>
  <c r="D70" i="10"/>
  <c r="D127" i="10" s="1"/>
  <c r="D22" i="22" s="1"/>
  <c r="D30" i="22" s="1"/>
  <c r="D67" i="10"/>
  <c r="D104" i="10" s="1"/>
  <c r="E52" i="11"/>
  <c r="E55" i="11"/>
  <c r="D29" i="4"/>
  <c r="D33" i="4" s="1"/>
  <c r="D35" i="4" s="1"/>
  <c r="D12" i="22"/>
  <c r="D36" i="10"/>
  <c r="D39" i="22"/>
  <c r="D35" i="10"/>
  <c r="D36" i="4" l="1"/>
  <c r="D8" i="22"/>
  <c r="D10" i="22" s="1"/>
  <c r="E58" i="11"/>
  <c r="C154" i="10"/>
  <c r="C155" i="10" s="1"/>
  <c r="E59" i="11" l="1"/>
  <c r="E77" i="10" s="1"/>
  <c r="C156" i="10"/>
  <c r="D16" i="22"/>
  <c r="D18" i="22"/>
  <c r="D15" i="22"/>
  <c r="C157" i="10" l="1"/>
  <c r="C158" i="10" s="1"/>
  <c r="E60" i="11"/>
  <c r="E12" i="3" l="1"/>
  <c r="E10" i="5"/>
  <c r="E12" i="5" l="1"/>
  <c r="E13" i="3"/>
  <c r="E27" i="3" l="1"/>
  <c r="E7" i="18"/>
  <c r="E14" i="5"/>
  <c r="E24" i="18" l="1"/>
  <c r="E29" i="18"/>
  <c r="E40" i="18"/>
  <c r="E18" i="18"/>
  <c r="E19" i="18"/>
  <c r="E34" i="18"/>
  <c r="E35" i="18"/>
  <c r="E17" i="18"/>
  <c r="E20" i="18"/>
  <c r="E33" i="18"/>
  <c r="E36" i="18"/>
  <c r="E16" i="18"/>
  <c r="E21" i="18"/>
  <c r="E32" i="18"/>
  <c r="E37" i="18"/>
  <c r="E14" i="18"/>
  <c r="BK14" i="18" s="1"/>
  <c r="E72" i="18" s="1"/>
  <c r="E39" i="18"/>
  <c r="E48" i="18"/>
  <c r="E53" i="18"/>
  <c r="E64" i="18"/>
  <c r="E69" i="18"/>
  <c r="E26" i="18"/>
  <c r="E27" i="18"/>
  <c r="E42" i="18"/>
  <c r="E43" i="18"/>
  <c r="E58" i="18"/>
  <c r="E59" i="18"/>
  <c r="E25" i="18"/>
  <c r="E28" i="18"/>
  <c r="E41" i="18"/>
  <c r="E44" i="18"/>
  <c r="E57" i="18"/>
  <c r="E60" i="18"/>
  <c r="E23" i="18"/>
  <c r="E46" i="18"/>
  <c r="E52" i="18"/>
  <c r="E66" i="18"/>
  <c r="E45" i="18"/>
  <c r="E55" i="18"/>
  <c r="E22" i="18"/>
  <c r="E38" i="18"/>
  <c r="E61" i="18"/>
  <c r="E63" i="18"/>
  <c r="E15" i="18"/>
  <c r="E30" i="18"/>
  <c r="E47" i="18"/>
  <c r="E49" i="18"/>
  <c r="E50" i="18"/>
  <c r="E70" i="18"/>
  <c r="E31" i="18"/>
  <c r="E62" i="18"/>
  <c r="E54" i="18"/>
  <c r="E51" i="18"/>
  <c r="E65" i="18"/>
  <c r="E68" i="18"/>
  <c r="E56" i="18"/>
  <c r="E67" i="18"/>
  <c r="E31" i="4"/>
  <c r="E7" i="23"/>
  <c r="E7" i="19"/>
  <c r="E30" i="3"/>
  <c r="E31" i="3"/>
  <c r="E33" i="3" l="1"/>
  <c r="E30" i="4" s="1"/>
  <c r="E36" i="3"/>
  <c r="E37" i="3" s="1"/>
  <c r="E33" i="10"/>
  <c r="E32" i="3"/>
  <c r="E32" i="10"/>
  <c r="E54" i="10" s="1"/>
  <c r="E15" i="19"/>
  <c r="E22" i="19"/>
  <c r="E24" i="19"/>
  <c r="E18" i="19"/>
  <c r="E19" i="19"/>
  <c r="E14" i="19"/>
  <c r="BK14" i="19" s="1"/>
  <c r="E72" i="19" s="1"/>
  <c r="E38" i="22" s="1"/>
  <c r="E20" i="19"/>
  <c r="E32" i="19"/>
  <c r="E37" i="19"/>
  <c r="E48" i="19"/>
  <c r="E17" i="19"/>
  <c r="E26" i="19"/>
  <c r="E27" i="19"/>
  <c r="E42" i="19"/>
  <c r="E43" i="19"/>
  <c r="E28" i="19"/>
  <c r="E41" i="19"/>
  <c r="E44" i="19"/>
  <c r="E29" i="19"/>
  <c r="E40" i="19"/>
  <c r="E45" i="19"/>
  <c r="E31" i="19"/>
  <c r="E53" i="19"/>
  <c r="E34" i="19"/>
  <c r="E58" i="19"/>
  <c r="E59" i="19"/>
  <c r="E16" i="19"/>
  <c r="E36" i="19"/>
  <c r="E49" i="19"/>
  <c r="E57" i="19"/>
  <c r="E60" i="19"/>
  <c r="E38" i="19"/>
  <c r="E47" i="19"/>
  <c r="E56" i="19"/>
  <c r="E61" i="19"/>
  <c r="E63" i="19"/>
  <c r="E64" i="19"/>
  <c r="E69" i="19"/>
  <c r="E35" i="19"/>
  <c r="E50" i="19"/>
  <c r="E52" i="19"/>
  <c r="E39" i="19"/>
  <c r="E46" i="19"/>
  <c r="E54" i="19"/>
  <c r="E21" i="19"/>
  <c r="E62" i="19"/>
  <c r="E70" i="19"/>
  <c r="E23" i="19"/>
  <c r="E51" i="19"/>
  <c r="E67" i="19"/>
  <c r="E65" i="19"/>
  <c r="E25" i="19"/>
  <c r="E55" i="19"/>
  <c r="E66" i="19"/>
  <c r="E33" i="19"/>
  <c r="E68" i="19"/>
  <c r="E30" i="19"/>
  <c r="E24" i="23"/>
  <c r="E29" i="23"/>
  <c r="E18" i="23"/>
  <c r="E19" i="23"/>
  <c r="E17" i="23"/>
  <c r="E20" i="23"/>
  <c r="E16" i="23"/>
  <c r="E21" i="23"/>
  <c r="E32" i="23"/>
  <c r="E37" i="23"/>
  <c r="E22" i="23"/>
  <c r="E25" i="23"/>
  <c r="E46" i="23"/>
  <c r="E26" i="23"/>
  <c r="E34" i="23"/>
  <c r="E35" i="23"/>
  <c r="E36" i="23"/>
  <c r="E48" i="23"/>
  <c r="E23" i="23"/>
  <c r="E31" i="23"/>
  <c r="E33" i="23"/>
  <c r="E40" i="23"/>
  <c r="E45" i="23"/>
  <c r="E38" i="23"/>
  <c r="E15" i="23"/>
  <c r="E28" i="23"/>
  <c r="E27" i="23"/>
  <c r="E49" i="23"/>
  <c r="E56" i="23"/>
  <c r="E39" i="23"/>
  <c r="E42" i="23"/>
  <c r="E50" i="23"/>
  <c r="E52" i="23"/>
  <c r="E14" i="23"/>
  <c r="BK14" i="23" s="1"/>
  <c r="E72" i="23" s="1"/>
  <c r="E37" i="22" s="1"/>
  <c r="E53" i="23"/>
  <c r="E55" i="23"/>
  <c r="E62" i="23"/>
  <c r="E64" i="23"/>
  <c r="E69" i="23"/>
  <c r="E58" i="23"/>
  <c r="E59" i="23"/>
  <c r="E44" i="23"/>
  <c r="E63" i="23"/>
  <c r="E70" i="23"/>
  <c r="E41" i="23"/>
  <c r="E57" i="23"/>
  <c r="E60" i="23"/>
  <c r="E61" i="23"/>
  <c r="E30" i="23"/>
  <c r="E67" i="23"/>
  <c r="E54" i="23"/>
  <c r="E65" i="23"/>
  <c r="E43" i="23"/>
  <c r="E68" i="23"/>
  <c r="E51" i="23"/>
  <c r="E47" i="23"/>
  <c r="E66" i="23"/>
  <c r="E36" i="10" l="1"/>
  <c r="E39" i="22"/>
  <c r="E70" i="10"/>
  <c r="E127" i="10" s="1"/>
  <c r="E22" i="22" s="1"/>
  <c r="E30" i="22" s="1"/>
  <c r="E67" i="10"/>
  <c r="E104" i="10" s="1"/>
  <c r="E35" i="10"/>
  <c r="F52" i="11"/>
  <c r="F55" i="11"/>
  <c r="E29" i="4"/>
  <c r="E33" i="4" s="1"/>
  <c r="E35" i="4" s="1"/>
  <c r="E12" i="22"/>
  <c r="E36" i="4" l="1"/>
  <c r="F58" i="11"/>
  <c r="E8" i="22"/>
  <c r="E10" i="22" s="1"/>
  <c r="E16" i="22" l="1"/>
  <c r="E18" i="22"/>
  <c r="E15" i="22"/>
  <c r="F59" i="11"/>
  <c r="F77" i="10" s="1"/>
  <c r="F60" i="11" l="1"/>
  <c r="F12" i="3" l="1"/>
  <c r="F10" i="5"/>
  <c r="F12" i="5" l="1"/>
  <c r="F13" i="3"/>
  <c r="F27" i="3" l="1"/>
  <c r="F7" i="18"/>
  <c r="F14" i="5"/>
  <c r="F15" i="18" l="1"/>
  <c r="BK15" i="18" s="1"/>
  <c r="F72" i="18" s="1"/>
  <c r="F22" i="18"/>
  <c r="F31" i="18"/>
  <c r="F38" i="18"/>
  <c r="F24" i="18"/>
  <c r="F29" i="18"/>
  <c r="F40" i="18"/>
  <c r="F18" i="18"/>
  <c r="F19" i="18"/>
  <c r="F34" i="18"/>
  <c r="F35" i="18"/>
  <c r="F23" i="18"/>
  <c r="F30" i="18"/>
  <c r="F39" i="18"/>
  <c r="F17" i="18"/>
  <c r="F36" i="18"/>
  <c r="F46" i="18"/>
  <c r="F55" i="18"/>
  <c r="F62" i="18"/>
  <c r="F21" i="18"/>
  <c r="F32" i="18"/>
  <c r="F48" i="18"/>
  <c r="F53" i="18"/>
  <c r="F64" i="18"/>
  <c r="F69" i="18"/>
  <c r="F26" i="18"/>
  <c r="F27" i="18"/>
  <c r="F42" i="18"/>
  <c r="F43" i="18"/>
  <c r="F58" i="18"/>
  <c r="F59" i="18"/>
  <c r="F28" i="18"/>
  <c r="F25" i="18"/>
  <c r="F41" i="18"/>
  <c r="F52" i="18"/>
  <c r="F57" i="18"/>
  <c r="F66" i="18"/>
  <c r="F45" i="18"/>
  <c r="F20" i="18"/>
  <c r="F33" i="18"/>
  <c r="F54" i="18"/>
  <c r="F56" i="18"/>
  <c r="F60" i="18"/>
  <c r="F61" i="18"/>
  <c r="F63" i="18"/>
  <c r="F37" i="18"/>
  <c r="F44" i="18"/>
  <c r="F47" i="18"/>
  <c r="F49" i="18"/>
  <c r="F67" i="18"/>
  <c r="F51" i="18"/>
  <c r="F65" i="18"/>
  <c r="F50" i="18"/>
  <c r="F70" i="18"/>
  <c r="F16" i="18"/>
  <c r="F68" i="18"/>
  <c r="F31" i="4"/>
  <c r="F7" i="19"/>
  <c r="F7" i="23"/>
  <c r="F30" i="3"/>
  <c r="F31" i="3" s="1"/>
  <c r="F33" i="3" l="1"/>
  <c r="F30" i="4" s="1"/>
  <c r="F36" i="3"/>
  <c r="F33" i="10"/>
  <c r="F25" i="19"/>
  <c r="F15" i="19"/>
  <c r="BK15" i="19" s="1"/>
  <c r="F72" i="19" s="1"/>
  <c r="F38" i="22" s="1"/>
  <c r="F22" i="19"/>
  <c r="F24" i="19"/>
  <c r="F21" i="19"/>
  <c r="F30" i="19"/>
  <c r="F39" i="19"/>
  <c r="F46" i="19"/>
  <c r="F20" i="19"/>
  <c r="F32" i="19"/>
  <c r="F37" i="19"/>
  <c r="F48" i="19"/>
  <c r="F17" i="19"/>
  <c r="F26" i="19"/>
  <c r="F27" i="19"/>
  <c r="F42" i="19"/>
  <c r="F43" i="19"/>
  <c r="F31" i="19"/>
  <c r="F38" i="19"/>
  <c r="F47" i="19"/>
  <c r="F19" i="19"/>
  <c r="F41" i="19"/>
  <c r="F44" i="19"/>
  <c r="F55" i="19"/>
  <c r="F62" i="19"/>
  <c r="F40" i="19"/>
  <c r="F45" i="19"/>
  <c r="F53" i="19"/>
  <c r="F64" i="19"/>
  <c r="F34" i="19"/>
  <c r="F58" i="19"/>
  <c r="F59" i="19"/>
  <c r="F28" i="19"/>
  <c r="F54" i="19"/>
  <c r="F63" i="19"/>
  <c r="F36" i="19"/>
  <c r="F49" i="19"/>
  <c r="F57" i="19"/>
  <c r="F60" i="19"/>
  <c r="F29" i="19"/>
  <c r="F56" i="19"/>
  <c r="F61" i="19"/>
  <c r="F69" i="19"/>
  <c r="F35" i="19"/>
  <c r="F16" i="19"/>
  <c r="F70" i="19"/>
  <c r="F50" i="19"/>
  <c r="F23" i="19"/>
  <c r="F51" i="19"/>
  <c r="F67" i="19"/>
  <c r="F52" i="19"/>
  <c r="F66" i="19"/>
  <c r="F65" i="19"/>
  <c r="F33" i="19"/>
  <c r="F18" i="19"/>
  <c r="F68" i="19"/>
  <c r="F32" i="3"/>
  <c r="F32" i="10"/>
  <c r="F54" i="10" s="1"/>
  <c r="F15" i="23"/>
  <c r="BK15" i="23" s="1"/>
  <c r="F72" i="23" s="1"/>
  <c r="F37" i="22" s="1"/>
  <c r="F22" i="23"/>
  <c r="F31" i="23"/>
  <c r="F24" i="23"/>
  <c r="F29" i="23"/>
  <c r="F18" i="23"/>
  <c r="F19" i="23"/>
  <c r="F23" i="23"/>
  <c r="F30" i="23"/>
  <c r="F39" i="23"/>
  <c r="F21" i="23"/>
  <c r="F25" i="23"/>
  <c r="F34" i="23"/>
  <c r="F41" i="23"/>
  <c r="F44" i="23"/>
  <c r="F17" i="23"/>
  <c r="F20" i="23"/>
  <c r="F35" i="23"/>
  <c r="F36" i="23"/>
  <c r="F37" i="23"/>
  <c r="F33" i="23"/>
  <c r="F40" i="23"/>
  <c r="F26" i="23"/>
  <c r="F27" i="23"/>
  <c r="F46" i="23"/>
  <c r="F47" i="23"/>
  <c r="F38" i="23"/>
  <c r="F48" i="23"/>
  <c r="F54" i="23"/>
  <c r="F32" i="23"/>
  <c r="F49" i="23"/>
  <c r="F56" i="23"/>
  <c r="F45" i="23"/>
  <c r="F55" i="23"/>
  <c r="F42" i="23"/>
  <c r="F52" i="23"/>
  <c r="F65" i="23"/>
  <c r="F68" i="23"/>
  <c r="F28" i="23"/>
  <c r="F62" i="23"/>
  <c r="F16" i="23"/>
  <c r="F64" i="23"/>
  <c r="F69" i="23"/>
  <c r="F50" i="23"/>
  <c r="F57" i="23"/>
  <c r="F60" i="23"/>
  <c r="F58" i="23"/>
  <c r="F59" i="23"/>
  <c r="F53" i="23"/>
  <c r="F70" i="23"/>
  <c r="F61" i="23"/>
  <c r="F67" i="23"/>
  <c r="F63" i="23"/>
  <c r="F51" i="23"/>
  <c r="F43" i="23"/>
  <c r="F66" i="23"/>
  <c r="F67" i="10" l="1"/>
  <c r="F104" i="10" s="1"/>
  <c r="F70" i="10"/>
  <c r="F127" i="10" s="1"/>
  <c r="F22" i="22" s="1"/>
  <c r="F30" i="22" s="1"/>
  <c r="G55" i="11"/>
  <c r="G52" i="11"/>
  <c r="F29" i="4"/>
  <c r="F33" i="4" s="1"/>
  <c r="F35" i="4" s="1"/>
  <c r="F12" i="22"/>
  <c r="F35" i="10"/>
  <c r="F39" i="22"/>
  <c r="F37" i="3"/>
  <c r="F36" i="4" l="1"/>
  <c r="G58" i="11"/>
  <c r="F8" i="22"/>
  <c r="F10" i="22" s="1"/>
  <c r="F36" i="10"/>
  <c r="G59" i="11" l="1"/>
  <c r="G77" i="10" s="1"/>
  <c r="G60" i="11"/>
  <c r="F15" i="22"/>
  <c r="F18" i="22"/>
  <c r="F16" i="22"/>
  <c r="G12" i="3" l="1"/>
  <c r="G10" i="5"/>
  <c r="G12" i="5" l="1"/>
  <c r="D8" i="15"/>
  <c r="G13" i="3"/>
  <c r="D10" i="17"/>
  <c r="D54" i="2" s="1"/>
  <c r="D55" i="2" s="1"/>
  <c r="G27" i="3" l="1"/>
  <c r="G7" i="18"/>
  <c r="D11" i="17"/>
  <c r="D21" i="14"/>
  <c r="D36" i="2"/>
  <c r="G14" i="5"/>
  <c r="D10" i="15"/>
  <c r="D33" i="14" s="1"/>
  <c r="D72" i="2" s="1"/>
  <c r="G31" i="4" l="1"/>
  <c r="D12" i="15"/>
  <c r="D38" i="2" s="1"/>
  <c r="G25" i="18"/>
  <c r="G28" i="18"/>
  <c r="G22" i="18"/>
  <c r="G31" i="18"/>
  <c r="G38" i="18"/>
  <c r="G24" i="18"/>
  <c r="G29" i="18"/>
  <c r="G40" i="18"/>
  <c r="G17" i="18"/>
  <c r="G20" i="18"/>
  <c r="G33" i="18"/>
  <c r="G36" i="18"/>
  <c r="G19" i="18"/>
  <c r="G34" i="18"/>
  <c r="G49" i="18"/>
  <c r="G52" i="18"/>
  <c r="G65" i="18"/>
  <c r="G68" i="18"/>
  <c r="G39" i="18"/>
  <c r="G46" i="18"/>
  <c r="G55" i="18"/>
  <c r="G62" i="18"/>
  <c r="G21" i="18"/>
  <c r="G32" i="18"/>
  <c r="G48" i="18"/>
  <c r="G53" i="18"/>
  <c r="G64" i="18"/>
  <c r="G18" i="18"/>
  <c r="G23" i="18"/>
  <c r="G16" i="18"/>
  <c r="BK16" i="18" s="1"/>
  <c r="G72" i="18" s="1"/>
  <c r="D31" i="14" s="1"/>
  <c r="D70" i="2" s="1"/>
  <c r="G35" i="18"/>
  <c r="G43" i="18"/>
  <c r="G51" i="18"/>
  <c r="G27" i="18"/>
  <c r="G41" i="18"/>
  <c r="G57" i="18"/>
  <c r="G66" i="18"/>
  <c r="G69" i="18"/>
  <c r="G37" i="18"/>
  <c r="G44" i="18"/>
  <c r="G59" i="18"/>
  <c r="G67" i="18"/>
  <c r="G60" i="18"/>
  <c r="G61" i="18"/>
  <c r="G63" i="18"/>
  <c r="G54" i="18"/>
  <c r="G42" i="18"/>
  <c r="G47" i="18"/>
  <c r="G58" i="18"/>
  <c r="G26" i="18"/>
  <c r="G56" i="18"/>
  <c r="G45" i="18"/>
  <c r="G50" i="18"/>
  <c r="G70" i="18"/>
  <c r="G30" i="18"/>
  <c r="G7" i="23"/>
  <c r="G7" i="19"/>
  <c r="G30" i="3"/>
  <c r="G31" i="3"/>
  <c r="D25" i="17"/>
  <c r="D67" i="2" s="1"/>
  <c r="G33" i="3" l="1"/>
  <c r="G36" i="3"/>
  <c r="G33" i="10"/>
  <c r="D29" i="17"/>
  <c r="G25" i="19"/>
  <c r="G22" i="19"/>
  <c r="G16" i="19"/>
  <c r="BK16" i="19" s="1"/>
  <c r="G72" i="19" s="1"/>
  <c r="G33" i="19"/>
  <c r="G36" i="19"/>
  <c r="G49" i="19"/>
  <c r="G21" i="19"/>
  <c r="G30" i="19"/>
  <c r="G39" i="19"/>
  <c r="G46" i="19"/>
  <c r="G20" i="19"/>
  <c r="G32" i="19"/>
  <c r="G37" i="19"/>
  <c r="G48" i="19"/>
  <c r="G19" i="19"/>
  <c r="G28" i="19"/>
  <c r="G41" i="19"/>
  <c r="G44" i="19"/>
  <c r="G42" i="19"/>
  <c r="G43" i="19"/>
  <c r="G50" i="19"/>
  <c r="G52" i="19"/>
  <c r="G31" i="19"/>
  <c r="G55" i="19"/>
  <c r="G62" i="19"/>
  <c r="G24" i="19"/>
  <c r="G40" i="19"/>
  <c r="G45" i="19"/>
  <c r="G53" i="19"/>
  <c r="G64" i="19"/>
  <c r="G17" i="19"/>
  <c r="G26" i="19"/>
  <c r="G27" i="19"/>
  <c r="G57" i="19"/>
  <c r="G60" i="19"/>
  <c r="G58" i="19"/>
  <c r="G59" i="19"/>
  <c r="G65" i="19"/>
  <c r="G68" i="19"/>
  <c r="G63" i="19"/>
  <c r="G29" i="19"/>
  <c r="G56" i="19"/>
  <c r="G61" i="19"/>
  <c r="G69" i="19"/>
  <c r="G34" i="19"/>
  <c r="G47" i="19"/>
  <c r="G54" i="19"/>
  <c r="G70" i="19"/>
  <c r="G35" i="19"/>
  <c r="G23" i="19"/>
  <c r="G51" i="19"/>
  <c r="G67" i="19"/>
  <c r="G38" i="19"/>
  <c r="G66" i="19"/>
  <c r="G18" i="19"/>
  <c r="G25" i="23"/>
  <c r="G28" i="23"/>
  <c r="G22" i="23"/>
  <c r="G17" i="23"/>
  <c r="G20" i="23"/>
  <c r="G33" i="23"/>
  <c r="G36" i="23"/>
  <c r="G23" i="23"/>
  <c r="G24" i="23"/>
  <c r="G35" i="23"/>
  <c r="G42" i="23"/>
  <c r="G43" i="23"/>
  <c r="G49" i="23"/>
  <c r="G34" i="23"/>
  <c r="G41" i="23"/>
  <c r="G44" i="23"/>
  <c r="G31" i="23"/>
  <c r="G37" i="23"/>
  <c r="G29" i="23"/>
  <c r="G38" i="23"/>
  <c r="G18" i="23"/>
  <c r="G57" i="23"/>
  <c r="G27" i="23"/>
  <c r="G48" i="23"/>
  <c r="G54" i="23"/>
  <c r="G32" i="23"/>
  <c r="G39" i="23"/>
  <c r="G56" i="23"/>
  <c r="G40" i="23"/>
  <c r="G50" i="23"/>
  <c r="G52" i="23"/>
  <c r="G66" i="23"/>
  <c r="G67" i="23"/>
  <c r="G55" i="23"/>
  <c r="G65" i="23"/>
  <c r="G68" i="23"/>
  <c r="G62" i="23"/>
  <c r="G19" i="23"/>
  <c r="G45" i="23"/>
  <c r="G46" i="23"/>
  <c r="G58" i="23"/>
  <c r="G59" i="23"/>
  <c r="G16" i="23"/>
  <c r="BK16" i="23" s="1"/>
  <c r="G72" i="23" s="1"/>
  <c r="G37" i="22" s="1"/>
  <c r="G64" i="23"/>
  <c r="G60" i="23"/>
  <c r="G21" i="23"/>
  <c r="G53" i="23"/>
  <c r="G70" i="23"/>
  <c r="G69" i="23"/>
  <c r="G30" i="23"/>
  <c r="G61" i="23"/>
  <c r="G26" i="23"/>
  <c r="G63" i="23"/>
  <c r="G51" i="23"/>
  <c r="G47" i="23"/>
  <c r="G32" i="3"/>
  <c r="G32" i="10"/>
  <c r="G54" i="10" s="1"/>
  <c r="D28" i="17"/>
  <c r="G35" i="10" l="1"/>
  <c r="D34" i="17"/>
  <c r="G38" i="22"/>
  <c r="G39" i="22" s="1"/>
  <c r="D32" i="14"/>
  <c r="D71" i="2" s="1"/>
  <c r="D31" i="17"/>
  <c r="G30" i="4"/>
  <c r="G70" i="10"/>
  <c r="G127" i="10" s="1"/>
  <c r="G22" i="22" s="1"/>
  <c r="G30" i="22" s="1"/>
  <c r="G67" i="10"/>
  <c r="G104" i="10" s="1"/>
  <c r="D30" i="17"/>
  <c r="D34" i="14" s="1"/>
  <c r="D73" i="2" s="1"/>
  <c r="H52" i="11"/>
  <c r="H55" i="11"/>
  <c r="G29" i="4"/>
  <c r="G12" i="22"/>
  <c r="G37" i="3"/>
  <c r="G33" i="4" l="1"/>
  <c r="G35" i="4" s="1"/>
  <c r="G36" i="4" s="1"/>
  <c r="G36" i="10"/>
  <c r="D35" i="17"/>
  <c r="H58" i="11"/>
  <c r="G8" i="22"/>
  <c r="G10" i="22" s="1"/>
  <c r="G15" i="22" l="1"/>
  <c r="G16" i="22"/>
  <c r="G18" i="22"/>
  <c r="H59" i="11"/>
  <c r="H77" i="10" s="1"/>
  <c r="H60" i="11" l="1"/>
  <c r="H12" i="3" l="1"/>
  <c r="H10" i="5"/>
  <c r="H12" i="5" l="1"/>
  <c r="H13" i="3"/>
  <c r="H27" i="3" l="1"/>
  <c r="H7" i="18"/>
  <c r="H14" i="5"/>
  <c r="H31" i="4" l="1"/>
  <c r="H26" i="18"/>
  <c r="H27" i="18"/>
  <c r="H25" i="18"/>
  <c r="H28" i="18"/>
  <c r="H22" i="18"/>
  <c r="H31" i="18"/>
  <c r="H38" i="18"/>
  <c r="H18" i="18"/>
  <c r="H19" i="18"/>
  <c r="H34" i="18"/>
  <c r="H35" i="18"/>
  <c r="H40" i="18"/>
  <c r="H50" i="18"/>
  <c r="H51" i="18"/>
  <c r="H66" i="18"/>
  <c r="H67" i="18"/>
  <c r="H17" i="18"/>
  <c r="BK17" i="18" s="1"/>
  <c r="H72" i="18" s="1"/>
  <c r="H36" i="18"/>
  <c r="H49" i="18"/>
  <c r="H52" i="18"/>
  <c r="H65" i="18"/>
  <c r="H68" i="18"/>
  <c r="H39" i="18"/>
  <c r="H46" i="18"/>
  <c r="H55" i="18"/>
  <c r="H62" i="18"/>
  <c r="H20" i="18"/>
  <c r="H33" i="18"/>
  <c r="H37" i="18"/>
  <c r="H32" i="18"/>
  <c r="H47" i="18"/>
  <c r="H58" i="18"/>
  <c r="H70" i="18"/>
  <c r="H43" i="18"/>
  <c r="H29" i="18"/>
  <c r="H41" i="18"/>
  <c r="H42" i="18"/>
  <c r="H60" i="18"/>
  <c r="H61" i="18"/>
  <c r="H63" i="18"/>
  <c r="H64" i="18"/>
  <c r="H69" i="18"/>
  <c r="H23" i="18"/>
  <c r="H44" i="18"/>
  <c r="H59" i="18"/>
  <c r="H45" i="18"/>
  <c r="H24" i="18"/>
  <c r="H57" i="18"/>
  <c r="H53" i="18"/>
  <c r="H56" i="18"/>
  <c r="H21" i="18"/>
  <c r="H54" i="18"/>
  <c r="H30" i="18"/>
  <c r="H48" i="18"/>
  <c r="H7" i="23"/>
  <c r="H7" i="19"/>
  <c r="H30" i="3"/>
  <c r="H31" i="3" s="1"/>
  <c r="H36" i="3" l="1"/>
  <c r="H37" i="3" s="1"/>
  <c r="H33" i="3"/>
  <c r="H30" i="4" s="1"/>
  <c r="H33" i="10"/>
  <c r="H32" i="3"/>
  <c r="H32" i="10"/>
  <c r="H54" i="10" s="1"/>
  <c r="H21" i="19"/>
  <c r="H25" i="19"/>
  <c r="H18" i="19"/>
  <c r="H23" i="19"/>
  <c r="H34" i="19"/>
  <c r="H35" i="19"/>
  <c r="H50" i="19"/>
  <c r="H33" i="19"/>
  <c r="H36" i="19"/>
  <c r="H49" i="19"/>
  <c r="H30" i="19"/>
  <c r="H39" i="19"/>
  <c r="H46" i="19"/>
  <c r="H17" i="19"/>
  <c r="BK17" i="19" s="1"/>
  <c r="H72" i="19" s="1"/>
  <c r="H38" i="22" s="1"/>
  <c r="H26" i="19"/>
  <c r="H27" i="19"/>
  <c r="H42" i="19"/>
  <c r="H43" i="19"/>
  <c r="H37" i="19"/>
  <c r="H48" i="19"/>
  <c r="H51" i="19"/>
  <c r="H19" i="19"/>
  <c r="H41" i="19"/>
  <c r="H44" i="19"/>
  <c r="H52" i="19"/>
  <c r="H31" i="19"/>
  <c r="H55" i="19"/>
  <c r="H62" i="19"/>
  <c r="H20" i="19"/>
  <c r="H32" i="19"/>
  <c r="H58" i="19"/>
  <c r="H59" i="19"/>
  <c r="H24" i="19"/>
  <c r="H53" i="19"/>
  <c r="H66" i="19"/>
  <c r="H67" i="19"/>
  <c r="H57" i="19"/>
  <c r="H60" i="19"/>
  <c r="H64" i="19"/>
  <c r="H65" i="19"/>
  <c r="H68" i="19"/>
  <c r="H63" i="19"/>
  <c r="H22" i="19"/>
  <c r="H40" i="19"/>
  <c r="H45" i="19"/>
  <c r="H56" i="19"/>
  <c r="H28" i="19"/>
  <c r="H47" i="19"/>
  <c r="H54" i="19"/>
  <c r="H70" i="19"/>
  <c r="H29" i="19"/>
  <c r="H61" i="19"/>
  <c r="H69" i="19"/>
  <c r="H38" i="19"/>
  <c r="H26" i="23"/>
  <c r="H27" i="23"/>
  <c r="H25" i="23"/>
  <c r="H28" i="23"/>
  <c r="H18" i="23"/>
  <c r="H19" i="23"/>
  <c r="H34" i="23"/>
  <c r="H35" i="23"/>
  <c r="H17" i="23"/>
  <c r="BK17" i="23" s="1"/>
  <c r="H72" i="23" s="1"/>
  <c r="H37" i="22" s="1"/>
  <c r="H30" i="23"/>
  <c r="H40" i="23"/>
  <c r="H45" i="23"/>
  <c r="H22" i="23"/>
  <c r="H23" i="23"/>
  <c r="H24" i="23"/>
  <c r="H50" i="23"/>
  <c r="H51" i="23"/>
  <c r="H42" i="23"/>
  <c r="H43" i="23"/>
  <c r="H20" i="23"/>
  <c r="H36" i="23"/>
  <c r="H41" i="23"/>
  <c r="H44" i="23"/>
  <c r="H33" i="23"/>
  <c r="H37" i="23"/>
  <c r="H47" i="23"/>
  <c r="H29" i="23"/>
  <c r="H38" i="23"/>
  <c r="H57" i="23"/>
  <c r="H48" i="23"/>
  <c r="H49" i="23"/>
  <c r="H54" i="23"/>
  <c r="H31" i="23"/>
  <c r="H46" i="23"/>
  <c r="H39" i="23"/>
  <c r="H56" i="23"/>
  <c r="H61" i="23"/>
  <c r="H52" i="23"/>
  <c r="H66" i="23"/>
  <c r="H67" i="23"/>
  <c r="H55" i="23"/>
  <c r="H65" i="23"/>
  <c r="H68" i="23"/>
  <c r="H32" i="23"/>
  <c r="H64" i="23"/>
  <c r="H69" i="23"/>
  <c r="H58" i="23"/>
  <c r="H59" i="23"/>
  <c r="H60" i="23"/>
  <c r="H62" i="23"/>
  <c r="H53" i="23"/>
  <c r="H70" i="23"/>
  <c r="H21" i="23"/>
  <c r="H63" i="23"/>
  <c r="H36" i="10" l="1"/>
  <c r="H39" i="22"/>
  <c r="H12" i="22"/>
  <c r="I55" i="11"/>
  <c r="I52" i="11"/>
  <c r="H29" i="4"/>
  <c r="H33" i="4" s="1"/>
  <c r="H35" i="4" s="1"/>
  <c r="H36" i="4" s="1"/>
  <c r="H35" i="10"/>
  <c r="H67" i="10"/>
  <c r="H104" i="10" s="1"/>
  <c r="H70" i="10"/>
  <c r="H127" i="10" s="1"/>
  <c r="H22" i="22" s="1"/>
  <c r="H30" i="22" s="1"/>
  <c r="I58" i="11" l="1"/>
  <c r="H8" i="22"/>
  <c r="H10" i="22" s="1"/>
  <c r="H15" i="22" l="1"/>
  <c r="H16" i="22"/>
  <c r="H18" i="22"/>
  <c r="I59" i="11"/>
  <c r="I77" i="10" s="1"/>
  <c r="I60" i="11" l="1"/>
  <c r="I12" i="3"/>
  <c r="I10" i="5"/>
  <c r="I12" i="5" l="1"/>
  <c r="I13" i="3"/>
  <c r="I27" i="3" l="1"/>
  <c r="I7" i="18"/>
  <c r="I14" i="5"/>
  <c r="I31" i="4" l="1"/>
  <c r="I21" i="18"/>
  <c r="I32" i="18"/>
  <c r="I37" i="18"/>
  <c r="I26" i="18"/>
  <c r="I27" i="18"/>
  <c r="I25" i="18"/>
  <c r="I28" i="18"/>
  <c r="I24" i="18"/>
  <c r="I29" i="18"/>
  <c r="I40" i="18"/>
  <c r="I22" i="18"/>
  <c r="I31" i="18"/>
  <c r="I45" i="18"/>
  <c r="I56" i="18"/>
  <c r="I61" i="18"/>
  <c r="I19" i="18"/>
  <c r="I34" i="18"/>
  <c r="I50" i="18"/>
  <c r="I51" i="18"/>
  <c r="I66" i="18"/>
  <c r="I67" i="18"/>
  <c r="I36" i="18"/>
  <c r="I49" i="18"/>
  <c r="I52" i="18"/>
  <c r="I65" i="18"/>
  <c r="I20" i="18"/>
  <c r="I33" i="18"/>
  <c r="I30" i="18"/>
  <c r="I54" i="18"/>
  <c r="I68" i="18"/>
  <c r="I18" i="18"/>
  <c r="BK18" i="18" s="1"/>
  <c r="I72" i="18" s="1"/>
  <c r="I35" i="18"/>
  <c r="I46" i="18"/>
  <c r="I47" i="18"/>
  <c r="I58" i="18"/>
  <c r="I70" i="18"/>
  <c r="I43" i="18"/>
  <c r="I55" i="18"/>
  <c r="I23" i="18"/>
  <c r="I39" i="18"/>
  <c r="I62" i="18"/>
  <c r="I69" i="18"/>
  <c r="I60" i="18"/>
  <c r="I63" i="18"/>
  <c r="I64" i="18"/>
  <c r="I53" i="18"/>
  <c r="I57" i="18"/>
  <c r="I44" i="18"/>
  <c r="I59" i="18"/>
  <c r="I38" i="18"/>
  <c r="I41" i="18"/>
  <c r="I42" i="18"/>
  <c r="I48" i="18"/>
  <c r="I7" i="23"/>
  <c r="I7" i="19"/>
  <c r="I30" i="3"/>
  <c r="I31" i="3" s="1"/>
  <c r="I32" i="3" l="1"/>
  <c r="I32" i="10"/>
  <c r="I54" i="10" s="1"/>
  <c r="I21" i="23"/>
  <c r="I32" i="23"/>
  <c r="I26" i="23"/>
  <c r="I27" i="23"/>
  <c r="I24" i="23"/>
  <c r="I29" i="23"/>
  <c r="I19" i="23"/>
  <c r="I28" i="23"/>
  <c r="I31" i="23"/>
  <c r="I33" i="23"/>
  <c r="I30" i="23"/>
  <c r="I35" i="23"/>
  <c r="I40" i="23"/>
  <c r="I45" i="23"/>
  <c r="I39" i="23"/>
  <c r="I23" i="23"/>
  <c r="I34" i="23"/>
  <c r="I42" i="23"/>
  <c r="I43" i="23"/>
  <c r="I18" i="23"/>
  <c r="BK18" i="23" s="1"/>
  <c r="I72" i="23" s="1"/>
  <c r="I37" i="22" s="1"/>
  <c r="I22" i="23"/>
  <c r="I37" i="23"/>
  <c r="I48" i="23"/>
  <c r="I36" i="23"/>
  <c r="I41" i="23"/>
  <c r="I51" i="23"/>
  <c r="I53" i="23"/>
  <c r="I47" i="23"/>
  <c r="I25" i="23"/>
  <c r="I38" i="23"/>
  <c r="I57" i="23"/>
  <c r="I20" i="23"/>
  <c r="I44" i="23"/>
  <c r="I56" i="23"/>
  <c r="I63" i="23"/>
  <c r="I70" i="23"/>
  <c r="I61" i="23"/>
  <c r="I52" i="23"/>
  <c r="I66" i="23"/>
  <c r="I67" i="23"/>
  <c r="I49" i="23"/>
  <c r="I54" i="23"/>
  <c r="I62" i="23"/>
  <c r="I55" i="23"/>
  <c r="I68" i="23"/>
  <c r="I46" i="23"/>
  <c r="I64" i="23"/>
  <c r="I58" i="23"/>
  <c r="I59" i="23"/>
  <c r="I65" i="23"/>
  <c r="I60" i="23"/>
  <c r="I50" i="23"/>
  <c r="I69" i="23"/>
  <c r="I36" i="3"/>
  <c r="I37" i="3" s="1"/>
  <c r="I33" i="3"/>
  <c r="I30" i="4" s="1"/>
  <c r="I33" i="10"/>
  <c r="I23" i="19"/>
  <c r="I21" i="19"/>
  <c r="I22" i="19"/>
  <c r="I24" i="19"/>
  <c r="I25" i="19"/>
  <c r="I29" i="19"/>
  <c r="I40" i="19"/>
  <c r="I45" i="19"/>
  <c r="I18" i="19"/>
  <c r="BK18" i="19" s="1"/>
  <c r="I72" i="19" s="1"/>
  <c r="I38" i="22" s="1"/>
  <c r="I34" i="19"/>
  <c r="I35" i="19"/>
  <c r="I33" i="19"/>
  <c r="I36" i="19"/>
  <c r="I49" i="19"/>
  <c r="I20" i="19"/>
  <c r="I32" i="19"/>
  <c r="I37" i="19"/>
  <c r="I48" i="19"/>
  <c r="I30" i="19"/>
  <c r="I56" i="19"/>
  <c r="I61" i="19"/>
  <c r="I42" i="19"/>
  <c r="I43" i="19"/>
  <c r="I50" i="19"/>
  <c r="I51" i="19"/>
  <c r="I19" i="19"/>
  <c r="I41" i="19"/>
  <c r="I44" i="19"/>
  <c r="I52" i="19"/>
  <c r="I39" i="19"/>
  <c r="I46" i="19"/>
  <c r="I53" i="19"/>
  <c r="I27" i="19"/>
  <c r="I58" i="19"/>
  <c r="I59" i="19"/>
  <c r="I66" i="19"/>
  <c r="I67" i="19"/>
  <c r="I57" i="19"/>
  <c r="I60" i="19"/>
  <c r="I64" i="19"/>
  <c r="I65" i="19"/>
  <c r="I68" i="19"/>
  <c r="I31" i="19"/>
  <c r="I55" i="19"/>
  <c r="I62" i="19"/>
  <c r="I69" i="19"/>
  <c r="I63" i="19"/>
  <c r="I28" i="19"/>
  <c r="I54" i="19"/>
  <c r="I26" i="19"/>
  <c r="I47" i="19"/>
  <c r="I70" i="19"/>
  <c r="I38" i="19"/>
  <c r="I36" i="10" l="1"/>
  <c r="I67" i="10"/>
  <c r="I104" i="10" s="1"/>
  <c r="I70" i="10"/>
  <c r="I127" i="10" s="1"/>
  <c r="I22" i="22" s="1"/>
  <c r="I30" i="22" s="1"/>
  <c r="I39" i="22"/>
  <c r="I35" i="10"/>
  <c r="I12" i="22"/>
  <c r="J52" i="11"/>
  <c r="I29" i="4"/>
  <c r="I33" i="4" s="1"/>
  <c r="I35" i="4" s="1"/>
  <c r="I36" i="4" s="1"/>
  <c r="J55" i="11"/>
  <c r="J58" i="11" l="1"/>
  <c r="I8" i="22"/>
  <c r="I10" i="22" s="1"/>
  <c r="I18" i="22" l="1"/>
  <c r="I15" i="22"/>
  <c r="I16" i="22"/>
  <c r="J59" i="11"/>
  <c r="J77" i="10" s="1"/>
  <c r="J60" i="11" l="1"/>
  <c r="J10" i="5" l="1"/>
  <c r="J12" i="3"/>
  <c r="J13" i="3" l="1"/>
  <c r="J12" i="5"/>
  <c r="J14" i="5" l="1"/>
  <c r="J27" i="3"/>
  <c r="J7" i="18"/>
  <c r="J23" i="18" l="1"/>
  <c r="J30" i="18"/>
  <c r="J39" i="18"/>
  <c r="J21" i="18"/>
  <c r="J32" i="18"/>
  <c r="J37" i="18"/>
  <c r="J26" i="18"/>
  <c r="J27" i="18"/>
  <c r="J22" i="18"/>
  <c r="J31" i="18"/>
  <c r="J38" i="18"/>
  <c r="J47" i="18"/>
  <c r="J54" i="18"/>
  <c r="J63" i="18"/>
  <c r="J70" i="18"/>
  <c r="J40" i="18"/>
  <c r="J45" i="18"/>
  <c r="J56" i="18"/>
  <c r="J61" i="18"/>
  <c r="J19" i="18"/>
  <c r="BK19" i="18" s="1"/>
  <c r="J72" i="18" s="1"/>
  <c r="J34" i="18"/>
  <c r="J50" i="18"/>
  <c r="J51" i="18"/>
  <c r="J66" i="18"/>
  <c r="J35" i="18"/>
  <c r="J20" i="18"/>
  <c r="J28" i="18"/>
  <c r="J24" i="18"/>
  <c r="J44" i="18"/>
  <c r="J48" i="18"/>
  <c r="J59" i="18"/>
  <c r="J65" i="18"/>
  <c r="J68" i="18"/>
  <c r="J25" i="18"/>
  <c r="J46" i="18"/>
  <c r="J52" i="18"/>
  <c r="J58" i="18"/>
  <c r="J53" i="18"/>
  <c r="J57" i="18"/>
  <c r="J62" i="18"/>
  <c r="J69" i="18"/>
  <c r="J43" i="18"/>
  <c r="J55" i="18"/>
  <c r="J41" i="18"/>
  <c r="J60" i="18"/>
  <c r="J64" i="18"/>
  <c r="J33" i="18"/>
  <c r="J67" i="18"/>
  <c r="J29" i="18"/>
  <c r="J42" i="18"/>
  <c r="J49" i="18"/>
  <c r="J36" i="18"/>
  <c r="J7" i="19"/>
  <c r="J7" i="23"/>
  <c r="J30" i="3"/>
  <c r="J31" i="4"/>
  <c r="J32" i="3" l="1"/>
  <c r="J32" i="10"/>
  <c r="J54" i="10" s="1"/>
  <c r="J31" i="3"/>
  <c r="J20" i="19"/>
  <c r="J23" i="19"/>
  <c r="J21" i="19"/>
  <c r="J31" i="19"/>
  <c r="J38" i="19"/>
  <c r="J47" i="19"/>
  <c r="J22" i="19"/>
  <c r="J24" i="19"/>
  <c r="J25" i="19"/>
  <c r="J29" i="19"/>
  <c r="J40" i="19"/>
  <c r="J45" i="19"/>
  <c r="J34" i="19"/>
  <c r="J35" i="19"/>
  <c r="J30" i="19"/>
  <c r="J39" i="19"/>
  <c r="J46" i="19"/>
  <c r="J33" i="19"/>
  <c r="J54" i="19"/>
  <c r="J37" i="19"/>
  <c r="J48" i="19"/>
  <c r="J56" i="19"/>
  <c r="J61" i="19"/>
  <c r="J42" i="19"/>
  <c r="J43" i="19"/>
  <c r="J50" i="19"/>
  <c r="J51" i="19"/>
  <c r="J36" i="19"/>
  <c r="J49" i="19"/>
  <c r="J55" i="19"/>
  <c r="J62" i="19"/>
  <c r="J19" i="19"/>
  <c r="BK19" i="19" s="1"/>
  <c r="J72" i="19" s="1"/>
  <c r="J38" i="22" s="1"/>
  <c r="J70" i="19"/>
  <c r="J32" i="19"/>
  <c r="J53" i="19"/>
  <c r="J27" i="19"/>
  <c r="J58" i="19"/>
  <c r="J59" i="19"/>
  <c r="J66" i="19"/>
  <c r="J67" i="19"/>
  <c r="J41" i="19"/>
  <c r="J44" i="19"/>
  <c r="J52" i="19"/>
  <c r="J63" i="19"/>
  <c r="J60" i="19"/>
  <c r="J68" i="19"/>
  <c r="J57" i="19"/>
  <c r="J64" i="19"/>
  <c r="J65" i="19"/>
  <c r="J26" i="19"/>
  <c r="J28" i="19"/>
  <c r="J69" i="19"/>
  <c r="J23" i="23"/>
  <c r="J30" i="23"/>
  <c r="J21" i="23"/>
  <c r="J22" i="23"/>
  <c r="J31" i="23"/>
  <c r="J38" i="23"/>
  <c r="J32" i="23"/>
  <c r="J36" i="23"/>
  <c r="J41" i="23"/>
  <c r="J44" i="23"/>
  <c r="J19" i="23"/>
  <c r="BK19" i="23" s="1"/>
  <c r="J72" i="23" s="1"/>
  <c r="J37" i="22" s="1"/>
  <c r="J28" i="23"/>
  <c r="J33" i="23"/>
  <c r="J24" i="23"/>
  <c r="J46" i="23"/>
  <c r="J47" i="23"/>
  <c r="J39" i="23"/>
  <c r="J35" i="23"/>
  <c r="J20" i="23"/>
  <c r="J40" i="23"/>
  <c r="J45" i="23"/>
  <c r="J34" i="23"/>
  <c r="J43" i="23"/>
  <c r="J55" i="23"/>
  <c r="J37" i="23"/>
  <c r="J51" i="23"/>
  <c r="J53" i="23"/>
  <c r="J27" i="23"/>
  <c r="J29" i="23"/>
  <c r="J42" i="23"/>
  <c r="J49" i="23"/>
  <c r="J54" i="23"/>
  <c r="J60" i="23"/>
  <c r="J56" i="23"/>
  <c r="J63" i="23"/>
  <c r="J70" i="23"/>
  <c r="J61" i="23"/>
  <c r="J25" i="23"/>
  <c r="J48" i="23"/>
  <c r="J65" i="23"/>
  <c r="J68" i="23"/>
  <c r="J52" i="23"/>
  <c r="J66" i="23"/>
  <c r="J57" i="23"/>
  <c r="J64" i="23"/>
  <c r="J67" i="23"/>
  <c r="J58" i="23"/>
  <c r="J62" i="23"/>
  <c r="J50" i="23"/>
  <c r="J69" i="23"/>
  <c r="J59" i="23"/>
  <c r="J26" i="23"/>
  <c r="J36" i="3" l="1"/>
  <c r="J37" i="3" s="1"/>
  <c r="J33" i="3"/>
  <c r="J30" i="4" s="1"/>
  <c r="J33" i="10"/>
  <c r="J39" i="22"/>
  <c r="J67" i="10"/>
  <c r="J104" i="10" s="1"/>
  <c r="J70" i="10"/>
  <c r="J127" i="10" s="1"/>
  <c r="J22" i="22" s="1"/>
  <c r="J30" i="22" s="1"/>
  <c r="K55" i="11"/>
  <c r="J12" i="22"/>
  <c r="K52" i="11"/>
  <c r="J29" i="4"/>
  <c r="J33" i="4" l="1"/>
  <c r="J35" i="4" s="1"/>
  <c r="J36" i="4" s="1"/>
  <c r="K58" i="11"/>
  <c r="J8" i="22"/>
  <c r="J10" i="22" s="1"/>
  <c r="J36" i="10"/>
  <c r="J35" i="10"/>
  <c r="J18" i="22" l="1"/>
  <c r="J15" i="22"/>
  <c r="J16" i="22"/>
  <c r="K59" i="11"/>
  <c r="K77" i="10" s="1"/>
  <c r="K60" i="11" l="1"/>
  <c r="K10" i="5" l="1"/>
  <c r="K12" i="3"/>
  <c r="K13" i="3" l="1"/>
  <c r="E10" i="17"/>
  <c r="E54" i="2" s="1"/>
  <c r="E55" i="2" s="1"/>
  <c r="K12" i="5"/>
  <c r="E8" i="15"/>
  <c r="E21" i="14" l="1"/>
  <c r="E36" i="2"/>
  <c r="K14" i="5"/>
  <c r="E10" i="15"/>
  <c r="E33" i="14" s="1"/>
  <c r="E72" i="2" s="1"/>
  <c r="K27" i="3"/>
  <c r="K7" i="18"/>
  <c r="E11" i="17"/>
  <c r="K20" i="18" l="1"/>
  <c r="BK20" i="18" s="1"/>
  <c r="K72" i="18" s="1"/>
  <c r="E31" i="14" s="1"/>
  <c r="E70" i="2" s="1"/>
  <c r="K33" i="18"/>
  <c r="K36" i="18"/>
  <c r="K23" i="18"/>
  <c r="K30" i="18"/>
  <c r="K39" i="18"/>
  <c r="K21" i="18"/>
  <c r="K32" i="18"/>
  <c r="K37" i="18"/>
  <c r="K25" i="18"/>
  <c r="K28" i="18"/>
  <c r="K41" i="18"/>
  <c r="K44" i="18"/>
  <c r="K57" i="18"/>
  <c r="K60" i="18"/>
  <c r="K22" i="18"/>
  <c r="K31" i="18"/>
  <c r="K47" i="18"/>
  <c r="K54" i="18"/>
  <c r="K63" i="18"/>
  <c r="K70" i="18"/>
  <c r="K40" i="18"/>
  <c r="K45" i="18"/>
  <c r="K56" i="18"/>
  <c r="K61" i="18"/>
  <c r="K29" i="18"/>
  <c r="K34" i="18"/>
  <c r="K35" i="18"/>
  <c r="K42" i="18"/>
  <c r="K49" i="18"/>
  <c r="K50" i="18"/>
  <c r="K64" i="18"/>
  <c r="K24" i="18"/>
  <c r="K48" i="18"/>
  <c r="K51" i="18"/>
  <c r="K59" i="18"/>
  <c r="K65" i="18"/>
  <c r="K27" i="18"/>
  <c r="K68" i="18"/>
  <c r="K46" i="18"/>
  <c r="K52" i="18"/>
  <c r="K43" i="18"/>
  <c r="K55" i="18"/>
  <c r="K62" i="18"/>
  <c r="K69" i="18"/>
  <c r="K38" i="18"/>
  <c r="K58" i="18"/>
  <c r="K66" i="18"/>
  <c r="K67" i="18"/>
  <c r="K26" i="18"/>
  <c r="K53" i="18"/>
  <c r="K7" i="23"/>
  <c r="K7" i="19"/>
  <c r="K30" i="3"/>
  <c r="E25" i="17"/>
  <c r="E67" i="2" s="1"/>
  <c r="K31" i="4"/>
  <c r="E12" i="15"/>
  <c r="E38" i="2" s="1"/>
  <c r="K32" i="10" l="1"/>
  <c r="K54" i="10" s="1"/>
  <c r="K32" i="3"/>
  <c r="E28" i="17"/>
  <c r="K20" i="23"/>
  <c r="BK20" i="23" s="1"/>
  <c r="K72" i="23" s="1"/>
  <c r="K37" i="22" s="1"/>
  <c r="K23" i="23"/>
  <c r="K25" i="23"/>
  <c r="K28" i="23"/>
  <c r="K37" i="23"/>
  <c r="K39" i="23"/>
  <c r="K42" i="23"/>
  <c r="K43" i="23"/>
  <c r="K31" i="23"/>
  <c r="K32" i="23"/>
  <c r="K36" i="23"/>
  <c r="K41" i="23"/>
  <c r="K44" i="23"/>
  <c r="K21" i="23"/>
  <c r="K30" i="23"/>
  <c r="K24" i="23"/>
  <c r="K46" i="23"/>
  <c r="K47" i="23"/>
  <c r="K33" i="23"/>
  <c r="K34" i="23"/>
  <c r="K35" i="23"/>
  <c r="K52" i="23"/>
  <c r="K22" i="23"/>
  <c r="K55" i="23"/>
  <c r="K51" i="23"/>
  <c r="K53" i="23"/>
  <c r="K45" i="23"/>
  <c r="K48" i="23"/>
  <c r="K27" i="23"/>
  <c r="K58" i="23"/>
  <c r="K59" i="23"/>
  <c r="K60" i="23"/>
  <c r="K56" i="23"/>
  <c r="K63" i="23"/>
  <c r="K70" i="23"/>
  <c r="K29" i="23"/>
  <c r="K38" i="23"/>
  <c r="K66" i="23"/>
  <c r="K67" i="23"/>
  <c r="K68" i="23"/>
  <c r="K57" i="23"/>
  <c r="K61" i="23"/>
  <c r="K40" i="23"/>
  <c r="K65" i="23"/>
  <c r="K62" i="23"/>
  <c r="K64" i="23"/>
  <c r="K49" i="23"/>
  <c r="K50" i="23"/>
  <c r="K69" i="23"/>
  <c r="K26" i="23"/>
  <c r="K54" i="23"/>
  <c r="K20" i="19"/>
  <c r="BK20" i="19" s="1"/>
  <c r="K72" i="19" s="1"/>
  <c r="K23" i="19"/>
  <c r="K28" i="19"/>
  <c r="K41" i="19"/>
  <c r="K44" i="19"/>
  <c r="K31" i="19"/>
  <c r="K38" i="19"/>
  <c r="K47" i="19"/>
  <c r="K21" i="19"/>
  <c r="K22" i="19"/>
  <c r="K24" i="19"/>
  <c r="K25" i="19"/>
  <c r="K29" i="19"/>
  <c r="K40" i="19"/>
  <c r="K45" i="19"/>
  <c r="K33" i="19"/>
  <c r="K36" i="19"/>
  <c r="K49" i="19"/>
  <c r="K35" i="19"/>
  <c r="K57" i="19"/>
  <c r="K60" i="19"/>
  <c r="K30" i="19"/>
  <c r="K54" i="19"/>
  <c r="K63" i="19"/>
  <c r="K37" i="19"/>
  <c r="K48" i="19"/>
  <c r="K56" i="19"/>
  <c r="K61" i="19"/>
  <c r="K34" i="19"/>
  <c r="K52" i="19"/>
  <c r="K51" i="19"/>
  <c r="K70" i="19"/>
  <c r="K32" i="19"/>
  <c r="K53" i="19"/>
  <c r="K42" i="19"/>
  <c r="K43" i="19"/>
  <c r="K50" i="19"/>
  <c r="K64" i="19"/>
  <c r="K65" i="19"/>
  <c r="K68" i="19"/>
  <c r="K27" i="19"/>
  <c r="K58" i="19"/>
  <c r="K66" i="19"/>
  <c r="K39" i="19"/>
  <c r="K62" i="19"/>
  <c r="K59" i="19"/>
  <c r="K67" i="19"/>
  <c r="K46" i="19"/>
  <c r="K26" i="19"/>
  <c r="K55" i="19"/>
  <c r="K69" i="19"/>
  <c r="K31" i="3"/>
  <c r="E32" i="14" l="1"/>
  <c r="E71" i="2" s="1"/>
  <c r="K38" i="22"/>
  <c r="E30" i="17"/>
  <c r="E34" i="14" s="1"/>
  <c r="E73" i="2" s="1"/>
  <c r="L52" i="11"/>
  <c r="L55" i="11"/>
  <c r="K29" i="4"/>
  <c r="K12" i="22"/>
  <c r="K39" i="22"/>
  <c r="K33" i="3"/>
  <c r="K36" i="3"/>
  <c r="K37" i="3"/>
  <c r="K33" i="10"/>
  <c r="E29" i="17"/>
  <c r="K67" i="10"/>
  <c r="K104" i="10" s="1"/>
  <c r="K70" i="10"/>
  <c r="K127" i="10" s="1"/>
  <c r="K22" i="22" s="1"/>
  <c r="K30" i="22" s="1"/>
  <c r="K36" i="10" l="1"/>
  <c r="E35" i="17"/>
  <c r="L58" i="11"/>
  <c r="K8" i="22"/>
  <c r="K10" i="22" s="1"/>
  <c r="K35" i="10"/>
  <c r="E34" i="17"/>
  <c r="E31" i="17"/>
  <c r="K30" i="4"/>
  <c r="K33" i="4" s="1"/>
  <c r="K35" i="4" s="1"/>
  <c r="K36" i="4" s="1"/>
  <c r="K16" i="22" l="1"/>
  <c r="K18" i="22"/>
  <c r="K15" i="22"/>
  <c r="L59" i="11"/>
  <c r="L77" i="10" s="1"/>
  <c r="L60" i="11" l="1"/>
  <c r="L10" i="5" l="1"/>
  <c r="L12" i="3"/>
  <c r="L13" i="3" l="1"/>
  <c r="L12" i="5"/>
  <c r="L27" i="3" l="1"/>
  <c r="L7" i="18"/>
  <c r="L14" i="5"/>
  <c r="L31" i="4" l="1"/>
  <c r="L34" i="18"/>
  <c r="L35" i="18"/>
  <c r="L33" i="18"/>
  <c r="L36" i="18"/>
  <c r="L23" i="18"/>
  <c r="L30" i="18"/>
  <c r="L39" i="18"/>
  <c r="L26" i="18"/>
  <c r="L27" i="18"/>
  <c r="L37" i="18"/>
  <c r="L42" i="18"/>
  <c r="L43" i="18"/>
  <c r="L58" i="18"/>
  <c r="L59" i="18"/>
  <c r="L41" i="18"/>
  <c r="L44" i="18"/>
  <c r="L57" i="18"/>
  <c r="L60" i="18"/>
  <c r="L22" i="18"/>
  <c r="L31" i="18"/>
  <c r="L47" i="18"/>
  <c r="L54" i="18"/>
  <c r="L63" i="18"/>
  <c r="L24" i="18"/>
  <c r="L29" i="18"/>
  <c r="L32" i="18"/>
  <c r="L56" i="18"/>
  <c r="L67" i="18"/>
  <c r="L49" i="18"/>
  <c r="L50" i="18"/>
  <c r="L64" i="18"/>
  <c r="L48" i="18"/>
  <c r="L51" i="18"/>
  <c r="L65" i="18"/>
  <c r="L70" i="18"/>
  <c r="L38" i="18"/>
  <c r="L45" i="18"/>
  <c r="L55" i="18"/>
  <c r="L46" i="18"/>
  <c r="L52" i="18"/>
  <c r="L28" i="18"/>
  <c r="L61" i="18"/>
  <c r="L66" i="18"/>
  <c r="L62" i="18"/>
  <c r="L69" i="18"/>
  <c r="L25" i="18"/>
  <c r="L68" i="18"/>
  <c r="L53" i="18"/>
  <c r="L40" i="18"/>
  <c r="L21" i="18"/>
  <c r="BK21" i="18" s="1"/>
  <c r="L72" i="18" s="1"/>
  <c r="L7" i="23"/>
  <c r="L7" i="19"/>
  <c r="L30" i="3"/>
  <c r="L24" i="19" l="1"/>
  <c r="L26" i="19"/>
  <c r="L27" i="19"/>
  <c r="L42" i="19"/>
  <c r="L43" i="19"/>
  <c r="L23" i="19"/>
  <c r="L28" i="19"/>
  <c r="L41" i="19"/>
  <c r="L44" i="19"/>
  <c r="L31" i="19"/>
  <c r="L38" i="19"/>
  <c r="L47" i="19"/>
  <c r="L34" i="19"/>
  <c r="L35" i="19"/>
  <c r="L21" i="19"/>
  <c r="BK21" i="19" s="1"/>
  <c r="L72" i="19" s="1"/>
  <c r="L38" i="22" s="1"/>
  <c r="L25" i="19"/>
  <c r="L29" i="19"/>
  <c r="L58" i="19"/>
  <c r="L59" i="19"/>
  <c r="L33" i="19"/>
  <c r="L57" i="19"/>
  <c r="L60" i="19"/>
  <c r="L30" i="19"/>
  <c r="L54" i="19"/>
  <c r="L63" i="19"/>
  <c r="L22" i="19"/>
  <c r="L40" i="19"/>
  <c r="L45" i="19"/>
  <c r="L50" i="19"/>
  <c r="L51" i="19"/>
  <c r="L37" i="19"/>
  <c r="L48" i="19"/>
  <c r="L36" i="19"/>
  <c r="L49" i="19"/>
  <c r="L70" i="19"/>
  <c r="L56" i="19"/>
  <c r="L61" i="19"/>
  <c r="L66" i="19"/>
  <c r="L67" i="19"/>
  <c r="L53" i="19"/>
  <c r="L68" i="19"/>
  <c r="L39" i="19"/>
  <c r="L62" i="19"/>
  <c r="L32" i="19"/>
  <c r="L64" i="19"/>
  <c r="L46" i="19"/>
  <c r="L65" i="19"/>
  <c r="L55" i="19"/>
  <c r="L52" i="19"/>
  <c r="L69" i="19"/>
  <c r="L32" i="3"/>
  <c r="L32" i="10"/>
  <c r="L54" i="10" s="1"/>
  <c r="L26" i="23"/>
  <c r="L27" i="23"/>
  <c r="L38" i="23"/>
  <c r="L37" i="23"/>
  <c r="L39" i="23"/>
  <c r="L42" i="23"/>
  <c r="L43" i="23"/>
  <c r="L25" i="23"/>
  <c r="L29" i="23"/>
  <c r="L32" i="23"/>
  <c r="L21" i="23"/>
  <c r="BK21" i="23" s="1"/>
  <c r="L72" i="23" s="1"/>
  <c r="L37" i="22" s="1"/>
  <c r="L30" i="23"/>
  <c r="L24" i="23"/>
  <c r="L31" i="23"/>
  <c r="L35" i="23"/>
  <c r="L36" i="23"/>
  <c r="L41" i="23"/>
  <c r="L44" i="23"/>
  <c r="L50" i="23"/>
  <c r="L33" i="23"/>
  <c r="L34" i="23"/>
  <c r="L52" i="23"/>
  <c r="L22" i="23"/>
  <c r="L47" i="23"/>
  <c r="L55" i="23"/>
  <c r="L23" i="23"/>
  <c r="L51" i="23"/>
  <c r="L53" i="23"/>
  <c r="L64" i="23"/>
  <c r="L69" i="23"/>
  <c r="L58" i="23"/>
  <c r="L59" i="23"/>
  <c r="L28" i="23"/>
  <c r="L60" i="23"/>
  <c r="L61" i="23"/>
  <c r="L63" i="23"/>
  <c r="L66" i="23"/>
  <c r="L46" i="23"/>
  <c r="L68" i="23"/>
  <c r="L56" i="23"/>
  <c r="L70" i="23"/>
  <c r="L57" i="23"/>
  <c r="L45" i="23"/>
  <c r="L48" i="23"/>
  <c r="L40" i="23"/>
  <c r="L65" i="23"/>
  <c r="L49" i="23"/>
  <c r="L62" i="23"/>
  <c r="L67" i="23"/>
  <c r="L54" i="23"/>
  <c r="L31" i="3"/>
  <c r="M52" i="11" l="1"/>
  <c r="M55" i="11"/>
  <c r="L29" i="4"/>
  <c r="L12" i="22"/>
  <c r="L39" i="22"/>
  <c r="L67" i="10"/>
  <c r="L104" i="10" s="1"/>
  <c r="L70" i="10"/>
  <c r="L127" i="10" s="1"/>
  <c r="L22" i="22" s="1"/>
  <c r="L30" i="22" s="1"/>
  <c r="L33" i="3"/>
  <c r="L30" i="4" s="1"/>
  <c r="L36" i="3"/>
  <c r="L37" i="3" s="1"/>
  <c r="L33" i="10"/>
  <c r="L33" i="4" l="1"/>
  <c r="L35" i="4" s="1"/>
  <c r="L36" i="4" s="1"/>
  <c r="L35" i="10"/>
  <c r="L36" i="10"/>
  <c r="L8" i="22"/>
  <c r="L10" i="22" s="1"/>
  <c r="M58" i="11"/>
  <c r="L16" i="22" l="1"/>
  <c r="L15" i="22"/>
  <c r="L18" i="22"/>
  <c r="M59" i="11"/>
  <c r="M77" i="10" s="1"/>
  <c r="M60" i="11" l="1"/>
  <c r="M12" i="3" l="1"/>
  <c r="M10" i="5"/>
  <c r="M12" i="5" l="1"/>
  <c r="M13" i="3"/>
  <c r="M27" i="3" l="1"/>
  <c r="M7" i="18"/>
  <c r="M14" i="5"/>
  <c r="M31" i="4" l="1"/>
  <c r="M24" i="18"/>
  <c r="M29" i="18"/>
  <c r="M40" i="18"/>
  <c r="M34" i="18"/>
  <c r="M35" i="18"/>
  <c r="M33" i="18"/>
  <c r="M36" i="18"/>
  <c r="M32" i="18"/>
  <c r="M37" i="18"/>
  <c r="M23" i="18"/>
  <c r="M30" i="18"/>
  <c r="M48" i="18"/>
  <c r="M53" i="18"/>
  <c r="M64" i="18"/>
  <c r="M69" i="18"/>
  <c r="M42" i="18"/>
  <c r="M43" i="18"/>
  <c r="M58" i="18"/>
  <c r="M59" i="18"/>
  <c r="M41" i="18"/>
  <c r="M44" i="18"/>
  <c r="M57" i="18"/>
  <c r="M60" i="18"/>
  <c r="M26" i="18"/>
  <c r="M62" i="18"/>
  <c r="M54" i="18"/>
  <c r="M56" i="18"/>
  <c r="M67" i="18"/>
  <c r="M47" i="18"/>
  <c r="M49" i="18"/>
  <c r="M50" i="18"/>
  <c r="M39" i="18"/>
  <c r="M46" i="18"/>
  <c r="M52" i="18"/>
  <c r="M66" i="18"/>
  <c r="M22" i="18"/>
  <c r="BK22" i="18" s="1"/>
  <c r="M72" i="18" s="1"/>
  <c r="M27" i="18"/>
  <c r="M70" i="18"/>
  <c r="M31" i="18"/>
  <c r="M55" i="18"/>
  <c r="M25" i="18"/>
  <c r="M68" i="18"/>
  <c r="M61" i="18"/>
  <c r="M63" i="18"/>
  <c r="M51" i="18"/>
  <c r="M65" i="18"/>
  <c r="M38" i="18"/>
  <c r="M45" i="18"/>
  <c r="M28" i="18"/>
  <c r="M7" i="23"/>
  <c r="M7" i="19"/>
  <c r="M30" i="3"/>
  <c r="M31" i="3" s="1"/>
  <c r="M32" i="3" l="1"/>
  <c r="M32" i="10"/>
  <c r="M54" i="10" s="1"/>
  <c r="M33" i="3"/>
  <c r="M30" i="4" s="1"/>
  <c r="M36" i="3"/>
  <c r="M33" i="10"/>
  <c r="M22" i="19"/>
  <c r="BK22" i="19" s="1"/>
  <c r="M72" i="19" s="1"/>
  <c r="M38" i="22" s="1"/>
  <c r="M24" i="19"/>
  <c r="M32" i="19"/>
  <c r="M37" i="19"/>
  <c r="M48" i="19"/>
  <c r="M26" i="19"/>
  <c r="M27" i="19"/>
  <c r="M42" i="19"/>
  <c r="M43" i="19"/>
  <c r="M23" i="19"/>
  <c r="M28" i="19"/>
  <c r="M41" i="19"/>
  <c r="M44" i="19"/>
  <c r="M25" i="19"/>
  <c r="M29" i="19"/>
  <c r="M40" i="19"/>
  <c r="M45" i="19"/>
  <c r="M38" i="19"/>
  <c r="M47" i="19"/>
  <c r="M53" i="19"/>
  <c r="M35" i="19"/>
  <c r="M58" i="19"/>
  <c r="M59" i="19"/>
  <c r="M33" i="19"/>
  <c r="M57" i="19"/>
  <c r="M60" i="19"/>
  <c r="M31" i="19"/>
  <c r="M56" i="19"/>
  <c r="M61" i="19"/>
  <c r="M30" i="19"/>
  <c r="M54" i="19"/>
  <c r="M69" i="19"/>
  <c r="M51" i="19"/>
  <c r="M36" i="19"/>
  <c r="M49" i="19"/>
  <c r="M34" i="19"/>
  <c r="M50" i="19"/>
  <c r="M63" i="19"/>
  <c r="M66" i="19"/>
  <c r="M68" i="19"/>
  <c r="M70" i="19"/>
  <c r="M62" i="19"/>
  <c r="M67" i="19"/>
  <c r="M64" i="19"/>
  <c r="M39" i="19"/>
  <c r="M65" i="19"/>
  <c r="M46" i="19"/>
  <c r="M52" i="19"/>
  <c r="M55" i="19"/>
  <c r="M24" i="23"/>
  <c r="M29" i="23"/>
  <c r="M32" i="23"/>
  <c r="M37" i="23"/>
  <c r="M27" i="23"/>
  <c r="M34" i="23"/>
  <c r="M46" i="23"/>
  <c r="M38" i="23"/>
  <c r="M26" i="23"/>
  <c r="M48" i="23"/>
  <c r="M25" i="23"/>
  <c r="M30" i="23"/>
  <c r="M39" i="23"/>
  <c r="M23" i="23"/>
  <c r="M42" i="23"/>
  <c r="M43" i="23"/>
  <c r="M56" i="23"/>
  <c r="M35" i="23"/>
  <c r="M36" i="23"/>
  <c r="M41" i="23"/>
  <c r="M50" i="23"/>
  <c r="M33" i="23"/>
  <c r="M52" i="23"/>
  <c r="M51" i="23"/>
  <c r="M53" i="23"/>
  <c r="M22" i="23"/>
  <c r="BK22" i="23" s="1"/>
  <c r="M72" i="23" s="1"/>
  <c r="M37" i="22" s="1"/>
  <c r="M47" i="23"/>
  <c r="M57" i="23"/>
  <c r="M62" i="23"/>
  <c r="M31" i="23"/>
  <c r="M64" i="23"/>
  <c r="M69" i="23"/>
  <c r="M58" i="23"/>
  <c r="M59" i="23"/>
  <c r="M55" i="23"/>
  <c r="M63" i="23"/>
  <c r="M70" i="23"/>
  <c r="M28" i="23"/>
  <c r="M44" i="23"/>
  <c r="M66" i="23"/>
  <c r="M60" i="23"/>
  <c r="M45" i="23"/>
  <c r="M68" i="23"/>
  <c r="M40" i="23"/>
  <c r="M65" i="23"/>
  <c r="M49" i="23"/>
  <c r="M67" i="23"/>
  <c r="M54" i="23"/>
  <c r="M61" i="23"/>
  <c r="M35" i="10" l="1"/>
  <c r="M39" i="22"/>
  <c r="M37" i="3"/>
  <c r="M70" i="10"/>
  <c r="M127" i="10" s="1"/>
  <c r="M22" i="22" s="1"/>
  <c r="M30" i="22" s="1"/>
  <c r="M67" i="10"/>
  <c r="M104" i="10" s="1"/>
  <c r="N52" i="11"/>
  <c r="M29" i="4"/>
  <c r="M33" i="4" s="1"/>
  <c r="M35" i="4" s="1"/>
  <c r="M36" i="4" s="1"/>
  <c r="N55" i="11"/>
  <c r="M12" i="22"/>
  <c r="M36" i="10" l="1"/>
  <c r="M8" i="22"/>
  <c r="M10" i="22" s="1"/>
  <c r="N58" i="11"/>
  <c r="N59" i="11" l="1"/>
  <c r="N77" i="10" s="1"/>
  <c r="M16" i="22"/>
  <c r="M18" i="22"/>
  <c r="M15" i="22"/>
  <c r="N60" i="11" l="1"/>
  <c r="N12" i="3"/>
  <c r="N10" i="5"/>
  <c r="N12" i="5" l="1"/>
  <c r="N13" i="3"/>
  <c r="N27" i="3" l="1"/>
  <c r="N7" i="18"/>
  <c r="N14" i="5"/>
  <c r="N31" i="4" l="1"/>
  <c r="N31" i="18"/>
  <c r="N38" i="18"/>
  <c r="N24" i="18"/>
  <c r="N29" i="18"/>
  <c r="N40" i="18"/>
  <c r="N34" i="18"/>
  <c r="N35" i="18"/>
  <c r="N23" i="18"/>
  <c r="BK23" i="18" s="1"/>
  <c r="N72" i="18" s="1"/>
  <c r="N30" i="18"/>
  <c r="N39" i="18"/>
  <c r="N33" i="18"/>
  <c r="N46" i="18"/>
  <c r="N55" i="18"/>
  <c r="N62" i="18"/>
  <c r="N37" i="18"/>
  <c r="N48" i="18"/>
  <c r="N53" i="18"/>
  <c r="N64" i="18"/>
  <c r="N69" i="18"/>
  <c r="N42" i="18"/>
  <c r="N43" i="18"/>
  <c r="N58" i="18"/>
  <c r="N59" i="18"/>
  <c r="N36" i="18"/>
  <c r="N26" i="18"/>
  <c r="N28" i="18"/>
  <c r="N60" i="18"/>
  <c r="N61" i="18"/>
  <c r="N63" i="18"/>
  <c r="N32" i="18"/>
  <c r="N44" i="18"/>
  <c r="N54" i="18"/>
  <c r="N56" i="18"/>
  <c r="N67" i="18"/>
  <c r="N25" i="18"/>
  <c r="N41" i="18"/>
  <c r="N68" i="18"/>
  <c r="N50" i="18"/>
  <c r="N27" i="18"/>
  <c r="N70" i="18"/>
  <c r="N52" i="18"/>
  <c r="N51" i="18"/>
  <c r="N65" i="18"/>
  <c r="N47" i="18"/>
  <c r="N57" i="18"/>
  <c r="N66" i="18"/>
  <c r="N49" i="18"/>
  <c r="N45" i="18"/>
  <c r="N7" i="23"/>
  <c r="N7" i="19"/>
  <c r="N30" i="3"/>
  <c r="N31" i="3"/>
  <c r="N32" i="3" l="1"/>
  <c r="N32" i="10"/>
  <c r="N54" i="10" s="1"/>
  <c r="N36" i="3"/>
  <c r="N37" i="3" s="1"/>
  <c r="N33" i="3"/>
  <c r="N30" i="4" s="1"/>
  <c r="N33" i="10"/>
  <c r="N31" i="23"/>
  <c r="N24" i="23"/>
  <c r="N29" i="23"/>
  <c r="N23" i="23"/>
  <c r="BK23" i="23" s="1"/>
  <c r="N72" i="23" s="1"/>
  <c r="N37" i="22" s="1"/>
  <c r="N30" i="23"/>
  <c r="N39" i="23"/>
  <c r="N27" i="23"/>
  <c r="N34" i="23"/>
  <c r="N28" i="23"/>
  <c r="N38" i="23"/>
  <c r="N40" i="23"/>
  <c r="N45" i="23"/>
  <c r="N26" i="23"/>
  <c r="N32" i="23"/>
  <c r="N25" i="23"/>
  <c r="N47" i="23"/>
  <c r="N49" i="23"/>
  <c r="N54" i="23"/>
  <c r="N43" i="23"/>
  <c r="N56" i="23"/>
  <c r="N35" i="23"/>
  <c r="N36" i="23"/>
  <c r="N37" i="23"/>
  <c r="N41" i="23"/>
  <c r="N50" i="23"/>
  <c r="N55" i="23"/>
  <c r="N33" i="23"/>
  <c r="N65" i="23"/>
  <c r="N68" i="23"/>
  <c r="N42" i="23"/>
  <c r="N51" i="23"/>
  <c r="N53" i="23"/>
  <c r="N57" i="23"/>
  <c r="N62" i="23"/>
  <c r="N64" i="23"/>
  <c r="N69" i="23"/>
  <c r="N52" i="23"/>
  <c r="N60" i="23"/>
  <c r="N63" i="23"/>
  <c r="N44" i="23"/>
  <c r="N58" i="23"/>
  <c r="N59" i="23"/>
  <c r="N66" i="23"/>
  <c r="N70" i="23"/>
  <c r="N48" i="23"/>
  <c r="N46" i="23"/>
  <c r="N67" i="23"/>
  <c r="N61" i="23"/>
  <c r="N25" i="19"/>
  <c r="N24" i="19"/>
  <c r="N30" i="19"/>
  <c r="N39" i="19"/>
  <c r="N46" i="19"/>
  <c r="N32" i="19"/>
  <c r="N37" i="19"/>
  <c r="N48" i="19"/>
  <c r="N26" i="19"/>
  <c r="N27" i="19"/>
  <c r="N42" i="19"/>
  <c r="N43" i="19"/>
  <c r="N31" i="19"/>
  <c r="N38" i="19"/>
  <c r="N47" i="19"/>
  <c r="N23" i="19"/>
  <c r="BK23" i="19" s="1"/>
  <c r="N72" i="19" s="1"/>
  <c r="N38" i="22" s="1"/>
  <c r="N28" i="19"/>
  <c r="N55" i="19"/>
  <c r="N62" i="19"/>
  <c r="N29" i="19"/>
  <c r="N53" i="19"/>
  <c r="N64" i="19"/>
  <c r="N35" i="19"/>
  <c r="N58" i="19"/>
  <c r="N59" i="19"/>
  <c r="N41" i="19"/>
  <c r="N44" i="19"/>
  <c r="N54" i="19"/>
  <c r="N33" i="19"/>
  <c r="N69" i="19"/>
  <c r="N51" i="19"/>
  <c r="N57" i="19"/>
  <c r="N60" i="19"/>
  <c r="N70" i="19"/>
  <c r="N36" i="19"/>
  <c r="N45" i="19"/>
  <c r="N56" i="19"/>
  <c r="N34" i="19"/>
  <c r="N50" i="19"/>
  <c r="N63" i="19"/>
  <c r="N66" i="19"/>
  <c r="N49" i="19"/>
  <c r="N68" i="19"/>
  <c r="N61" i="19"/>
  <c r="N67" i="19"/>
  <c r="N40" i="19"/>
  <c r="N65" i="19"/>
  <c r="N52" i="19"/>
  <c r="N35" i="10" l="1"/>
  <c r="N36" i="10"/>
  <c r="N67" i="10"/>
  <c r="N104" i="10" s="1"/>
  <c r="N70" i="10"/>
  <c r="N127" i="10" s="1"/>
  <c r="N22" i="22" s="1"/>
  <c r="N30" i="22" s="1"/>
  <c r="N39" i="22"/>
  <c r="O55" i="11"/>
  <c r="O52" i="11"/>
  <c r="N29" i="4"/>
  <c r="N33" i="4" s="1"/>
  <c r="N35" i="4" s="1"/>
  <c r="N36" i="4" s="1"/>
  <c r="N12" i="22"/>
  <c r="N8" i="22" l="1"/>
  <c r="N10" i="22" s="1"/>
  <c r="O58" i="11"/>
  <c r="O59" i="11" l="1"/>
  <c r="O77" i="10" s="1"/>
  <c r="O60" i="11"/>
  <c r="N15" i="22"/>
  <c r="N16" i="22"/>
  <c r="N18" i="22"/>
  <c r="O12" i="3" l="1"/>
  <c r="O10" i="5"/>
  <c r="O12" i="5" l="1"/>
  <c r="F8" i="15"/>
  <c r="O13" i="3"/>
  <c r="F10" i="17"/>
  <c r="F54" i="2" s="1"/>
  <c r="F55" i="2" s="1"/>
  <c r="O27" i="3" l="1"/>
  <c r="O7" i="18"/>
  <c r="F11" i="17"/>
  <c r="F21" i="14"/>
  <c r="F36" i="2"/>
  <c r="O14" i="5"/>
  <c r="F10" i="15"/>
  <c r="F33" i="14" s="1"/>
  <c r="F72" i="2" s="1"/>
  <c r="O31" i="4" l="1"/>
  <c r="F12" i="15"/>
  <c r="F38" i="2" s="1"/>
  <c r="O25" i="18"/>
  <c r="O28" i="18"/>
  <c r="O31" i="18"/>
  <c r="O38" i="18"/>
  <c r="O24" i="18"/>
  <c r="BK24" i="18" s="1"/>
  <c r="O72" i="18" s="1"/>
  <c r="F31" i="14" s="1"/>
  <c r="F70" i="2" s="1"/>
  <c r="O29" i="18"/>
  <c r="O40" i="18"/>
  <c r="O33" i="18"/>
  <c r="O36" i="18"/>
  <c r="O35" i="18"/>
  <c r="O49" i="18"/>
  <c r="O52" i="18"/>
  <c r="O65" i="18"/>
  <c r="O68" i="18"/>
  <c r="O30" i="18"/>
  <c r="O46" i="18"/>
  <c r="O55" i="18"/>
  <c r="O62" i="18"/>
  <c r="O37" i="18"/>
  <c r="O48" i="18"/>
  <c r="O53" i="18"/>
  <c r="O64" i="18"/>
  <c r="O34" i="18"/>
  <c r="O26" i="18"/>
  <c r="O45" i="18"/>
  <c r="O69" i="18"/>
  <c r="O42" i="18"/>
  <c r="O60" i="18"/>
  <c r="O61" i="18"/>
  <c r="O63" i="18"/>
  <c r="O32" i="18"/>
  <c r="O44" i="18"/>
  <c r="O59" i="18"/>
  <c r="O27" i="18"/>
  <c r="O43" i="18"/>
  <c r="O51" i="18"/>
  <c r="O70" i="18"/>
  <c r="O56" i="18"/>
  <c r="O67" i="18"/>
  <c r="O50" i="18"/>
  <c r="O39" i="18"/>
  <c r="O47" i="18"/>
  <c r="O58" i="18"/>
  <c r="O41" i="18"/>
  <c r="O54" i="18"/>
  <c r="O57" i="18"/>
  <c r="O66" i="18"/>
  <c r="O7" i="23"/>
  <c r="O7" i="19"/>
  <c r="O30" i="3"/>
  <c r="O31" i="3" s="1"/>
  <c r="F25" i="17"/>
  <c r="F67" i="2" s="1"/>
  <c r="O33" i="3" l="1"/>
  <c r="O33" i="10"/>
  <c r="O36" i="3"/>
  <c r="F29" i="17"/>
  <c r="O25" i="23"/>
  <c r="O28" i="23"/>
  <c r="O33" i="23"/>
  <c r="O36" i="23"/>
  <c r="O26" i="23"/>
  <c r="O27" i="23"/>
  <c r="O49" i="23"/>
  <c r="O29" i="23"/>
  <c r="O38" i="23"/>
  <c r="O40" i="23"/>
  <c r="O45" i="23"/>
  <c r="O32" i="23"/>
  <c r="O46" i="23"/>
  <c r="O24" i="23"/>
  <c r="BK24" i="23" s="1"/>
  <c r="O72" i="23" s="1"/>
  <c r="O37" i="22" s="1"/>
  <c r="O30" i="23"/>
  <c r="O57" i="23"/>
  <c r="O54" i="23"/>
  <c r="O34" i="23"/>
  <c r="O43" i="23"/>
  <c r="O56" i="23"/>
  <c r="O39" i="23"/>
  <c r="O47" i="23"/>
  <c r="O52" i="23"/>
  <c r="O35" i="23"/>
  <c r="O37" i="23"/>
  <c r="O50" i="23"/>
  <c r="O66" i="23"/>
  <c r="O67" i="23"/>
  <c r="O65" i="23"/>
  <c r="O68" i="23"/>
  <c r="O31" i="23"/>
  <c r="O42" i="23"/>
  <c r="O51" i="23"/>
  <c r="O53" i="23"/>
  <c r="O62" i="23"/>
  <c r="O41" i="23"/>
  <c r="O58" i="23"/>
  <c r="O59" i="23"/>
  <c r="O69" i="23"/>
  <c r="O55" i="23"/>
  <c r="O63" i="23"/>
  <c r="O64" i="23"/>
  <c r="O44" i="23"/>
  <c r="O60" i="23"/>
  <c r="O70" i="23"/>
  <c r="O48" i="23"/>
  <c r="O61" i="23"/>
  <c r="O32" i="3"/>
  <c r="O32" i="10"/>
  <c r="O54" i="10" s="1"/>
  <c r="F28" i="17"/>
  <c r="O25" i="19"/>
  <c r="O33" i="19"/>
  <c r="O36" i="19"/>
  <c r="O49" i="19"/>
  <c r="O30" i="19"/>
  <c r="O39" i="19"/>
  <c r="O46" i="19"/>
  <c r="O32" i="19"/>
  <c r="O37" i="19"/>
  <c r="O48" i="19"/>
  <c r="O28" i="19"/>
  <c r="O41" i="19"/>
  <c r="O44" i="19"/>
  <c r="O26" i="19"/>
  <c r="O27" i="19"/>
  <c r="O52" i="19"/>
  <c r="O38" i="19"/>
  <c r="O47" i="19"/>
  <c r="O55" i="19"/>
  <c r="O62" i="19"/>
  <c r="O29" i="19"/>
  <c r="O53" i="19"/>
  <c r="O64" i="19"/>
  <c r="O24" i="19"/>
  <c r="BK24" i="19" s="1"/>
  <c r="O72" i="19" s="1"/>
  <c r="O42" i="19"/>
  <c r="O43" i="19"/>
  <c r="O57" i="19"/>
  <c r="O60" i="19"/>
  <c r="O65" i="19"/>
  <c r="O68" i="19"/>
  <c r="O54" i="19"/>
  <c r="O69" i="19"/>
  <c r="O35" i="19"/>
  <c r="O58" i="19"/>
  <c r="O59" i="19"/>
  <c r="O31" i="19"/>
  <c r="O45" i="19"/>
  <c r="O56" i="19"/>
  <c r="O51" i="19"/>
  <c r="O63" i="19"/>
  <c r="O61" i="19"/>
  <c r="O34" i="19"/>
  <c r="O50" i="19"/>
  <c r="O66" i="19"/>
  <c r="O67" i="19"/>
  <c r="O70" i="19"/>
  <c r="O40" i="19"/>
  <c r="F30" i="17" l="1"/>
  <c r="F34" i="14" s="1"/>
  <c r="F73" i="2" s="1"/>
  <c r="P52" i="11"/>
  <c r="O29" i="4"/>
  <c r="P55" i="11"/>
  <c r="O12" i="22"/>
  <c r="O35" i="10"/>
  <c r="F34" i="17"/>
  <c r="O67" i="10"/>
  <c r="O104" i="10" s="1"/>
  <c r="O70" i="10"/>
  <c r="O127" i="10" s="1"/>
  <c r="O22" i="22" s="1"/>
  <c r="O30" i="22" s="1"/>
  <c r="F31" i="17"/>
  <c r="O30" i="4"/>
  <c r="O38" i="22"/>
  <c r="O39" i="22" s="1"/>
  <c r="F32" i="14"/>
  <c r="F71" i="2" s="1"/>
  <c r="O37" i="3"/>
  <c r="O33" i="4" l="1"/>
  <c r="O35" i="4" s="1"/>
  <c r="O36" i="4" s="1"/>
  <c r="O36" i="10"/>
  <c r="F35" i="17"/>
  <c r="O8" i="22"/>
  <c r="O10" i="22" s="1"/>
  <c r="P58" i="11"/>
  <c r="O15" i="22" l="1"/>
  <c r="O16" i="22"/>
  <c r="O18" i="22"/>
  <c r="P59" i="11"/>
  <c r="P77" i="10" s="1"/>
  <c r="P60" i="11" l="1"/>
  <c r="P12" i="3" l="1"/>
  <c r="P10" i="5"/>
  <c r="P12" i="5" l="1"/>
  <c r="P13" i="3"/>
  <c r="P27" i="3" l="1"/>
  <c r="P7" i="18"/>
  <c r="P14" i="5"/>
  <c r="P31" i="4" l="1"/>
  <c r="P26" i="18"/>
  <c r="P27" i="18"/>
  <c r="P25" i="18"/>
  <c r="BK25" i="18" s="1"/>
  <c r="P72" i="18" s="1"/>
  <c r="P28" i="18"/>
  <c r="P31" i="18"/>
  <c r="P38" i="18"/>
  <c r="P34" i="18"/>
  <c r="P35" i="18"/>
  <c r="P29" i="18"/>
  <c r="P50" i="18"/>
  <c r="P51" i="18"/>
  <c r="P66" i="18"/>
  <c r="P67" i="18"/>
  <c r="P33" i="18"/>
  <c r="P49" i="18"/>
  <c r="P52" i="18"/>
  <c r="P65" i="18"/>
  <c r="P68" i="18"/>
  <c r="P30" i="18"/>
  <c r="P46" i="18"/>
  <c r="P55" i="18"/>
  <c r="P62" i="18"/>
  <c r="P36" i="18"/>
  <c r="P37" i="18"/>
  <c r="P53" i="18"/>
  <c r="P57" i="18"/>
  <c r="P45" i="18"/>
  <c r="P69" i="18"/>
  <c r="P42" i="18"/>
  <c r="P60" i="18"/>
  <c r="P61" i="18"/>
  <c r="P63" i="18"/>
  <c r="P64" i="18"/>
  <c r="P47" i="18"/>
  <c r="P58" i="18"/>
  <c r="P48" i="18"/>
  <c r="P56" i="18"/>
  <c r="P43" i="18"/>
  <c r="P70" i="18"/>
  <c r="P54" i="18"/>
  <c r="P32" i="18"/>
  <c r="P44" i="18"/>
  <c r="P59" i="18"/>
  <c r="P41" i="18"/>
  <c r="P39" i="18"/>
  <c r="P40" i="18"/>
  <c r="P7" i="23"/>
  <c r="P7" i="19"/>
  <c r="P30" i="3"/>
  <c r="P31" i="3"/>
  <c r="P36" i="3" l="1"/>
  <c r="P37" i="3"/>
  <c r="P33" i="3"/>
  <c r="P30" i="4" s="1"/>
  <c r="P33" i="10"/>
  <c r="P32" i="3"/>
  <c r="P32" i="10"/>
  <c r="P54" i="10" s="1"/>
  <c r="P34" i="19"/>
  <c r="P35" i="19"/>
  <c r="P33" i="19"/>
  <c r="P36" i="19"/>
  <c r="P49" i="19"/>
  <c r="P30" i="19"/>
  <c r="P39" i="19"/>
  <c r="P46" i="19"/>
  <c r="P26" i="19"/>
  <c r="P27" i="19"/>
  <c r="P42" i="19"/>
  <c r="P43" i="19"/>
  <c r="P32" i="19"/>
  <c r="P50" i="19"/>
  <c r="P51" i="19"/>
  <c r="P25" i="19"/>
  <c r="BK25" i="19" s="1"/>
  <c r="P72" i="19" s="1"/>
  <c r="P38" i="22" s="1"/>
  <c r="P28" i="19"/>
  <c r="P52" i="19"/>
  <c r="P38" i="19"/>
  <c r="P47" i="19"/>
  <c r="P55" i="19"/>
  <c r="P62" i="19"/>
  <c r="P37" i="19"/>
  <c r="P48" i="19"/>
  <c r="P58" i="19"/>
  <c r="P59" i="19"/>
  <c r="P63" i="19"/>
  <c r="P66" i="19"/>
  <c r="P67" i="19"/>
  <c r="P65" i="19"/>
  <c r="P68" i="19"/>
  <c r="P54" i="19"/>
  <c r="P29" i="19"/>
  <c r="P53" i="19"/>
  <c r="P69" i="19"/>
  <c r="P41" i="19"/>
  <c r="P60" i="19"/>
  <c r="P31" i="19"/>
  <c r="P45" i="19"/>
  <c r="P57" i="19"/>
  <c r="P56" i="19"/>
  <c r="P61" i="19"/>
  <c r="P44" i="19"/>
  <c r="P64" i="19"/>
  <c r="P40" i="19"/>
  <c r="P70" i="19"/>
  <c r="P26" i="23"/>
  <c r="P27" i="23"/>
  <c r="P25" i="23"/>
  <c r="BK25" i="23" s="1"/>
  <c r="P72" i="23" s="1"/>
  <c r="P37" i="22" s="1"/>
  <c r="P28" i="23"/>
  <c r="P34" i="23"/>
  <c r="P35" i="23"/>
  <c r="P29" i="23"/>
  <c r="P40" i="23"/>
  <c r="P45" i="23"/>
  <c r="P33" i="23"/>
  <c r="P37" i="23"/>
  <c r="P41" i="23"/>
  <c r="P44" i="23"/>
  <c r="P50" i="23"/>
  <c r="P51" i="23"/>
  <c r="P38" i="23"/>
  <c r="P30" i="23"/>
  <c r="P39" i="23"/>
  <c r="P46" i="23"/>
  <c r="P48" i="23"/>
  <c r="P49" i="23"/>
  <c r="P57" i="23"/>
  <c r="P54" i="23"/>
  <c r="P32" i="23"/>
  <c r="P43" i="23"/>
  <c r="P61" i="23"/>
  <c r="P47" i="23"/>
  <c r="P66" i="23"/>
  <c r="P67" i="23"/>
  <c r="P65" i="23"/>
  <c r="P68" i="23"/>
  <c r="P36" i="23"/>
  <c r="P56" i="23"/>
  <c r="P64" i="23"/>
  <c r="P69" i="23"/>
  <c r="P62" i="23"/>
  <c r="P52" i="23"/>
  <c r="P55" i="23"/>
  <c r="P31" i="23"/>
  <c r="P42" i="23"/>
  <c r="P53" i="23"/>
  <c r="P63" i="23"/>
  <c r="P58" i="23"/>
  <c r="P60" i="23"/>
  <c r="P59" i="23"/>
  <c r="P70" i="23"/>
  <c r="P12" i="22" l="1"/>
  <c r="Q52" i="11"/>
  <c r="Q55" i="11"/>
  <c r="P29" i="4"/>
  <c r="P33" i="4" s="1"/>
  <c r="P35" i="4" s="1"/>
  <c r="P36" i="4" s="1"/>
  <c r="P67" i="10"/>
  <c r="P104" i="10" s="1"/>
  <c r="P70" i="10"/>
  <c r="P127" i="10" s="1"/>
  <c r="P22" i="22" s="1"/>
  <c r="P30" i="22" s="1"/>
  <c r="P36" i="10"/>
  <c r="P35" i="10"/>
  <c r="P39" i="22"/>
  <c r="Q58" i="11" l="1"/>
  <c r="P8" i="22"/>
  <c r="P10" i="22" s="1"/>
  <c r="P15" i="22" l="1"/>
  <c r="P16" i="22"/>
  <c r="P18" i="22"/>
  <c r="Q59" i="11"/>
  <c r="Q77" i="10" s="1"/>
  <c r="Q60" i="11" l="1"/>
  <c r="Q12" i="3"/>
  <c r="Q10" i="5"/>
  <c r="Q12" i="5" l="1"/>
  <c r="Q13" i="3"/>
  <c r="Q27" i="3" l="1"/>
  <c r="Q7" i="18"/>
  <c r="Q14" i="5"/>
  <c r="Q31" i="4" l="1"/>
  <c r="Q32" i="18"/>
  <c r="Q37" i="18"/>
  <c r="Q26" i="18"/>
  <c r="BK26" i="18" s="1"/>
  <c r="Q72" i="18" s="1"/>
  <c r="Q27" i="18"/>
  <c r="Q28" i="18"/>
  <c r="Q29" i="18"/>
  <c r="Q40" i="18"/>
  <c r="Q38" i="18"/>
  <c r="Q45" i="18"/>
  <c r="Q56" i="18"/>
  <c r="Q61" i="18"/>
  <c r="Q35" i="18"/>
  <c r="Q50" i="18"/>
  <c r="Q51" i="18"/>
  <c r="Q66" i="18"/>
  <c r="Q67" i="18"/>
  <c r="Q33" i="18"/>
  <c r="Q49" i="18"/>
  <c r="Q52" i="18"/>
  <c r="Q65" i="18"/>
  <c r="Q36" i="18"/>
  <c r="Q39" i="18"/>
  <c r="Q41" i="18"/>
  <c r="Q30" i="18"/>
  <c r="Q53" i="18"/>
  <c r="Q57" i="18"/>
  <c r="Q62" i="18"/>
  <c r="Q69" i="18"/>
  <c r="Q31" i="18"/>
  <c r="Q54" i="18"/>
  <c r="Q42" i="18"/>
  <c r="Q34" i="18"/>
  <c r="Q48" i="18"/>
  <c r="Q46" i="18"/>
  <c r="Q44" i="18"/>
  <c r="Q59" i="18"/>
  <c r="Q60" i="18"/>
  <c r="Q63" i="18"/>
  <c r="Q64" i="18"/>
  <c r="Q47" i="18"/>
  <c r="Q58" i="18"/>
  <c r="Q55" i="18"/>
  <c r="Q70" i="18"/>
  <c r="Q43" i="18"/>
  <c r="Q68" i="18"/>
  <c r="Q7" i="23"/>
  <c r="Q7" i="19"/>
  <c r="Q30" i="3"/>
  <c r="Q31" i="3" s="1"/>
  <c r="Q36" i="3" l="1"/>
  <c r="Q37" i="3"/>
  <c r="Q33" i="3"/>
  <c r="Q30" i="4" s="1"/>
  <c r="Q33" i="10"/>
  <c r="Q32" i="23"/>
  <c r="Q26" i="23"/>
  <c r="BK26" i="23" s="1"/>
  <c r="Q72" i="23" s="1"/>
  <c r="Q37" i="22" s="1"/>
  <c r="Q27" i="23"/>
  <c r="Q29" i="23"/>
  <c r="Q35" i="23"/>
  <c r="Q40" i="23"/>
  <c r="Q45" i="23"/>
  <c r="Q31" i="23"/>
  <c r="Q36" i="23"/>
  <c r="Q42" i="23"/>
  <c r="Q43" i="23"/>
  <c r="Q28" i="23"/>
  <c r="Q33" i="23"/>
  <c r="Q37" i="23"/>
  <c r="Q41" i="23"/>
  <c r="Q44" i="23"/>
  <c r="Q53" i="23"/>
  <c r="Q30" i="23"/>
  <c r="Q46" i="23"/>
  <c r="Q48" i="23"/>
  <c r="Q49" i="23"/>
  <c r="Q57" i="23"/>
  <c r="Q38" i="23"/>
  <c r="Q50" i="23"/>
  <c r="Q54" i="23"/>
  <c r="Q63" i="23"/>
  <c r="Q70" i="23"/>
  <c r="Q39" i="23"/>
  <c r="Q61" i="23"/>
  <c r="Q47" i="23"/>
  <c r="Q66" i="23"/>
  <c r="Q67" i="23"/>
  <c r="Q34" i="23"/>
  <c r="Q62" i="23"/>
  <c r="Q51" i="23"/>
  <c r="Q65" i="23"/>
  <c r="Q69" i="23"/>
  <c r="Q52" i="23"/>
  <c r="Q68" i="23"/>
  <c r="Q56" i="23"/>
  <c r="Q58" i="23"/>
  <c r="Q55" i="23"/>
  <c r="Q60" i="23"/>
  <c r="Q64" i="23"/>
  <c r="Q59" i="23"/>
  <c r="Q32" i="3"/>
  <c r="Q32" i="10"/>
  <c r="Q54" i="10" s="1"/>
  <c r="Q29" i="19"/>
  <c r="Q40" i="19"/>
  <c r="Q45" i="19"/>
  <c r="Q34" i="19"/>
  <c r="Q35" i="19"/>
  <c r="Q33" i="19"/>
  <c r="Q36" i="19"/>
  <c r="Q49" i="19"/>
  <c r="Q32" i="19"/>
  <c r="Q37" i="19"/>
  <c r="Q48" i="19"/>
  <c r="Q39" i="19"/>
  <c r="Q46" i="19"/>
  <c r="Q56" i="19"/>
  <c r="Q61" i="19"/>
  <c r="Q26" i="19"/>
  <c r="BK26" i="19" s="1"/>
  <c r="Q72" i="19" s="1"/>
  <c r="Q38" i="22" s="1"/>
  <c r="Q27" i="19"/>
  <c r="Q50" i="19"/>
  <c r="Q51" i="19"/>
  <c r="Q28" i="19"/>
  <c r="Q52" i="19"/>
  <c r="Q30" i="19"/>
  <c r="Q53" i="19"/>
  <c r="Q38" i="19"/>
  <c r="Q47" i="19"/>
  <c r="Q55" i="19"/>
  <c r="Q62" i="19"/>
  <c r="Q64" i="19"/>
  <c r="Q63" i="19"/>
  <c r="Q66" i="19"/>
  <c r="Q67" i="19"/>
  <c r="Q65" i="19"/>
  <c r="Q68" i="19"/>
  <c r="Q69" i="19"/>
  <c r="Q43" i="19"/>
  <c r="Q58" i="19"/>
  <c r="Q41" i="19"/>
  <c r="Q60" i="19"/>
  <c r="Q54" i="19"/>
  <c r="Q31" i="19"/>
  <c r="Q42" i="19"/>
  <c r="Q57" i="19"/>
  <c r="Q59" i="19"/>
  <c r="Q44" i="19"/>
  <c r="Q70" i="19"/>
  <c r="Q39" i="22" l="1"/>
  <c r="Q67" i="10"/>
  <c r="Q104" i="10" s="1"/>
  <c r="Q70" i="10"/>
  <c r="Q127" i="10" s="1"/>
  <c r="Q22" i="22" s="1"/>
  <c r="Q30" i="22" s="1"/>
  <c r="Q12" i="22"/>
  <c r="R52" i="11"/>
  <c r="R55" i="11"/>
  <c r="Q29" i="4"/>
  <c r="Q33" i="4" s="1"/>
  <c r="Q35" i="4" s="1"/>
  <c r="Q36" i="4" s="1"/>
  <c r="Q36" i="10"/>
  <c r="Q35" i="10"/>
  <c r="R58" i="11" l="1"/>
  <c r="Q8" i="22"/>
  <c r="Q10" i="22" s="1"/>
  <c r="Q18" i="22" l="1"/>
  <c r="Q16" i="22"/>
  <c r="Q15" i="22"/>
  <c r="R59" i="11"/>
  <c r="R77" i="10" s="1"/>
  <c r="R60" i="11" l="1"/>
  <c r="R10" i="5"/>
  <c r="R12" i="3"/>
  <c r="R13" i="3" l="1"/>
  <c r="R12" i="5"/>
  <c r="R14" i="5" l="1"/>
  <c r="R27" i="3"/>
  <c r="R7" i="18"/>
  <c r="R30" i="18" l="1"/>
  <c r="R39" i="18"/>
  <c r="R32" i="18"/>
  <c r="R37" i="18"/>
  <c r="R27" i="18"/>
  <c r="BK27" i="18" s="1"/>
  <c r="R72" i="18" s="1"/>
  <c r="R31" i="18"/>
  <c r="R38" i="18"/>
  <c r="R28" i="18"/>
  <c r="R47" i="18"/>
  <c r="R54" i="18"/>
  <c r="R63" i="18"/>
  <c r="R70" i="18"/>
  <c r="R29" i="18"/>
  <c r="R45" i="18"/>
  <c r="R56" i="18"/>
  <c r="R61" i="18"/>
  <c r="R35" i="18"/>
  <c r="R50" i="18"/>
  <c r="R51" i="18"/>
  <c r="R66" i="18"/>
  <c r="R40" i="18"/>
  <c r="R43" i="18"/>
  <c r="R55" i="18"/>
  <c r="R36" i="18"/>
  <c r="R41" i="18"/>
  <c r="R53" i="18"/>
  <c r="R57" i="18"/>
  <c r="R62" i="18"/>
  <c r="R34" i="18"/>
  <c r="R44" i="18"/>
  <c r="R48" i="18"/>
  <c r="R59" i="18"/>
  <c r="R65" i="18"/>
  <c r="R42" i="18"/>
  <c r="R67" i="18"/>
  <c r="R49" i="18"/>
  <c r="R60" i="18"/>
  <c r="R64" i="18"/>
  <c r="R52" i="18"/>
  <c r="R69" i="18"/>
  <c r="R33" i="18"/>
  <c r="R58" i="18"/>
  <c r="R46" i="18"/>
  <c r="R68" i="18"/>
  <c r="R7" i="23"/>
  <c r="R7" i="19"/>
  <c r="R30" i="3"/>
  <c r="R31" i="4"/>
  <c r="R32" i="3" l="1"/>
  <c r="R32" i="10"/>
  <c r="R54" i="10" s="1"/>
  <c r="R31" i="3"/>
  <c r="R30" i="23"/>
  <c r="R31" i="23"/>
  <c r="R38" i="23"/>
  <c r="R33" i="23"/>
  <c r="R41" i="23"/>
  <c r="R44" i="23"/>
  <c r="R29" i="23"/>
  <c r="R35" i="23"/>
  <c r="R34" i="23"/>
  <c r="R47" i="23"/>
  <c r="R27" i="23"/>
  <c r="BK27" i="23" s="1"/>
  <c r="R72" i="23" s="1"/>
  <c r="R37" i="22" s="1"/>
  <c r="R36" i="23"/>
  <c r="R42" i="23"/>
  <c r="R43" i="23"/>
  <c r="R28" i="23"/>
  <c r="R37" i="23"/>
  <c r="R40" i="23"/>
  <c r="R32" i="23"/>
  <c r="R51" i="23"/>
  <c r="R55" i="23"/>
  <c r="R53" i="23"/>
  <c r="R46" i="23"/>
  <c r="R48" i="23"/>
  <c r="R54" i="23"/>
  <c r="R49" i="23"/>
  <c r="R60" i="23"/>
  <c r="R50" i="23"/>
  <c r="R63" i="23"/>
  <c r="R70" i="23"/>
  <c r="R39" i="23"/>
  <c r="R57" i="23"/>
  <c r="R61" i="23"/>
  <c r="R65" i="23"/>
  <c r="R68" i="23"/>
  <c r="R67" i="23"/>
  <c r="R62" i="23"/>
  <c r="R69" i="23"/>
  <c r="R66" i="23"/>
  <c r="R56" i="23"/>
  <c r="R52" i="23"/>
  <c r="R64" i="23"/>
  <c r="R45" i="23"/>
  <c r="R58" i="23"/>
  <c r="R59" i="23"/>
  <c r="R31" i="19"/>
  <c r="R38" i="19"/>
  <c r="R47" i="19"/>
  <c r="R29" i="19"/>
  <c r="R40" i="19"/>
  <c r="R45" i="19"/>
  <c r="R34" i="19"/>
  <c r="R35" i="19"/>
  <c r="R30" i="19"/>
  <c r="R39" i="19"/>
  <c r="R46" i="19"/>
  <c r="R36" i="19"/>
  <c r="R49" i="19"/>
  <c r="R54" i="19"/>
  <c r="R32" i="19"/>
  <c r="R56" i="19"/>
  <c r="R61" i="19"/>
  <c r="R27" i="19"/>
  <c r="BK27" i="19" s="1"/>
  <c r="R72" i="19" s="1"/>
  <c r="R38" i="22" s="1"/>
  <c r="R50" i="19"/>
  <c r="R51" i="19"/>
  <c r="R33" i="19"/>
  <c r="R55" i="19"/>
  <c r="R62" i="19"/>
  <c r="R28" i="19"/>
  <c r="R52" i="19"/>
  <c r="R70" i="19"/>
  <c r="R37" i="19"/>
  <c r="R48" i="19"/>
  <c r="R64" i="19"/>
  <c r="R63" i="19"/>
  <c r="R66" i="19"/>
  <c r="R67" i="19"/>
  <c r="R65" i="19"/>
  <c r="R53" i="19"/>
  <c r="R69" i="19"/>
  <c r="R43" i="19"/>
  <c r="R58" i="19"/>
  <c r="R68" i="19"/>
  <c r="R41" i="19"/>
  <c r="R42" i="19"/>
  <c r="R60" i="19"/>
  <c r="R59" i="19"/>
  <c r="R57" i="19"/>
  <c r="R44" i="19"/>
  <c r="R39" i="22" l="1"/>
  <c r="R67" i="10"/>
  <c r="R104" i="10" s="1"/>
  <c r="R70" i="10"/>
  <c r="R127" i="10" s="1"/>
  <c r="R22" i="22" s="1"/>
  <c r="R30" i="22" s="1"/>
  <c r="R36" i="3"/>
  <c r="R33" i="3"/>
  <c r="R30" i="4" s="1"/>
  <c r="R33" i="10"/>
  <c r="S55" i="11"/>
  <c r="R12" i="22"/>
  <c r="S52" i="11"/>
  <c r="R29" i="4"/>
  <c r="R35" i="10" l="1"/>
  <c r="R37" i="3"/>
  <c r="R33" i="4"/>
  <c r="R35" i="4" s="1"/>
  <c r="R36" i="4" s="1"/>
  <c r="S58" i="11"/>
  <c r="R8" i="22"/>
  <c r="R10" i="22" s="1"/>
  <c r="S59" i="11" l="1"/>
  <c r="S77" i="10" s="1"/>
  <c r="S60" i="11"/>
  <c r="R36" i="10"/>
  <c r="R18" i="22"/>
  <c r="R15" i="22"/>
  <c r="R16" i="22"/>
  <c r="S10" i="5" l="1"/>
  <c r="S12" i="3"/>
  <c r="S13" i="3" l="1"/>
  <c r="G10" i="17"/>
  <c r="G54" i="2" s="1"/>
  <c r="G55" i="2" s="1"/>
  <c r="S12" i="5"/>
  <c r="G8" i="15"/>
  <c r="G21" i="14" l="1"/>
  <c r="G36" i="2"/>
  <c r="S14" i="5"/>
  <c r="G10" i="15"/>
  <c r="G33" i="14" s="1"/>
  <c r="G72" i="2" s="1"/>
  <c r="S27" i="3"/>
  <c r="S7" i="18"/>
  <c r="G11" i="17"/>
  <c r="S33" i="18" l="1"/>
  <c r="S36" i="18"/>
  <c r="S30" i="18"/>
  <c r="S39" i="18"/>
  <c r="S32" i="18"/>
  <c r="S37" i="18"/>
  <c r="S28" i="18"/>
  <c r="BK28" i="18" s="1"/>
  <c r="S72" i="18" s="1"/>
  <c r="G31" i="14" s="1"/>
  <c r="G70" i="2" s="1"/>
  <c r="S41" i="18"/>
  <c r="S44" i="18"/>
  <c r="S57" i="18"/>
  <c r="S60" i="18"/>
  <c r="S38" i="18"/>
  <c r="S47" i="18"/>
  <c r="S54" i="18"/>
  <c r="S63" i="18"/>
  <c r="S70" i="18"/>
  <c r="S29" i="18"/>
  <c r="S45" i="18"/>
  <c r="S56" i="18"/>
  <c r="S61" i="18"/>
  <c r="S46" i="18"/>
  <c r="S52" i="18"/>
  <c r="S58" i="18"/>
  <c r="S66" i="18"/>
  <c r="S68" i="18"/>
  <c r="S40" i="18"/>
  <c r="S43" i="18"/>
  <c r="S55" i="18"/>
  <c r="S35" i="18"/>
  <c r="S42" i="18"/>
  <c r="S49" i="18"/>
  <c r="S50" i="18"/>
  <c r="S64" i="18"/>
  <c r="S67" i="18"/>
  <c r="S53" i="18"/>
  <c r="S31" i="18"/>
  <c r="S34" i="18"/>
  <c r="S48" i="18"/>
  <c r="S69" i="18"/>
  <c r="S62" i="18"/>
  <c r="S51" i="18"/>
  <c r="S59" i="18"/>
  <c r="S65" i="18"/>
  <c r="S7" i="23"/>
  <c r="S7" i="19"/>
  <c r="S30" i="3"/>
  <c r="G25" i="17"/>
  <c r="G67" i="2" s="1"/>
  <c r="S31" i="4"/>
  <c r="G12" i="15"/>
  <c r="G38" i="2" s="1"/>
  <c r="S28" i="23" l="1"/>
  <c r="BK28" i="23" s="1"/>
  <c r="S72" i="23" s="1"/>
  <c r="S37" i="22" s="1"/>
  <c r="S30" i="23"/>
  <c r="S36" i="23"/>
  <c r="S42" i="23"/>
  <c r="S43" i="23"/>
  <c r="S33" i="23"/>
  <c r="S41" i="23"/>
  <c r="S44" i="23"/>
  <c r="S35" i="23"/>
  <c r="S46" i="23"/>
  <c r="S31" i="23"/>
  <c r="S34" i="23"/>
  <c r="S47" i="23"/>
  <c r="S29" i="23"/>
  <c r="S38" i="23"/>
  <c r="S40" i="23"/>
  <c r="S45" i="23"/>
  <c r="S52" i="23"/>
  <c r="S51" i="23"/>
  <c r="S55" i="23"/>
  <c r="S53" i="23"/>
  <c r="S37" i="23"/>
  <c r="S49" i="23"/>
  <c r="S48" i="23"/>
  <c r="S58" i="23"/>
  <c r="S59" i="23"/>
  <c r="S54" i="23"/>
  <c r="S60" i="23"/>
  <c r="S50" i="23"/>
  <c r="S63" i="23"/>
  <c r="S70" i="23"/>
  <c r="S66" i="23"/>
  <c r="S67" i="23"/>
  <c r="S61" i="23"/>
  <c r="S65" i="23"/>
  <c r="S62" i="23"/>
  <c r="S39" i="23"/>
  <c r="S57" i="23"/>
  <c r="S32" i="23"/>
  <c r="S69" i="23"/>
  <c r="S56" i="23"/>
  <c r="S64" i="23"/>
  <c r="S68" i="23"/>
  <c r="S32" i="3"/>
  <c r="S32" i="10"/>
  <c r="S54" i="10" s="1"/>
  <c r="G28" i="17"/>
  <c r="S31" i="3"/>
  <c r="S28" i="19"/>
  <c r="BK28" i="19" s="1"/>
  <c r="S72" i="19" s="1"/>
  <c r="S41" i="19"/>
  <c r="S44" i="19"/>
  <c r="S31" i="19"/>
  <c r="S38" i="19"/>
  <c r="S47" i="19"/>
  <c r="S29" i="19"/>
  <c r="S40" i="19"/>
  <c r="S45" i="19"/>
  <c r="S33" i="19"/>
  <c r="S36" i="19"/>
  <c r="S49" i="19"/>
  <c r="S34" i="19"/>
  <c r="S57" i="19"/>
  <c r="S60" i="19"/>
  <c r="S39" i="19"/>
  <c r="S46" i="19"/>
  <c r="S54" i="19"/>
  <c r="S63" i="19"/>
  <c r="S32" i="19"/>
  <c r="S56" i="19"/>
  <c r="S61" i="19"/>
  <c r="S35" i="19"/>
  <c r="S52" i="19"/>
  <c r="S50" i="19"/>
  <c r="S30" i="19"/>
  <c r="S55" i="19"/>
  <c r="S62" i="19"/>
  <c r="S70" i="19"/>
  <c r="S37" i="19"/>
  <c r="S48" i="19"/>
  <c r="S64" i="19"/>
  <c r="S51" i="19"/>
  <c r="S65" i="19"/>
  <c r="S68" i="19"/>
  <c r="S67" i="19"/>
  <c r="S53" i="19"/>
  <c r="S69" i="19"/>
  <c r="S66" i="19"/>
  <c r="S58" i="19"/>
  <c r="S43" i="19"/>
  <c r="S42" i="19"/>
  <c r="S59" i="19"/>
  <c r="S67" i="10" l="1"/>
  <c r="S104" i="10" s="1"/>
  <c r="S70" i="10"/>
  <c r="S127" i="10" s="1"/>
  <c r="S22" i="22" s="1"/>
  <c r="S30" i="22" s="1"/>
  <c r="G30" i="17"/>
  <c r="G34" i="14" s="1"/>
  <c r="G73" i="2" s="1"/>
  <c r="T52" i="11"/>
  <c r="T55" i="11"/>
  <c r="S29" i="4"/>
  <c r="S12" i="22"/>
  <c r="G32" i="14"/>
  <c r="G71" i="2" s="1"/>
  <c r="S38" i="22"/>
  <c r="S33" i="3"/>
  <c r="S36" i="3"/>
  <c r="S33" i="10"/>
  <c r="G29" i="17"/>
  <c r="S39" i="22"/>
  <c r="S35" i="10" l="1"/>
  <c r="G34" i="17"/>
  <c r="S37" i="3"/>
  <c r="T58" i="11"/>
  <c r="S8" i="22"/>
  <c r="S10" i="22" s="1"/>
  <c r="G31" i="17"/>
  <c r="S30" i="4"/>
  <c r="S33" i="4" s="1"/>
  <c r="S35" i="4" s="1"/>
  <c r="S36" i="4" s="1"/>
  <c r="S16" i="22" l="1"/>
  <c r="S18" i="22"/>
  <c r="S15" i="22"/>
  <c r="T59" i="11"/>
  <c r="T77" i="10" s="1"/>
  <c r="S36" i="10"/>
  <c r="G35" i="17"/>
  <c r="T60" i="11" l="1"/>
  <c r="T10" i="5" l="1"/>
  <c r="T12" i="3"/>
  <c r="T13" i="3" l="1"/>
  <c r="T12" i="5"/>
  <c r="T14" i="5" l="1"/>
  <c r="T27" i="3"/>
  <c r="T7" i="18"/>
  <c r="T7" i="23" l="1"/>
  <c r="T7" i="19"/>
  <c r="T30" i="3"/>
  <c r="T31" i="3"/>
  <c r="T31" i="4"/>
  <c r="T34" i="18"/>
  <c r="T35" i="18"/>
  <c r="T33" i="18"/>
  <c r="T36" i="18"/>
  <c r="T30" i="18"/>
  <c r="T39" i="18"/>
  <c r="T32" i="18"/>
  <c r="T42" i="18"/>
  <c r="T43" i="18"/>
  <c r="T58" i="18"/>
  <c r="T59" i="18"/>
  <c r="T41" i="18"/>
  <c r="T44" i="18"/>
  <c r="T57" i="18"/>
  <c r="T60" i="18"/>
  <c r="T38" i="18"/>
  <c r="T47" i="18"/>
  <c r="T54" i="18"/>
  <c r="T63" i="18"/>
  <c r="T70" i="18"/>
  <c r="T46" i="18"/>
  <c r="T52" i="18"/>
  <c r="T66" i="18"/>
  <c r="T68" i="18"/>
  <c r="T40" i="18"/>
  <c r="T45" i="18"/>
  <c r="T55" i="18"/>
  <c r="T56" i="18"/>
  <c r="T69" i="18"/>
  <c r="T53" i="18"/>
  <c r="T37" i="18"/>
  <c r="T50" i="18"/>
  <c r="T67" i="18"/>
  <c r="T29" i="18"/>
  <c r="BK29" i="18" s="1"/>
  <c r="T72" i="18" s="1"/>
  <c r="T62" i="18"/>
  <c r="T31" i="18"/>
  <c r="T48" i="18"/>
  <c r="T61" i="18"/>
  <c r="T64" i="18"/>
  <c r="T65" i="18"/>
  <c r="T51" i="18"/>
  <c r="T49" i="18"/>
  <c r="T33" i="3" l="1"/>
  <c r="T30" i="4" s="1"/>
  <c r="T36" i="3"/>
  <c r="T37" i="3"/>
  <c r="T33" i="10"/>
  <c r="T32" i="3"/>
  <c r="T32" i="10"/>
  <c r="T54" i="10" s="1"/>
  <c r="T42" i="19"/>
  <c r="T43" i="19"/>
  <c r="T41" i="19"/>
  <c r="T44" i="19"/>
  <c r="T31" i="19"/>
  <c r="T38" i="19"/>
  <c r="T47" i="19"/>
  <c r="T34" i="19"/>
  <c r="T35" i="19"/>
  <c r="T40" i="19"/>
  <c r="T45" i="19"/>
  <c r="T58" i="19"/>
  <c r="T59" i="19"/>
  <c r="T36" i="19"/>
  <c r="T49" i="19"/>
  <c r="T57" i="19"/>
  <c r="T60" i="19"/>
  <c r="T39" i="19"/>
  <c r="T46" i="19"/>
  <c r="T54" i="19"/>
  <c r="T63" i="19"/>
  <c r="T29" i="19"/>
  <c r="BK29" i="19" s="1"/>
  <c r="T72" i="19" s="1"/>
  <c r="T38" i="22" s="1"/>
  <c r="T50" i="19"/>
  <c r="T51" i="19"/>
  <c r="T56" i="19"/>
  <c r="T61" i="19"/>
  <c r="T33" i="19"/>
  <c r="T52" i="19"/>
  <c r="T30" i="19"/>
  <c r="T55" i="19"/>
  <c r="T62" i="19"/>
  <c r="T70" i="19"/>
  <c r="T32" i="19"/>
  <c r="T66" i="19"/>
  <c r="T67" i="19"/>
  <c r="T48" i="19"/>
  <c r="T64" i="19"/>
  <c r="T65" i="19"/>
  <c r="T37" i="19"/>
  <c r="T69" i="19"/>
  <c r="T68" i="19"/>
  <c r="T53" i="19"/>
  <c r="T31" i="23"/>
  <c r="T32" i="23"/>
  <c r="T37" i="23"/>
  <c r="T39" i="23"/>
  <c r="T30" i="23"/>
  <c r="T36" i="23"/>
  <c r="T42" i="23"/>
  <c r="T43" i="23"/>
  <c r="T35" i="23"/>
  <c r="T46" i="23"/>
  <c r="T33" i="23"/>
  <c r="T34" i="23"/>
  <c r="T41" i="23"/>
  <c r="T40" i="23"/>
  <c r="T45" i="23"/>
  <c r="T44" i="23"/>
  <c r="T52" i="23"/>
  <c r="T51" i="23"/>
  <c r="T55" i="23"/>
  <c r="T29" i="23"/>
  <c r="BK29" i="23" s="1"/>
  <c r="T72" i="23" s="1"/>
  <c r="T37" i="22" s="1"/>
  <c r="T48" i="23"/>
  <c r="T56" i="23"/>
  <c r="T64" i="23"/>
  <c r="T69" i="23"/>
  <c r="T49" i="23"/>
  <c r="T58" i="23"/>
  <c r="T59" i="23"/>
  <c r="T54" i="23"/>
  <c r="T60" i="23"/>
  <c r="T53" i="23"/>
  <c r="T57" i="23"/>
  <c r="T61" i="23"/>
  <c r="T47" i="23"/>
  <c r="T50" i="23"/>
  <c r="T70" i="23"/>
  <c r="T38" i="23"/>
  <c r="T67" i="23"/>
  <c r="T65" i="23"/>
  <c r="T63" i="23"/>
  <c r="T66" i="23"/>
  <c r="T62" i="23"/>
  <c r="T68" i="23"/>
  <c r="T70" i="10" l="1"/>
  <c r="T127" i="10" s="1"/>
  <c r="T22" i="22" s="1"/>
  <c r="T30" i="22" s="1"/>
  <c r="T67" i="10"/>
  <c r="T104" i="10" s="1"/>
  <c r="U52" i="11"/>
  <c r="U55" i="11"/>
  <c r="T29" i="4"/>
  <c r="T33" i="4" s="1"/>
  <c r="T35" i="4" s="1"/>
  <c r="T36" i="4" s="1"/>
  <c r="T12" i="22"/>
  <c r="T36" i="10"/>
  <c r="T35" i="10"/>
  <c r="T39" i="22"/>
  <c r="T8" i="22" l="1"/>
  <c r="T10" i="22" s="1"/>
  <c r="U58" i="11"/>
  <c r="U59" i="11" l="1"/>
  <c r="U77" i="10" s="1"/>
  <c r="T16" i="22"/>
  <c r="T18" i="22"/>
  <c r="T15" i="22"/>
  <c r="U60" i="11" l="1"/>
  <c r="U12" i="3" l="1"/>
  <c r="U10" i="5"/>
  <c r="U12" i="5" l="1"/>
  <c r="U13" i="3"/>
  <c r="U27" i="3" l="1"/>
  <c r="U7" i="18"/>
  <c r="U14" i="5"/>
  <c r="U31" i="4" l="1"/>
  <c r="U40" i="18"/>
  <c r="U34" i="18"/>
  <c r="U35" i="18"/>
  <c r="U33" i="18"/>
  <c r="U36" i="18"/>
  <c r="U32" i="18"/>
  <c r="U37" i="18"/>
  <c r="U39" i="18"/>
  <c r="U48" i="18"/>
  <c r="U53" i="18"/>
  <c r="U64" i="18"/>
  <c r="U69" i="18"/>
  <c r="U42" i="18"/>
  <c r="U43" i="18"/>
  <c r="U58" i="18"/>
  <c r="U59" i="18"/>
  <c r="U41" i="18"/>
  <c r="U44" i="18"/>
  <c r="U57" i="18"/>
  <c r="U60" i="18"/>
  <c r="U30" i="18"/>
  <c r="BK30" i="18" s="1"/>
  <c r="U72" i="18" s="1"/>
  <c r="U31" i="18"/>
  <c r="U51" i="18"/>
  <c r="U65" i="18"/>
  <c r="U70" i="18"/>
  <c r="U46" i="18"/>
  <c r="U52" i="18"/>
  <c r="U66" i="18"/>
  <c r="U68" i="18"/>
  <c r="U62" i="18"/>
  <c r="U45" i="18"/>
  <c r="U56" i="18"/>
  <c r="U61" i="18"/>
  <c r="U63" i="18"/>
  <c r="U55" i="18"/>
  <c r="U47" i="18"/>
  <c r="U50" i="18"/>
  <c r="U67" i="18"/>
  <c r="U38" i="18"/>
  <c r="U49" i="18"/>
  <c r="U54" i="18"/>
  <c r="U7" i="23"/>
  <c r="U7" i="19"/>
  <c r="U30" i="3"/>
  <c r="U31" i="3"/>
  <c r="U32" i="19" l="1"/>
  <c r="U37" i="19"/>
  <c r="U48" i="19"/>
  <c r="U42" i="19"/>
  <c r="U43" i="19"/>
  <c r="U41" i="19"/>
  <c r="U44" i="19"/>
  <c r="U40" i="19"/>
  <c r="U45" i="19"/>
  <c r="U31" i="19"/>
  <c r="U53" i="19"/>
  <c r="U34" i="19"/>
  <c r="U58" i="19"/>
  <c r="U59" i="19"/>
  <c r="U36" i="19"/>
  <c r="U49" i="19"/>
  <c r="U57" i="19"/>
  <c r="U60" i="19"/>
  <c r="U38" i="19"/>
  <c r="U47" i="19"/>
  <c r="U56" i="19"/>
  <c r="U61" i="19"/>
  <c r="U39" i="19"/>
  <c r="U46" i="19"/>
  <c r="U69" i="19"/>
  <c r="U50" i="19"/>
  <c r="U33" i="19"/>
  <c r="U52" i="19"/>
  <c r="U54" i="19"/>
  <c r="U64" i="19"/>
  <c r="U30" i="19"/>
  <c r="BK30" i="19" s="1"/>
  <c r="U72" i="19" s="1"/>
  <c r="U38" i="22" s="1"/>
  <c r="U55" i="19"/>
  <c r="U70" i="19"/>
  <c r="U67" i="19"/>
  <c r="U65" i="19"/>
  <c r="U62" i="19"/>
  <c r="U63" i="19"/>
  <c r="U51" i="19"/>
  <c r="U68" i="19"/>
  <c r="U35" i="19"/>
  <c r="U66" i="19"/>
  <c r="U32" i="23"/>
  <c r="U37" i="23"/>
  <c r="U38" i="23"/>
  <c r="U46" i="23"/>
  <c r="U31" i="23"/>
  <c r="U39" i="23"/>
  <c r="U48" i="23"/>
  <c r="U35" i="23"/>
  <c r="U36" i="23"/>
  <c r="U42" i="23"/>
  <c r="U43" i="23"/>
  <c r="U47" i="23"/>
  <c r="U50" i="23"/>
  <c r="U56" i="23"/>
  <c r="U40" i="23"/>
  <c r="U44" i="23"/>
  <c r="U45" i="23"/>
  <c r="U30" i="23"/>
  <c r="BK30" i="23" s="1"/>
  <c r="U72" i="23" s="1"/>
  <c r="U37" i="22" s="1"/>
  <c r="U52" i="23"/>
  <c r="U33" i="23"/>
  <c r="U34" i="23"/>
  <c r="U41" i="23"/>
  <c r="U53" i="23"/>
  <c r="U55" i="23"/>
  <c r="U62" i="23"/>
  <c r="U64" i="23"/>
  <c r="U69" i="23"/>
  <c r="U49" i="23"/>
  <c r="U58" i="23"/>
  <c r="U59" i="23"/>
  <c r="U51" i="23"/>
  <c r="U63" i="23"/>
  <c r="U70" i="23"/>
  <c r="U54" i="23"/>
  <c r="U60" i="23"/>
  <c r="U61" i="23"/>
  <c r="U67" i="23"/>
  <c r="U57" i="23"/>
  <c r="U66" i="23"/>
  <c r="U65" i="23"/>
  <c r="U68" i="23"/>
  <c r="U32" i="3"/>
  <c r="U32" i="10"/>
  <c r="U54" i="10" s="1"/>
  <c r="U33" i="3"/>
  <c r="U30" i="4" s="1"/>
  <c r="U36" i="3"/>
  <c r="U37" i="3" s="1"/>
  <c r="U33" i="10"/>
  <c r="U36" i="10" l="1"/>
  <c r="U39" i="22"/>
  <c r="U35" i="10"/>
  <c r="U70" i="10"/>
  <c r="U127" i="10" s="1"/>
  <c r="U22" i="22" s="1"/>
  <c r="U30" i="22" s="1"/>
  <c r="U67" i="10"/>
  <c r="U104" i="10" s="1"/>
  <c r="V52" i="11"/>
  <c r="V55" i="11"/>
  <c r="U29" i="4"/>
  <c r="U33" i="4" s="1"/>
  <c r="U35" i="4" s="1"/>
  <c r="U36" i="4" s="1"/>
  <c r="U12" i="22"/>
  <c r="U8" i="22" l="1"/>
  <c r="U10" i="22" s="1"/>
  <c r="V58" i="11"/>
  <c r="V59" i="11" l="1"/>
  <c r="V77" i="10" s="1"/>
  <c r="V60" i="11"/>
  <c r="U16" i="22"/>
  <c r="U18" i="22"/>
  <c r="U15" i="22"/>
  <c r="V12" i="3" l="1"/>
  <c r="V10" i="5"/>
  <c r="V12" i="5" l="1"/>
  <c r="V13" i="3"/>
  <c r="V7" i="18" l="1"/>
  <c r="V27" i="3"/>
  <c r="V14" i="5"/>
  <c r="V31" i="4" l="1"/>
  <c r="V7" i="23"/>
  <c r="V7" i="19"/>
  <c r="V30" i="3"/>
  <c r="V31" i="3"/>
  <c r="V31" i="18"/>
  <c r="BK31" i="18" s="1"/>
  <c r="V72" i="18" s="1"/>
  <c r="V38" i="18"/>
  <c r="V40" i="18"/>
  <c r="V34" i="18"/>
  <c r="V35" i="18"/>
  <c r="V39" i="18"/>
  <c r="V36" i="18"/>
  <c r="V46" i="18"/>
  <c r="V55" i="18"/>
  <c r="V62" i="18"/>
  <c r="V32" i="18"/>
  <c r="V48" i="18"/>
  <c r="V53" i="18"/>
  <c r="V64" i="18"/>
  <c r="V69" i="18"/>
  <c r="V42" i="18"/>
  <c r="V43" i="18"/>
  <c r="V58" i="18"/>
  <c r="V59" i="18"/>
  <c r="V33" i="18"/>
  <c r="V47" i="18"/>
  <c r="V49" i="18"/>
  <c r="V50" i="18"/>
  <c r="V67" i="18"/>
  <c r="V51" i="18"/>
  <c r="V65" i="18"/>
  <c r="V41" i="18"/>
  <c r="V70" i="18"/>
  <c r="V60" i="18"/>
  <c r="V61" i="18"/>
  <c r="V63" i="18"/>
  <c r="V57" i="18"/>
  <c r="V66" i="18"/>
  <c r="V68" i="18"/>
  <c r="V45" i="18"/>
  <c r="V37" i="18"/>
  <c r="V52" i="18"/>
  <c r="V44" i="18"/>
  <c r="V54" i="18"/>
  <c r="V56" i="18"/>
  <c r="V31" i="23" l="1"/>
  <c r="BK31" i="23" s="1"/>
  <c r="V72" i="23" s="1"/>
  <c r="V37" i="22" s="1"/>
  <c r="V39" i="23"/>
  <c r="V34" i="23"/>
  <c r="V32" i="23"/>
  <c r="V37" i="23"/>
  <c r="V38" i="23"/>
  <c r="V33" i="23"/>
  <c r="V41" i="23"/>
  <c r="V44" i="23"/>
  <c r="V47" i="23"/>
  <c r="V42" i="23"/>
  <c r="V54" i="23"/>
  <c r="V50" i="23"/>
  <c r="V56" i="23"/>
  <c r="V40" i="23"/>
  <c r="V45" i="23"/>
  <c r="V35" i="23"/>
  <c r="V36" i="23"/>
  <c r="V43" i="23"/>
  <c r="V51" i="23"/>
  <c r="V55" i="23"/>
  <c r="V46" i="23"/>
  <c r="V52" i="23"/>
  <c r="V65" i="23"/>
  <c r="V68" i="23"/>
  <c r="V48" i="23"/>
  <c r="V62" i="23"/>
  <c r="V64" i="23"/>
  <c r="V69" i="23"/>
  <c r="V60" i="23"/>
  <c r="V49" i="23"/>
  <c r="V58" i="23"/>
  <c r="V59" i="23"/>
  <c r="V70" i="23"/>
  <c r="V61" i="23"/>
  <c r="V67" i="23"/>
  <c r="V53" i="23"/>
  <c r="V63" i="23"/>
  <c r="V57" i="23"/>
  <c r="V66" i="23"/>
  <c r="V37" i="3"/>
  <c r="V33" i="3"/>
  <c r="V30" i="4" s="1"/>
  <c r="V36" i="3"/>
  <c r="V33" i="10"/>
  <c r="V32" i="3"/>
  <c r="V32" i="10"/>
  <c r="V54" i="10" s="1"/>
  <c r="V39" i="19"/>
  <c r="V46" i="19"/>
  <c r="V32" i="19"/>
  <c r="V37" i="19"/>
  <c r="V48" i="19"/>
  <c r="V42" i="19"/>
  <c r="V43" i="19"/>
  <c r="V31" i="19"/>
  <c r="BK31" i="19" s="1"/>
  <c r="V72" i="19" s="1"/>
  <c r="V38" i="22" s="1"/>
  <c r="V38" i="19"/>
  <c r="V47" i="19"/>
  <c r="V41" i="19"/>
  <c r="V44" i="19"/>
  <c r="V55" i="19"/>
  <c r="V62" i="19"/>
  <c r="V40" i="19"/>
  <c r="V45" i="19"/>
  <c r="V53" i="19"/>
  <c r="V64" i="19"/>
  <c r="V34" i="19"/>
  <c r="V58" i="19"/>
  <c r="V59" i="19"/>
  <c r="V54" i="19"/>
  <c r="V57" i="19"/>
  <c r="V60" i="19"/>
  <c r="V56" i="19"/>
  <c r="V61" i="19"/>
  <c r="V69" i="19"/>
  <c r="V50" i="19"/>
  <c r="V36" i="19"/>
  <c r="V49" i="19"/>
  <c r="V63" i="19"/>
  <c r="V70" i="19"/>
  <c r="V33" i="19"/>
  <c r="V52" i="19"/>
  <c r="V67" i="19"/>
  <c r="V65" i="19"/>
  <c r="V51" i="19"/>
  <c r="V68" i="19"/>
  <c r="V35" i="19"/>
  <c r="V66" i="19"/>
  <c r="W55" i="11" l="1"/>
  <c r="W52" i="11"/>
  <c r="V29" i="4"/>
  <c r="V33" i="4" s="1"/>
  <c r="V35" i="4" s="1"/>
  <c r="V36" i="4" s="1"/>
  <c r="V12" i="22"/>
  <c r="V35" i="10"/>
  <c r="V67" i="10"/>
  <c r="V104" i="10" s="1"/>
  <c r="V70" i="10"/>
  <c r="V127" i="10" s="1"/>
  <c r="V22" i="22" s="1"/>
  <c r="V30" i="22" s="1"/>
  <c r="V36" i="10"/>
  <c r="V39" i="22"/>
  <c r="V8" i="22" l="1"/>
  <c r="V10" i="22" s="1"/>
  <c r="W58" i="11"/>
  <c r="W59" i="11" l="1"/>
  <c r="W77" i="10" s="1"/>
  <c r="W60" i="11"/>
  <c r="V15" i="22"/>
  <c r="V18" i="22"/>
  <c r="V16" i="22"/>
  <c r="W12" i="3" l="1"/>
  <c r="W10" i="5"/>
  <c r="W12" i="5" l="1"/>
  <c r="H8" i="15"/>
  <c r="W13" i="3"/>
  <c r="H10" i="17"/>
  <c r="H54" i="2" s="1"/>
  <c r="H55" i="2" s="1"/>
  <c r="W27" i="3" l="1"/>
  <c r="W7" i="18"/>
  <c r="H11" i="17"/>
  <c r="H21" i="14"/>
  <c r="H36" i="2"/>
  <c r="W14" i="5"/>
  <c r="H10" i="15"/>
  <c r="H33" i="14" s="1"/>
  <c r="H72" i="2" s="1"/>
  <c r="W31" i="4" l="1"/>
  <c r="H12" i="15"/>
  <c r="H38" i="2" s="1"/>
  <c r="W38" i="18"/>
  <c r="W40" i="18"/>
  <c r="W33" i="18"/>
  <c r="W36" i="18"/>
  <c r="W34" i="18"/>
  <c r="W49" i="18"/>
  <c r="W52" i="18"/>
  <c r="W65" i="18"/>
  <c r="W68" i="18"/>
  <c r="W39" i="18"/>
  <c r="W46" i="18"/>
  <c r="W55" i="18"/>
  <c r="W62" i="18"/>
  <c r="W32" i="18"/>
  <c r="BK32" i="18" s="1"/>
  <c r="W72" i="18" s="1"/>
  <c r="H31" i="14" s="1"/>
  <c r="H70" i="2" s="1"/>
  <c r="W48" i="18"/>
  <c r="W53" i="18"/>
  <c r="W64" i="18"/>
  <c r="W37" i="18"/>
  <c r="W54" i="18"/>
  <c r="W56" i="18"/>
  <c r="W47" i="18"/>
  <c r="W50" i="18"/>
  <c r="W58" i="18"/>
  <c r="W67" i="18"/>
  <c r="W43" i="18"/>
  <c r="W51" i="18"/>
  <c r="W45" i="18"/>
  <c r="W41" i="18"/>
  <c r="W57" i="18"/>
  <c r="W66" i="18"/>
  <c r="W42" i="18"/>
  <c r="W60" i="18"/>
  <c r="W61" i="18"/>
  <c r="W63" i="18"/>
  <c r="W69" i="18"/>
  <c r="W35" i="18"/>
  <c r="W70" i="18"/>
  <c r="W44" i="18"/>
  <c r="W59" i="18"/>
  <c r="W7" i="23"/>
  <c r="W7" i="19"/>
  <c r="W30" i="3"/>
  <c r="W31" i="3"/>
  <c r="H25" i="17"/>
  <c r="H67" i="2" s="1"/>
  <c r="W32" i="3" l="1"/>
  <c r="W32" i="10"/>
  <c r="W54" i="10" s="1"/>
  <c r="H28" i="17"/>
  <c r="W33" i="19"/>
  <c r="W36" i="19"/>
  <c r="W49" i="19"/>
  <c r="W39" i="19"/>
  <c r="W46" i="19"/>
  <c r="W32" i="19"/>
  <c r="BK32" i="19" s="1"/>
  <c r="W72" i="19" s="1"/>
  <c r="W37" i="19"/>
  <c r="W48" i="19"/>
  <c r="W41" i="19"/>
  <c r="W44" i="19"/>
  <c r="W42" i="19"/>
  <c r="W43" i="19"/>
  <c r="W52" i="19"/>
  <c r="W55" i="19"/>
  <c r="W62" i="19"/>
  <c r="W40" i="19"/>
  <c r="W45" i="19"/>
  <c r="W53" i="19"/>
  <c r="W64" i="19"/>
  <c r="W57" i="19"/>
  <c r="W60" i="19"/>
  <c r="W34" i="19"/>
  <c r="W58" i="19"/>
  <c r="W59" i="19"/>
  <c r="W65" i="19"/>
  <c r="W68" i="19"/>
  <c r="W38" i="19"/>
  <c r="W47" i="19"/>
  <c r="W56" i="19"/>
  <c r="W61" i="19"/>
  <c r="W69" i="19"/>
  <c r="W70" i="19"/>
  <c r="W50" i="19"/>
  <c r="W54" i="19"/>
  <c r="W63" i="19"/>
  <c r="W67" i="19"/>
  <c r="W51" i="19"/>
  <c r="W66" i="19"/>
  <c r="W35" i="19"/>
  <c r="W33" i="23"/>
  <c r="W36" i="23"/>
  <c r="W34" i="23"/>
  <c r="W39" i="23"/>
  <c r="W49" i="23"/>
  <c r="W35" i="23"/>
  <c r="W37" i="23"/>
  <c r="W42" i="23"/>
  <c r="W43" i="23"/>
  <c r="W57" i="23"/>
  <c r="W47" i="23"/>
  <c r="W54" i="23"/>
  <c r="W44" i="23"/>
  <c r="W50" i="23"/>
  <c r="W56" i="23"/>
  <c r="W46" i="23"/>
  <c r="W52" i="23"/>
  <c r="W40" i="23"/>
  <c r="W45" i="23"/>
  <c r="W66" i="23"/>
  <c r="W67" i="23"/>
  <c r="W55" i="23"/>
  <c r="W65" i="23"/>
  <c r="W68" i="23"/>
  <c r="W48" i="23"/>
  <c r="W62" i="23"/>
  <c r="W58" i="23"/>
  <c r="W59" i="23"/>
  <c r="W64" i="23"/>
  <c r="W41" i="23"/>
  <c r="W51" i="23"/>
  <c r="W60" i="23"/>
  <c r="W38" i="23"/>
  <c r="W70" i="23"/>
  <c r="W69" i="23"/>
  <c r="W61" i="23"/>
  <c r="W32" i="23"/>
  <c r="BK32" i="23" s="1"/>
  <c r="W72" i="23" s="1"/>
  <c r="W37" i="22" s="1"/>
  <c r="W53" i="23"/>
  <c r="W63" i="23"/>
  <c r="W33" i="3"/>
  <c r="W36" i="3"/>
  <c r="W33" i="10"/>
  <c r="H29" i="17"/>
  <c r="W35" i="10" l="1"/>
  <c r="H34" i="17"/>
  <c r="H31" i="17"/>
  <c r="W30" i="4"/>
  <c r="W37" i="3"/>
  <c r="W70" i="10"/>
  <c r="W127" i="10" s="1"/>
  <c r="W22" i="22" s="1"/>
  <c r="W30" i="22" s="1"/>
  <c r="W67" i="10"/>
  <c r="W104" i="10" s="1"/>
  <c r="H32" i="14"/>
  <c r="H71" i="2" s="1"/>
  <c r="W38" i="22"/>
  <c r="W39" i="22" s="1"/>
  <c r="H30" i="17"/>
  <c r="H34" i="14" s="1"/>
  <c r="H73" i="2" s="1"/>
  <c r="X52" i="11"/>
  <c r="X55" i="11"/>
  <c r="W29" i="4"/>
  <c r="W12" i="22"/>
  <c r="X58" i="11" l="1"/>
  <c r="W8" i="22"/>
  <c r="W10" i="22" s="1"/>
  <c r="W33" i="4"/>
  <c r="W35" i="4" s="1"/>
  <c r="W36" i="4" s="1"/>
  <c r="W36" i="10"/>
  <c r="H35" i="17"/>
  <c r="W15" i="22" l="1"/>
  <c r="W16" i="22"/>
  <c r="W18" i="22"/>
  <c r="X59" i="11"/>
  <c r="X77" i="10" s="1"/>
  <c r="X60" i="11" l="1"/>
  <c r="X12" i="3"/>
  <c r="X10" i="5"/>
  <c r="X12" i="5" l="1"/>
  <c r="X13" i="3"/>
  <c r="X27" i="3" l="1"/>
  <c r="X7" i="18"/>
  <c r="X14" i="5"/>
  <c r="X31" i="4" l="1"/>
  <c r="X38" i="18"/>
  <c r="X34" i="18"/>
  <c r="X35" i="18"/>
  <c r="X40" i="18"/>
  <c r="X50" i="18"/>
  <c r="X51" i="18"/>
  <c r="X66" i="18"/>
  <c r="X67" i="18"/>
  <c r="X36" i="18"/>
  <c r="X49" i="18"/>
  <c r="X52" i="18"/>
  <c r="X65" i="18"/>
  <c r="X68" i="18"/>
  <c r="X39" i="18"/>
  <c r="X46" i="18"/>
  <c r="X55" i="18"/>
  <c r="X62" i="18"/>
  <c r="X44" i="18"/>
  <c r="X48" i="18"/>
  <c r="X59" i="18"/>
  <c r="X33" i="18"/>
  <c r="BK33" i="18" s="1"/>
  <c r="X72" i="18" s="1"/>
  <c r="X37" i="18"/>
  <c r="X54" i="18"/>
  <c r="X56" i="18"/>
  <c r="X47" i="18"/>
  <c r="X58" i="18"/>
  <c r="X53" i="18"/>
  <c r="X57" i="18"/>
  <c r="X41" i="18"/>
  <c r="X45" i="18"/>
  <c r="X70" i="18"/>
  <c r="X42" i="18"/>
  <c r="X43" i="18"/>
  <c r="X61" i="18"/>
  <c r="X63" i="18"/>
  <c r="X60" i="18"/>
  <c r="X64" i="18"/>
  <c r="X69" i="18"/>
  <c r="X7" i="23"/>
  <c r="X7" i="19"/>
  <c r="X30" i="3"/>
  <c r="X31" i="3" s="1"/>
  <c r="X36" i="3" l="1"/>
  <c r="X37" i="3" s="1"/>
  <c r="X33" i="3"/>
  <c r="X30" i="4" s="1"/>
  <c r="X33" i="10"/>
  <c r="X34" i="19"/>
  <c r="X35" i="19"/>
  <c r="X33" i="19"/>
  <c r="BK33" i="19" s="1"/>
  <c r="X72" i="19" s="1"/>
  <c r="X38" i="22" s="1"/>
  <c r="X36" i="19"/>
  <c r="X49" i="19"/>
  <c r="X39" i="19"/>
  <c r="X46" i="19"/>
  <c r="X42" i="19"/>
  <c r="X43" i="19"/>
  <c r="X37" i="19"/>
  <c r="X48" i="19"/>
  <c r="X50" i="19"/>
  <c r="X51" i="19"/>
  <c r="X41" i="19"/>
  <c r="X44" i="19"/>
  <c r="X52" i="19"/>
  <c r="X55" i="19"/>
  <c r="X62" i="19"/>
  <c r="X58" i="19"/>
  <c r="X59" i="19"/>
  <c r="X40" i="19"/>
  <c r="X45" i="19"/>
  <c r="X53" i="19"/>
  <c r="X66" i="19"/>
  <c r="X67" i="19"/>
  <c r="X57" i="19"/>
  <c r="X60" i="19"/>
  <c r="X65" i="19"/>
  <c r="X68" i="19"/>
  <c r="X38" i="19"/>
  <c r="X47" i="19"/>
  <c r="X61" i="19"/>
  <c r="X64" i="19"/>
  <c r="X70" i="19"/>
  <c r="X56" i="19"/>
  <c r="X69" i="19"/>
  <c r="X54" i="19"/>
  <c r="X63" i="19"/>
  <c r="X32" i="3"/>
  <c r="X32" i="10"/>
  <c r="X54" i="10" s="1"/>
  <c r="X34" i="23"/>
  <c r="X35" i="23"/>
  <c r="X40" i="23"/>
  <c r="X45" i="23"/>
  <c r="X50" i="23"/>
  <c r="X51" i="23"/>
  <c r="X39" i="23"/>
  <c r="X36" i="23"/>
  <c r="X46" i="23"/>
  <c r="X49" i="23"/>
  <c r="X42" i="23"/>
  <c r="X57" i="23"/>
  <c r="X47" i="23"/>
  <c r="X54" i="23"/>
  <c r="X44" i="23"/>
  <c r="X61" i="23"/>
  <c r="X33" i="23"/>
  <c r="BK33" i="23" s="1"/>
  <c r="X72" i="23" s="1"/>
  <c r="X37" i="22" s="1"/>
  <c r="X37" i="23"/>
  <c r="X43" i="23"/>
  <c r="X52" i="23"/>
  <c r="X56" i="23"/>
  <c r="X66" i="23"/>
  <c r="X67" i="23"/>
  <c r="X55" i="23"/>
  <c r="X65" i="23"/>
  <c r="X68" i="23"/>
  <c r="X64" i="23"/>
  <c r="X69" i="23"/>
  <c r="X48" i="23"/>
  <c r="X58" i="23"/>
  <c r="X59" i="23"/>
  <c r="X41" i="23"/>
  <c r="X60" i="23"/>
  <c r="X62" i="23"/>
  <c r="X38" i="23"/>
  <c r="X70" i="23"/>
  <c r="X53" i="23"/>
  <c r="X63" i="23"/>
  <c r="X12" i="22" l="1"/>
  <c r="Y55" i="11"/>
  <c r="X29" i="4"/>
  <c r="X33" i="4" s="1"/>
  <c r="X35" i="4" s="1"/>
  <c r="X36" i="4" s="1"/>
  <c r="Y52" i="11"/>
  <c r="X39" i="22"/>
  <c r="X70" i="10"/>
  <c r="X127" i="10" s="1"/>
  <c r="X22" i="22" s="1"/>
  <c r="X67" i="10"/>
  <c r="X104" i="10" s="1"/>
  <c r="X35" i="10"/>
  <c r="X36" i="10"/>
  <c r="Y58" i="11" l="1"/>
  <c r="X8" i="22"/>
  <c r="X10" i="22" s="1"/>
  <c r="X15" i="22" l="1"/>
  <c r="X18" i="22"/>
  <c r="X16" i="22"/>
  <c r="Y59" i="11"/>
  <c r="Y77" i="10" s="1"/>
  <c r="Y60" i="11"/>
  <c r="Y12" i="3" l="1"/>
  <c r="Y10" i="5"/>
  <c r="Y12" i="5" l="1"/>
  <c r="Y13" i="3"/>
  <c r="Y27" i="3" l="1"/>
  <c r="Y7" i="18"/>
  <c r="Y14" i="5"/>
  <c r="Y31" i="4" l="1"/>
  <c r="Y37" i="18"/>
  <c r="Y40" i="18"/>
  <c r="Y45" i="18"/>
  <c r="Y56" i="18"/>
  <c r="Y61" i="18"/>
  <c r="Y34" i="18"/>
  <c r="BK34" i="18" s="1"/>
  <c r="Y72" i="18" s="1"/>
  <c r="Y50" i="18"/>
  <c r="Y51" i="18"/>
  <c r="Y66" i="18"/>
  <c r="Y67" i="18"/>
  <c r="Y36" i="18"/>
  <c r="Y49" i="18"/>
  <c r="Y52" i="18"/>
  <c r="Y65" i="18"/>
  <c r="Y38" i="18"/>
  <c r="Y42" i="18"/>
  <c r="Y60" i="18"/>
  <c r="Y63" i="18"/>
  <c r="Y64" i="18"/>
  <c r="Y69" i="18"/>
  <c r="Y39" i="18"/>
  <c r="Y44" i="18"/>
  <c r="Y48" i="18"/>
  <c r="Y59" i="18"/>
  <c r="Y54" i="18"/>
  <c r="Y41" i="18"/>
  <c r="Y70" i="18"/>
  <c r="Y47" i="18"/>
  <c r="Y58" i="18"/>
  <c r="Y68" i="18"/>
  <c r="Y53" i="18"/>
  <c r="Y57" i="18"/>
  <c r="Y35" i="18"/>
  <c r="Y43" i="18"/>
  <c r="Y55" i="18"/>
  <c r="Y62" i="18"/>
  <c r="Y46" i="18"/>
  <c r="Y7" i="23"/>
  <c r="Y7" i="19"/>
  <c r="Y30" i="3"/>
  <c r="Y40" i="23" l="1"/>
  <c r="Y45" i="23"/>
  <c r="Y38" i="23"/>
  <c r="Y39" i="23"/>
  <c r="Y34" i="23"/>
  <c r="BK34" i="23" s="1"/>
  <c r="Y72" i="23" s="1"/>
  <c r="Y37" i="22" s="1"/>
  <c r="Y48" i="23"/>
  <c r="Y53" i="23"/>
  <c r="Y49" i="23"/>
  <c r="Y42" i="23"/>
  <c r="Y57" i="23"/>
  <c r="Y44" i="23"/>
  <c r="Y63" i="23"/>
  <c r="Y70" i="23"/>
  <c r="Y35" i="23"/>
  <c r="Y46" i="23"/>
  <c r="Y61" i="23"/>
  <c r="Y37" i="23"/>
  <c r="Y43" i="23"/>
  <c r="Y52" i="23"/>
  <c r="Y56" i="23"/>
  <c r="Y66" i="23"/>
  <c r="Y67" i="23"/>
  <c r="Y47" i="23"/>
  <c r="Y50" i="23"/>
  <c r="Y54" i="23"/>
  <c r="Y62" i="23"/>
  <c r="Y68" i="23"/>
  <c r="Y64" i="23"/>
  <c r="Y51" i="23"/>
  <c r="Y58" i="23"/>
  <c r="Y59" i="23"/>
  <c r="Y55" i="23"/>
  <c r="Y65" i="23"/>
  <c r="Y41" i="23"/>
  <c r="Y60" i="23"/>
  <c r="Y36" i="23"/>
  <c r="Y69" i="23"/>
  <c r="Y32" i="3"/>
  <c r="Y32" i="10"/>
  <c r="Y54" i="10" s="1"/>
  <c r="Y31" i="3"/>
  <c r="Y40" i="19"/>
  <c r="Y45" i="19"/>
  <c r="Y34" i="19"/>
  <c r="BK34" i="19" s="1"/>
  <c r="Y72" i="19" s="1"/>
  <c r="Y38" i="22" s="1"/>
  <c r="Y35" i="19"/>
  <c r="Y36" i="19"/>
  <c r="Y49" i="19"/>
  <c r="Y37" i="19"/>
  <c r="Y48" i="19"/>
  <c r="Y56" i="19"/>
  <c r="Y61" i="19"/>
  <c r="Y42" i="19"/>
  <c r="Y43" i="19"/>
  <c r="Y50" i="19"/>
  <c r="Y51" i="19"/>
  <c r="Y41" i="19"/>
  <c r="Y44" i="19"/>
  <c r="Y52" i="19"/>
  <c r="Y39" i="19"/>
  <c r="Y46" i="19"/>
  <c r="Y53" i="19"/>
  <c r="Y58" i="19"/>
  <c r="Y59" i="19"/>
  <c r="Y66" i="19"/>
  <c r="Y67" i="19"/>
  <c r="Y57" i="19"/>
  <c r="Y60" i="19"/>
  <c r="Y65" i="19"/>
  <c r="Y68" i="19"/>
  <c r="Y55" i="19"/>
  <c r="Y62" i="19"/>
  <c r="Y69" i="19"/>
  <c r="Y38" i="19"/>
  <c r="Y64" i="19"/>
  <c r="Y47" i="19"/>
  <c r="Y70" i="19"/>
  <c r="Y63" i="19"/>
  <c r="Y54" i="19"/>
  <c r="Y12" i="22" l="1"/>
  <c r="Z55" i="11"/>
  <c r="Y29" i="4"/>
  <c r="Z52" i="11"/>
  <c r="Y39" i="22"/>
  <c r="Y67" i="10"/>
  <c r="Y104" i="10" s="1"/>
  <c r="Y70" i="10"/>
  <c r="Y127" i="10" s="1"/>
  <c r="Y22" i="22" s="1"/>
  <c r="Y36" i="3"/>
  <c r="Y37" i="3" s="1"/>
  <c r="Y33" i="3"/>
  <c r="Y30" i="4" s="1"/>
  <c r="Y33" i="10"/>
  <c r="Z58" i="11" l="1"/>
  <c r="Y8" i="22"/>
  <c r="Y10" i="22" s="1"/>
  <c r="Y33" i="4"/>
  <c r="Y35" i="4" s="1"/>
  <c r="Y36" i="4" s="1"/>
  <c r="Y36" i="10"/>
  <c r="Y35" i="10"/>
  <c r="Y18" i="22" l="1"/>
  <c r="Y15" i="22"/>
  <c r="Y16" i="22"/>
  <c r="Z59" i="11"/>
  <c r="Z77" i="10" s="1"/>
  <c r="Z60" i="11"/>
  <c r="Z10" i="5" l="1"/>
  <c r="Z12" i="3"/>
  <c r="Z13" i="3" l="1"/>
  <c r="Z12" i="5"/>
  <c r="Z14" i="5" l="1"/>
  <c r="Z27" i="3"/>
  <c r="Z7" i="18"/>
  <c r="Z39" i="18" l="1"/>
  <c r="Z37" i="18"/>
  <c r="Z38" i="18"/>
  <c r="Z47" i="18"/>
  <c r="Z54" i="18"/>
  <c r="Z63" i="18"/>
  <c r="Z70" i="18"/>
  <c r="Z40" i="18"/>
  <c r="Z45" i="18"/>
  <c r="Z56" i="18"/>
  <c r="Z61" i="18"/>
  <c r="Z50" i="18"/>
  <c r="Z51" i="18"/>
  <c r="Z66" i="18"/>
  <c r="Z42" i="18"/>
  <c r="Z49" i="18"/>
  <c r="Z60" i="18"/>
  <c r="Z64" i="18"/>
  <c r="Z69" i="18"/>
  <c r="Z36" i="18"/>
  <c r="Z44" i="18"/>
  <c r="Z48" i="18"/>
  <c r="Z59" i="18"/>
  <c r="Z65" i="18"/>
  <c r="Z67" i="18"/>
  <c r="Z35" i="18"/>
  <c r="BK35" i="18" s="1"/>
  <c r="Z72" i="18" s="1"/>
  <c r="Z43" i="18"/>
  <c r="Z55" i="18"/>
  <c r="Z68" i="18"/>
  <c r="Z58" i="18"/>
  <c r="Z41" i="18"/>
  <c r="Z46" i="18"/>
  <c r="Z52" i="18"/>
  <c r="Z53" i="18"/>
  <c r="Z57" i="18"/>
  <c r="Z62" i="18"/>
  <c r="Z7" i="23"/>
  <c r="Z7" i="19"/>
  <c r="Z30" i="3"/>
  <c r="Z31" i="4"/>
  <c r="Z38" i="19" l="1"/>
  <c r="Z47" i="19"/>
  <c r="Z40" i="19"/>
  <c r="Z45" i="19"/>
  <c r="Z35" i="19"/>
  <c r="BK35" i="19" s="1"/>
  <c r="Z72" i="19" s="1"/>
  <c r="Z38" i="22" s="1"/>
  <c r="Z39" i="19"/>
  <c r="Z46" i="19"/>
  <c r="Z54" i="19"/>
  <c r="Z37" i="19"/>
  <c r="Z48" i="19"/>
  <c r="Z56" i="19"/>
  <c r="Z61" i="19"/>
  <c r="Z42" i="19"/>
  <c r="Z43" i="19"/>
  <c r="Z50" i="19"/>
  <c r="Z51" i="19"/>
  <c r="Z36" i="19"/>
  <c r="Z49" i="19"/>
  <c r="Z55" i="19"/>
  <c r="Z62" i="19"/>
  <c r="Z41" i="19"/>
  <c r="Z44" i="19"/>
  <c r="Z63" i="19"/>
  <c r="Z70" i="19"/>
  <c r="Z53" i="19"/>
  <c r="Z58" i="19"/>
  <c r="Z59" i="19"/>
  <c r="Z66" i="19"/>
  <c r="Z67" i="19"/>
  <c r="Z52" i="19"/>
  <c r="Z57" i="19"/>
  <c r="Z68" i="19"/>
  <c r="Z60" i="19"/>
  <c r="Z65" i="19"/>
  <c r="Z69" i="19"/>
  <c r="Z64" i="19"/>
  <c r="Z38" i="23"/>
  <c r="Z35" i="23"/>
  <c r="BK35" i="23" s="1"/>
  <c r="Z72" i="23" s="1"/>
  <c r="Z37" i="22" s="1"/>
  <c r="Z41" i="23"/>
  <c r="Z44" i="23"/>
  <c r="Z40" i="23"/>
  <c r="Z45" i="23"/>
  <c r="Z47" i="23"/>
  <c r="Z39" i="23"/>
  <c r="Z55" i="23"/>
  <c r="Z48" i="23"/>
  <c r="Z53" i="23"/>
  <c r="Z49" i="23"/>
  <c r="Z50" i="23"/>
  <c r="Z54" i="23"/>
  <c r="Z60" i="23"/>
  <c r="Z63" i="23"/>
  <c r="Z70" i="23"/>
  <c r="Z46" i="23"/>
  <c r="Z61" i="23"/>
  <c r="Z42" i="23"/>
  <c r="Z65" i="23"/>
  <c r="Z68" i="23"/>
  <c r="Z37" i="23"/>
  <c r="Z43" i="23"/>
  <c r="Z56" i="23"/>
  <c r="Z66" i="23"/>
  <c r="Z64" i="23"/>
  <c r="Z52" i="23"/>
  <c r="Z67" i="23"/>
  <c r="Z51" i="23"/>
  <c r="Z59" i="23"/>
  <c r="Z58" i="23"/>
  <c r="Z57" i="23"/>
  <c r="Z62" i="23"/>
  <c r="Z36" i="23"/>
  <c r="Z69" i="23"/>
  <c r="Z32" i="3"/>
  <c r="Z32" i="10"/>
  <c r="Z54" i="10" s="1"/>
  <c r="Z31" i="3"/>
  <c r="Z36" i="3" l="1"/>
  <c r="Z33" i="3"/>
  <c r="Z30" i="4" s="1"/>
  <c r="Z37" i="3"/>
  <c r="Z33" i="10"/>
  <c r="Z39" i="22"/>
  <c r="Z70" i="10"/>
  <c r="Z127" i="10" s="1"/>
  <c r="Z22" i="22" s="1"/>
  <c r="Z67" i="10"/>
  <c r="Z104" i="10" s="1"/>
  <c r="AA55" i="11"/>
  <c r="Z12" i="22"/>
  <c r="Z29" i="4"/>
  <c r="AA52" i="11"/>
  <c r="Z33" i="4" l="1"/>
  <c r="Z35" i="4" s="1"/>
  <c r="Z36" i="4" s="1"/>
  <c r="AA58" i="11"/>
  <c r="Z8" i="22"/>
  <c r="Z10" i="22" s="1"/>
  <c r="Z36" i="10"/>
  <c r="Z35" i="10"/>
  <c r="Z18" i="22" l="1"/>
  <c r="Z15" i="22"/>
  <c r="Z16" i="22"/>
  <c r="AA59" i="11"/>
  <c r="AA77" i="10" s="1"/>
  <c r="AA60" i="11" l="1"/>
  <c r="AA10" i="5" l="1"/>
  <c r="AA12" i="3"/>
  <c r="AA13" i="3" l="1"/>
  <c r="I10" i="17"/>
  <c r="I54" i="2" s="1"/>
  <c r="I55" i="2" s="1"/>
  <c r="AA12" i="5"/>
  <c r="I8" i="15"/>
  <c r="I21" i="14" l="1"/>
  <c r="I36" i="2"/>
  <c r="AA14" i="5"/>
  <c r="I10" i="15"/>
  <c r="I33" i="14" s="1"/>
  <c r="I72" i="2" s="1"/>
  <c r="AA27" i="3"/>
  <c r="AA7" i="18"/>
  <c r="I11" i="17"/>
  <c r="AA36" i="18" l="1"/>
  <c r="BK36" i="18" s="1"/>
  <c r="AA72" i="18" s="1"/>
  <c r="I31" i="14" s="1"/>
  <c r="I70" i="2" s="1"/>
  <c r="AA39" i="18"/>
  <c r="AA37" i="18"/>
  <c r="AA41" i="18"/>
  <c r="AA44" i="18"/>
  <c r="AA57" i="18"/>
  <c r="AA60" i="18"/>
  <c r="AA47" i="18"/>
  <c r="AA54" i="18"/>
  <c r="AA63" i="18"/>
  <c r="AA70" i="18"/>
  <c r="AA40" i="18"/>
  <c r="AA45" i="18"/>
  <c r="AA56" i="18"/>
  <c r="AA61" i="18"/>
  <c r="AA53" i="18"/>
  <c r="AA62" i="18"/>
  <c r="AA38" i="18"/>
  <c r="AA42" i="18"/>
  <c r="AA49" i="18"/>
  <c r="AA50" i="18"/>
  <c r="AA64" i="18"/>
  <c r="AA69" i="18"/>
  <c r="AA46" i="18"/>
  <c r="AA52" i="18"/>
  <c r="AA58" i="18"/>
  <c r="AA66" i="18"/>
  <c r="AA51" i="18"/>
  <c r="AA59" i="18"/>
  <c r="AA65" i="18"/>
  <c r="AA68" i="18"/>
  <c r="AA48" i="18"/>
  <c r="AA67" i="18"/>
  <c r="AA55" i="18"/>
  <c r="AA43" i="18"/>
  <c r="AA7" i="23"/>
  <c r="AA7" i="19"/>
  <c r="AA30" i="3"/>
  <c r="AA31" i="3" s="1"/>
  <c r="I25" i="17"/>
  <c r="I67" i="2" s="1"/>
  <c r="AA31" i="4"/>
  <c r="I12" i="15"/>
  <c r="I38" i="2" s="1"/>
  <c r="AA33" i="3" l="1"/>
  <c r="AA36" i="3"/>
  <c r="AA37" i="3" s="1"/>
  <c r="AA33" i="10"/>
  <c r="I29" i="17"/>
  <c r="AA41" i="19"/>
  <c r="AA44" i="19"/>
  <c r="AA38" i="19"/>
  <c r="AA47" i="19"/>
  <c r="AA40" i="19"/>
  <c r="AA45" i="19"/>
  <c r="AA36" i="19"/>
  <c r="BK36" i="19" s="1"/>
  <c r="AA72" i="19" s="1"/>
  <c r="AA49" i="19"/>
  <c r="AA57" i="19"/>
  <c r="AA60" i="19"/>
  <c r="AA54" i="19"/>
  <c r="AA63" i="19"/>
  <c r="AA37" i="19"/>
  <c r="AA48" i="19"/>
  <c r="AA56" i="19"/>
  <c r="AA61" i="19"/>
  <c r="AA52" i="19"/>
  <c r="AA42" i="19"/>
  <c r="AA43" i="19"/>
  <c r="AA51" i="19"/>
  <c r="AA64" i="19"/>
  <c r="AA39" i="19"/>
  <c r="AA46" i="19"/>
  <c r="AA70" i="19"/>
  <c r="AA53" i="19"/>
  <c r="AA50" i="19"/>
  <c r="AA65" i="19"/>
  <c r="AA68" i="19"/>
  <c r="AA59" i="19"/>
  <c r="AA66" i="19"/>
  <c r="AA55" i="19"/>
  <c r="AA58" i="19"/>
  <c r="AA67" i="19"/>
  <c r="AA62" i="19"/>
  <c r="AA69" i="19"/>
  <c r="AA42" i="23"/>
  <c r="AA43" i="23"/>
  <c r="AA41" i="23"/>
  <c r="AA44" i="23"/>
  <c r="AA37" i="23"/>
  <c r="AA38" i="23"/>
  <c r="AA40" i="23"/>
  <c r="AA45" i="23"/>
  <c r="AA39" i="23"/>
  <c r="AA51" i="23"/>
  <c r="AA52" i="23"/>
  <c r="AA55" i="23"/>
  <c r="AA48" i="23"/>
  <c r="AA53" i="23"/>
  <c r="AA47" i="23"/>
  <c r="AA57" i="23"/>
  <c r="AA58" i="23"/>
  <c r="AA59" i="23"/>
  <c r="AA60" i="23"/>
  <c r="AA63" i="23"/>
  <c r="AA70" i="23"/>
  <c r="AA49" i="23"/>
  <c r="AA56" i="23"/>
  <c r="AA66" i="23"/>
  <c r="AA67" i="23"/>
  <c r="AA50" i="23"/>
  <c r="AA54" i="23"/>
  <c r="AA68" i="23"/>
  <c r="AA46" i="23"/>
  <c r="AA61" i="23"/>
  <c r="AA64" i="23"/>
  <c r="AA65" i="23"/>
  <c r="AA62" i="23"/>
  <c r="AA36" i="23"/>
  <c r="BK36" i="23" s="1"/>
  <c r="AA72" i="23" s="1"/>
  <c r="AA37" i="22" s="1"/>
  <c r="AA69" i="23"/>
  <c r="AA32" i="3"/>
  <c r="AA32" i="10"/>
  <c r="AA54" i="10" s="1"/>
  <c r="I28" i="17"/>
  <c r="AA67" i="10" l="1"/>
  <c r="AA104" i="10" s="1"/>
  <c r="AA70" i="10"/>
  <c r="AA127" i="10" s="1"/>
  <c r="AA22" i="22" s="1"/>
  <c r="I30" i="17"/>
  <c r="I34" i="14" s="1"/>
  <c r="I73" i="2" s="1"/>
  <c r="AB52" i="11"/>
  <c r="AB55" i="11"/>
  <c r="AA29" i="4"/>
  <c r="AA12" i="22"/>
  <c r="AA36" i="10"/>
  <c r="I35" i="17"/>
  <c r="I32" i="14"/>
  <c r="I71" i="2" s="1"/>
  <c r="AA38" i="22"/>
  <c r="AA39" i="22" s="1"/>
  <c r="AA35" i="10"/>
  <c r="I34" i="17"/>
  <c r="I31" i="17"/>
  <c r="AA30" i="4"/>
  <c r="AA33" i="4" l="1"/>
  <c r="AA35" i="4" s="1"/>
  <c r="AA36" i="4" s="1"/>
  <c r="AB58" i="11"/>
  <c r="AB60" i="11" s="1"/>
  <c r="AA8" i="22"/>
  <c r="AA10" i="22" s="1"/>
  <c r="AA16" i="22" l="1"/>
  <c r="AA18" i="22"/>
  <c r="AA15" i="22"/>
  <c r="AB10" i="5"/>
  <c r="AB12" i="3"/>
  <c r="AB13" i="3" l="1"/>
  <c r="AB12" i="5"/>
  <c r="AB14" i="5" l="1"/>
  <c r="AB27" i="3"/>
  <c r="AB7" i="18"/>
  <c r="AB39" i="18" l="1"/>
  <c r="AB37" i="18"/>
  <c r="BK37" i="18" s="1"/>
  <c r="AB72" i="18" s="1"/>
  <c r="AB42" i="18"/>
  <c r="AB43" i="18"/>
  <c r="AB58" i="18"/>
  <c r="AB59" i="18"/>
  <c r="AB41" i="18"/>
  <c r="AB44" i="18"/>
  <c r="AB57" i="18"/>
  <c r="AB60" i="18"/>
  <c r="AB47" i="18"/>
  <c r="AB54" i="18"/>
  <c r="AB63" i="18"/>
  <c r="AB61" i="18"/>
  <c r="AB53" i="18"/>
  <c r="AB62" i="18"/>
  <c r="AB38" i="18"/>
  <c r="AB56" i="18"/>
  <c r="AB40" i="18"/>
  <c r="AB49" i="18"/>
  <c r="AB64" i="18"/>
  <c r="AB69" i="18"/>
  <c r="AB51" i="18"/>
  <c r="AB65" i="18"/>
  <c r="AB66" i="18"/>
  <c r="AB48" i="18"/>
  <c r="AB67" i="18"/>
  <c r="AB45" i="18"/>
  <c r="AB68" i="18"/>
  <c r="AB52" i="18"/>
  <c r="AB50" i="18"/>
  <c r="AB46" i="18"/>
  <c r="AB70" i="18"/>
  <c r="AB55" i="18"/>
  <c r="AB7" i="23"/>
  <c r="AB7" i="19"/>
  <c r="AB30" i="3"/>
  <c r="AB31" i="3"/>
  <c r="AB31" i="4"/>
  <c r="AB33" i="3" l="1"/>
  <c r="AB30" i="4" s="1"/>
  <c r="AB36" i="3"/>
  <c r="AB37" i="3"/>
  <c r="AB33" i="10"/>
  <c r="AB32" i="3"/>
  <c r="AB32" i="10"/>
  <c r="AB54" i="10" s="1"/>
  <c r="AB42" i="19"/>
  <c r="AB43" i="19"/>
  <c r="AB41" i="19"/>
  <c r="AB44" i="19"/>
  <c r="AB38" i="19"/>
  <c r="AB47" i="19"/>
  <c r="AB58" i="19"/>
  <c r="AB59" i="19"/>
  <c r="AB57" i="19"/>
  <c r="AB60" i="19"/>
  <c r="AB54" i="19"/>
  <c r="AB63" i="19"/>
  <c r="AB40" i="19"/>
  <c r="AB45" i="19"/>
  <c r="AB50" i="19"/>
  <c r="AB51" i="19"/>
  <c r="AB64" i="19"/>
  <c r="AB39" i="19"/>
  <c r="AB46" i="19"/>
  <c r="AB70" i="19"/>
  <c r="AB37" i="19"/>
  <c r="BK37" i="19" s="1"/>
  <c r="AB72" i="19" s="1"/>
  <c r="AB38" i="22" s="1"/>
  <c r="AB48" i="19"/>
  <c r="AB56" i="19"/>
  <c r="AB61" i="19"/>
  <c r="AB66" i="19"/>
  <c r="AB67" i="19"/>
  <c r="AB52" i="19"/>
  <c r="AB68" i="19"/>
  <c r="AB55" i="19"/>
  <c r="AB53" i="19"/>
  <c r="AB49" i="19"/>
  <c r="AB65" i="19"/>
  <c r="AB62" i="19"/>
  <c r="AB69" i="19"/>
  <c r="AB42" i="23"/>
  <c r="AB43" i="23"/>
  <c r="AB41" i="23"/>
  <c r="AB44" i="23"/>
  <c r="AB46" i="23"/>
  <c r="AB37" i="23"/>
  <c r="BK37" i="23" s="1"/>
  <c r="AB72" i="23" s="1"/>
  <c r="AB37" i="22" s="1"/>
  <c r="AB38" i="23"/>
  <c r="AB40" i="23"/>
  <c r="AB39" i="23"/>
  <c r="AB51" i="23"/>
  <c r="AB52" i="23"/>
  <c r="AB55" i="23"/>
  <c r="AB45" i="23"/>
  <c r="AB49" i="23"/>
  <c r="AB53" i="23"/>
  <c r="AB64" i="23"/>
  <c r="AB69" i="23"/>
  <c r="AB57" i="23"/>
  <c r="AB58" i="23"/>
  <c r="AB59" i="23"/>
  <c r="AB60" i="23"/>
  <c r="AB48" i="23"/>
  <c r="AB61" i="23"/>
  <c r="AB63" i="23"/>
  <c r="AB47" i="23"/>
  <c r="AB56" i="23"/>
  <c r="AB66" i="23"/>
  <c r="AB50" i="23"/>
  <c r="AB54" i="23"/>
  <c r="AB68" i="23"/>
  <c r="AB70" i="23"/>
  <c r="AB67" i="23"/>
  <c r="AB65" i="23"/>
  <c r="AB62" i="23"/>
  <c r="AB39" i="22" l="1"/>
  <c r="AB35" i="10"/>
  <c r="AB67" i="10"/>
  <c r="AB104" i="10" s="1"/>
  <c r="AB70" i="10"/>
  <c r="AB127" i="10" s="1"/>
  <c r="AB22" i="22" s="1"/>
  <c r="AB36" i="10"/>
  <c r="AC52" i="11"/>
  <c r="AC55" i="11"/>
  <c r="AB29" i="4"/>
  <c r="AB33" i="4" s="1"/>
  <c r="AB35" i="4" s="1"/>
  <c r="AB36" i="4" s="1"/>
  <c r="AB12" i="22"/>
  <c r="AB8" i="22" l="1"/>
  <c r="AB10" i="22" s="1"/>
  <c r="AC58" i="11"/>
  <c r="AC60" i="11" s="1"/>
  <c r="AC12" i="3" l="1"/>
  <c r="AC10" i="5"/>
  <c r="AB16" i="22"/>
  <c r="AB15" i="22"/>
  <c r="AB18" i="22"/>
  <c r="AC12" i="5" l="1"/>
  <c r="AC13" i="3"/>
  <c r="AC27" i="3" l="1"/>
  <c r="AC7" i="18"/>
  <c r="AC14" i="5"/>
  <c r="AC31" i="4" l="1"/>
  <c r="AC48" i="18"/>
  <c r="AC53" i="18"/>
  <c r="AC64" i="18"/>
  <c r="AC69" i="18"/>
  <c r="AC42" i="18"/>
  <c r="AC43" i="18"/>
  <c r="AC58" i="18"/>
  <c r="AC59" i="18"/>
  <c r="AC41" i="18"/>
  <c r="AC44" i="18"/>
  <c r="AC57" i="18"/>
  <c r="AC60" i="18"/>
  <c r="AC45" i="18"/>
  <c r="AC55" i="18"/>
  <c r="AC68" i="18"/>
  <c r="AC61" i="18"/>
  <c r="AC63" i="18"/>
  <c r="AC39" i="18"/>
  <c r="AC62" i="18"/>
  <c r="AC51" i="18"/>
  <c r="AC65" i="18"/>
  <c r="AC67" i="18"/>
  <c r="AC38" i="18"/>
  <c r="BK38" i="18" s="1"/>
  <c r="AC72" i="18" s="1"/>
  <c r="AC54" i="18"/>
  <c r="AC40" i="18"/>
  <c r="AC47" i="18"/>
  <c r="AC49" i="18"/>
  <c r="AC50" i="18"/>
  <c r="AC56" i="18"/>
  <c r="AC52" i="18"/>
  <c r="AC46" i="18"/>
  <c r="AC70" i="18"/>
  <c r="AC66" i="18"/>
  <c r="AC7" i="23"/>
  <c r="AC7" i="19"/>
  <c r="AC30" i="3"/>
  <c r="AC31" i="3"/>
  <c r="AC32" i="10" l="1"/>
  <c r="AC54" i="10" s="1"/>
  <c r="AC32" i="3"/>
  <c r="AC33" i="3"/>
  <c r="AC30" i="4" s="1"/>
  <c r="AC36" i="3"/>
  <c r="AC33" i="10"/>
  <c r="AC48" i="19"/>
  <c r="AC42" i="19"/>
  <c r="AC43" i="19"/>
  <c r="AC41" i="19"/>
  <c r="AC44" i="19"/>
  <c r="AC40" i="19"/>
  <c r="AC45" i="19"/>
  <c r="AC38" i="19"/>
  <c r="BK38" i="19" s="1"/>
  <c r="AC72" i="19" s="1"/>
  <c r="AC38" i="22" s="1"/>
  <c r="AC47" i="19"/>
  <c r="AC53" i="19"/>
  <c r="AC58" i="19"/>
  <c r="AC59" i="19"/>
  <c r="AC57" i="19"/>
  <c r="AC60" i="19"/>
  <c r="AC56" i="19"/>
  <c r="AC61" i="19"/>
  <c r="AC54" i="19"/>
  <c r="AC69" i="19"/>
  <c r="AC51" i="19"/>
  <c r="AC63" i="19"/>
  <c r="AC64" i="19"/>
  <c r="AC46" i="19"/>
  <c r="AC66" i="19"/>
  <c r="AC52" i="19"/>
  <c r="AC68" i="19"/>
  <c r="AC39" i="19"/>
  <c r="AC70" i="19"/>
  <c r="AC55" i="19"/>
  <c r="AC49" i="19"/>
  <c r="AC65" i="19"/>
  <c r="AC50" i="19"/>
  <c r="AC67" i="19"/>
  <c r="AC62" i="19"/>
  <c r="AC39" i="23"/>
  <c r="AC46" i="23"/>
  <c r="AC42" i="23"/>
  <c r="AC43" i="23"/>
  <c r="AC48" i="23"/>
  <c r="AC41" i="23"/>
  <c r="AC44" i="23"/>
  <c r="AC38" i="23"/>
  <c r="BK38" i="23" s="1"/>
  <c r="AC72" i="23" s="1"/>
  <c r="AC37" i="22" s="1"/>
  <c r="AC56" i="23"/>
  <c r="AC51" i="23"/>
  <c r="AC52" i="23"/>
  <c r="AC40" i="23"/>
  <c r="AC53" i="23"/>
  <c r="AC62" i="23"/>
  <c r="AC45" i="23"/>
  <c r="AC64" i="23"/>
  <c r="AC69" i="23"/>
  <c r="AC57" i="23"/>
  <c r="AC58" i="23"/>
  <c r="AC59" i="23"/>
  <c r="AC55" i="23"/>
  <c r="AC63" i="23"/>
  <c r="AC70" i="23"/>
  <c r="AC49" i="23"/>
  <c r="AC47" i="23"/>
  <c r="AC66" i="23"/>
  <c r="AC60" i="23"/>
  <c r="AC54" i="23"/>
  <c r="AC68" i="23"/>
  <c r="AC61" i="23"/>
  <c r="AC67" i="23"/>
  <c r="AC50" i="23"/>
  <c r="AC65" i="23"/>
  <c r="AC35" i="10" l="1"/>
  <c r="AC37" i="3"/>
  <c r="AD52" i="11"/>
  <c r="AC29" i="4"/>
  <c r="AC33" i="4" s="1"/>
  <c r="AC35" i="4" s="1"/>
  <c r="AC36" i="4" s="1"/>
  <c r="AD55" i="11"/>
  <c r="AC12" i="22"/>
  <c r="AC39" i="22"/>
  <c r="AC70" i="10"/>
  <c r="AC127" i="10" s="1"/>
  <c r="AC22" i="22" s="1"/>
  <c r="AC67" i="10"/>
  <c r="AC104" i="10" s="1"/>
  <c r="AC36" i="10" l="1"/>
  <c r="AC8" i="22"/>
  <c r="AC10" i="22" s="1"/>
  <c r="AD58" i="11"/>
  <c r="AD60" i="11" s="1"/>
  <c r="AD12" i="3" l="1"/>
  <c r="AD10" i="5"/>
  <c r="AC16" i="22"/>
  <c r="AC18" i="22"/>
  <c r="AC15" i="22"/>
  <c r="AD12" i="5" l="1"/>
  <c r="AD13" i="3"/>
  <c r="AD27" i="3" l="1"/>
  <c r="AD7" i="18"/>
  <c r="AD14" i="5"/>
  <c r="AD31" i="4" l="1"/>
  <c r="AD39" i="18"/>
  <c r="BK39" i="18" s="1"/>
  <c r="AD72" i="18" s="1"/>
  <c r="AD46" i="18"/>
  <c r="AD55" i="18"/>
  <c r="AD62" i="18"/>
  <c r="AD48" i="18"/>
  <c r="AD53" i="18"/>
  <c r="AD64" i="18"/>
  <c r="AD69" i="18"/>
  <c r="AD42" i="18"/>
  <c r="AD43" i="18"/>
  <c r="AD58" i="18"/>
  <c r="AD59" i="18"/>
  <c r="AD52" i="18"/>
  <c r="AD57" i="18"/>
  <c r="AD66" i="18"/>
  <c r="AD70" i="18"/>
  <c r="AD45" i="18"/>
  <c r="AD68" i="18"/>
  <c r="AD60" i="18"/>
  <c r="AD61" i="18"/>
  <c r="AD63" i="18"/>
  <c r="AD40" i="18"/>
  <c r="AD47" i="18"/>
  <c r="AD49" i="18"/>
  <c r="AD50" i="18"/>
  <c r="AD44" i="18"/>
  <c r="AD54" i="18"/>
  <c r="AD51" i="18"/>
  <c r="AD65" i="18"/>
  <c r="AD56" i="18"/>
  <c r="AD41" i="18"/>
  <c r="AD67" i="18"/>
  <c r="AD7" i="23"/>
  <c r="AD7" i="19"/>
  <c r="AD30" i="3"/>
  <c r="AD31" i="3"/>
  <c r="AD36" i="3" l="1"/>
  <c r="AD33" i="3"/>
  <c r="AD30" i="4" s="1"/>
  <c r="AD33" i="10"/>
  <c r="AD32" i="3"/>
  <c r="AD32" i="10"/>
  <c r="AD54" i="10" s="1"/>
  <c r="AD39" i="23"/>
  <c r="BK39" i="23" s="1"/>
  <c r="AD72" i="23" s="1"/>
  <c r="AD37" i="22" s="1"/>
  <c r="AD42" i="23"/>
  <c r="AD43" i="23"/>
  <c r="AD46" i="23"/>
  <c r="AD41" i="23"/>
  <c r="AD40" i="23"/>
  <c r="AD45" i="23"/>
  <c r="AD47" i="23"/>
  <c r="AD50" i="23"/>
  <c r="AD54" i="23"/>
  <c r="AD56" i="23"/>
  <c r="AD48" i="23"/>
  <c r="AD55" i="23"/>
  <c r="AD51" i="23"/>
  <c r="AD65" i="23"/>
  <c r="AD68" i="23"/>
  <c r="AD44" i="23"/>
  <c r="AD53" i="23"/>
  <c r="AD62" i="23"/>
  <c r="AD64" i="23"/>
  <c r="AD69" i="23"/>
  <c r="AD52" i="23"/>
  <c r="AD60" i="23"/>
  <c r="AD57" i="23"/>
  <c r="AD63" i="23"/>
  <c r="AD49" i="23"/>
  <c r="AD58" i="23"/>
  <c r="AD59" i="23"/>
  <c r="AD61" i="23"/>
  <c r="AD66" i="23"/>
  <c r="AD67" i="23"/>
  <c r="AD70" i="23"/>
  <c r="AD39" i="19"/>
  <c r="BK39" i="19" s="1"/>
  <c r="AD72" i="19" s="1"/>
  <c r="AD38" i="22" s="1"/>
  <c r="AD46" i="19"/>
  <c r="AD48" i="19"/>
  <c r="AD42" i="19"/>
  <c r="AD43" i="19"/>
  <c r="AD47" i="19"/>
  <c r="AD55" i="19"/>
  <c r="AD53" i="19"/>
  <c r="AD64" i="19"/>
  <c r="AD58" i="19"/>
  <c r="AD59" i="19"/>
  <c r="AD41" i="19"/>
  <c r="AD44" i="19"/>
  <c r="AD54" i="19"/>
  <c r="AD62" i="19"/>
  <c r="AD40" i="19"/>
  <c r="AD45" i="19"/>
  <c r="AD69" i="19"/>
  <c r="AD51" i="19"/>
  <c r="AD63" i="19"/>
  <c r="AD57" i="19"/>
  <c r="AD60" i="19"/>
  <c r="AD70" i="19"/>
  <c r="AD61" i="19"/>
  <c r="AD66" i="19"/>
  <c r="AD52" i="19"/>
  <c r="AD68" i="19"/>
  <c r="AD49" i="19"/>
  <c r="AD56" i="19"/>
  <c r="AD50" i="19"/>
  <c r="AD67" i="19"/>
  <c r="AD65" i="19"/>
  <c r="AD67" i="10" l="1"/>
  <c r="AD104" i="10" s="1"/>
  <c r="AD70" i="10"/>
  <c r="AD127" i="10" s="1"/>
  <c r="AD22" i="22" s="1"/>
  <c r="AE55" i="11"/>
  <c r="AE52" i="11"/>
  <c r="AD29" i="4"/>
  <c r="AD33" i="4" s="1"/>
  <c r="AD35" i="4" s="1"/>
  <c r="AD36" i="4" s="1"/>
  <c r="AD12" i="22"/>
  <c r="AD35" i="10"/>
  <c r="AD39" i="22"/>
  <c r="AD37" i="3"/>
  <c r="AD36" i="10" l="1"/>
  <c r="AE58" i="11"/>
  <c r="AE60" i="11" s="1"/>
  <c r="AD8" i="22"/>
  <c r="AD10" i="22" s="1"/>
  <c r="AD15" i="22" l="1"/>
  <c r="AD16" i="22"/>
  <c r="AD18" i="22"/>
  <c r="AE12" i="3"/>
  <c r="AE10" i="5"/>
  <c r="AE12" i="5" l="1"/>
  <c r="J8" i="15"/>
  <c r="AE13" i="3"/>
  <c r="J10" i="17"/>
  <c r="J54" i="2" s="1"/>
  <c r="J55" i="2" s="1"/>
  <c r="AE27" i="3" l="1"/>
  <c r="AE7" i="18"/>
  <c r="J11" i="17"/>
  <c r="J21" i="14"/>
  <c r="J36" i="2"/>
  <c r="AE14" i="5"/>
  <c r="J10" i="15"/>
  <c r="J33" i="14" s="1"/>
  <c r="J72" i="2" s="1"/>
  <c r="AE31" i="4" l="1"/>
  <c r="J12" i="15"/>
  <c r="J38" i="2" s="1"/>
  <c r="AE49" i="18"/>
  <c r="AE52" i="18"/>
  <c r="AE65" i="18"/>
  <c r="AE68" i="18"/>
  <c r="AE46" i="18"/>
  <c r="AE55" i="18"/>
  <c r="AE62" i="18"/>
  <c r="AE48" i="18"/>
  <c r="AE53" i="18"/>
  <c r="AE64" i="18"/>
  <c r="AE41" i="18"/>
  <c r="AE57" i="18"/>
  <c r="AE66" i="18"/>
  <c r="AE70" i="18"/>
  <c r="AE45" i="18"/>
  <c r="AE54" i="18"/>
  <c r="AE56" i="18"/>
  <c r="AE60" i="18"/>
  <c r="AE61" i="18"/>
  <c r="AE63" i="18"/>
  <c r="AE44" i="18"/>
  <c r="AE59" i="18"/>
  <c r="AE69" i="18"/>
  <c r="AE40" i="18"/>
  <c r="BK40" i="18" s="1"/>
  <c r="AE72" i="18" s="1"/>
  <c r="J31" i="14" s="1"/>
  <c r="J70" i="2" s="1"/>
  <c r="AE47" i="18"/>
  <c r="AE58" i="18"/>
  <c r="AE42" i="18"/>
  <c r="AE50" i="18"/>
  <c r="AE67" i="18"/>
  <c r="AE51" i="18"/>
  <c r="AE43" i="18"/>
  <c r="AE7" i="23"/>
  <c r="AE7" i="19"/>
  <c r="AE30" i="3"/>
  <c r="J25" i="17"/>
  <c r="J67" i="2" s="1"/>
  <c r="AE32" i="3" l="1"/>
  <c r="AE32" i="10"/>
  <c r="AE54" i="10" s="1"/>
  <c r="J28" i="17"/>
  <c r="AE31" i="3"/>
  <c r="AE49" i="19"/>
  <c r="AE46" i="19"/>
  <c r="AE48" i="19"/>
  <c r="AE41" i="19"/>
  <c r="AE44" i="19"/>
  <c r="AE52" i="19"/>
  <c r="AE47" i="19"/>
  <c r="AE55" i="19"/>
  <c r="AE62" i="19"/>
  <c r="AE53" i="19"/>
  <c r="AE64" i="19"/>
  <c r="AE42" i="19"/>
  <c r="AE43" i="19"/>
  <c r="AE57" i="19"/>
  <c r="AE60" i="19"/>
  <c r="AE65" i="19"/>
  <c r="AE68" i="19"/>
  <c r="AE54" i="19"/>
  <c r="AE40" i="19"/>
  <c r="BK40" i="19" s="1"/>
  <c r="AE72" i="19" s="1"/>
  <c r="AE45" i="19"/>
  <c r="AE69" i="19"/>
  <c r="AE58" i="19"/>
  <c r="AE59" i="19"/>
  <c r="AE51" i="19"/>
  <c r="AE63" i="19"/>
  <c r="AE61" i="19"/>
  <c r="AE66" i="19"/>
  <c r="AE70" i="19"/>
  <c r="AE56" i="19"/>
  <c r="AE50" i="19"/>
  <c r="AE67" i="19"/>
  <c r="AE49" i="23"/>
  <c r="AE42" i="23"/>
  <c r="AE43" i="23"/>
  <c r="AE41" i="23"/>
  <c r="AE46" i="23"/>
  <c r="AE57" i="23"/>
  <c r="AE50" i="23"/>
  <c r="AE54" i="23"/>
  <c r="AE56" i="23"/>
  <c r="AE51" i="23"/>
  <c r="AE52" i="23"/>
  <c r="AE66" i="23"/>
  <c r="AE67" i="23"/>
  <c r="AE40" i="23"/>
  <c r="BK40" i="23" s="1"/>
  <c r="AE72" i="23" s="1"/>
  <c r="AE37" i="22" s="1"/>
  <c r="AE65" i="23"/>
  <c r="AE68" i="23"/>
  <c r="AE44" i="23"/>
  <c r="AE45" i="23"/>
  <c r="AE53" i="23"/>
  <c r="AE62" i="23"/>
  <c r="AE58" i="23"/>
  <c r="AE59" i="23"/>
  <c r="AE69" i="23"/>
  <c r="AE48" i="23"/>
  <c r="AE63" i="23"/>
  <c r="AE64" i="23"/>
  <c r="AE47" i="23"/>
  <c r="AE61" i="23"/>
  <c r="AE55" i="23"/>
  <c r="AE60" i="23"/>
  <c r="AE70" i="23"/>
  <c r="AE38" i="22" l="1"/>
  <c r="J32" i="14"/>
  <c r="J71" i="2" s="1"/>
  <c r="AE33" i="3"/>
  <c r="AE36" i="3"/>
  <c r="AE33" i="10"/>
  <c r="J29" i="17"/>
  <c r="AE67" i="10"/>
  <c r="AE104" i="10" s="1"/>
  <c r="AE70" i="10"/>
  <c r="AE127" i="10" s="1"/>
  <c r="AE22" i="22" s="1"/>
  <c r="AE39" i="22"/>
  <c r="J30" i="17"/>
  <c r="J34" i="14" s="1"/>
  <c r="J73" i="2" s="1"/>
  <c r="AF52" i="11"/>
  <c r="AE29" i="4"/>
  <c r="AF55" i="11"/>
  <c r="AE12" i="22"/>
  <c r="AF58" i="11" l="1"/>
  <c r="AF60" i="11" s="1"/>
  <c r="AE8" i="22"/>
  <c r="AE10" i="22" s="1"/>
  <c r="AE35" i="10"/>
  <c r="J34" i="17"/>
  <c r="AE37" i="3"/>
  <c r="J31" i="17"/>
  <c r="AE30" i="4"/>
  <c r="AE33" i="4" s="1"/>
  <c r="AE35" i="4" s="1"/>
  <c r="AE36" i="4" s="1"/>
  <c r="AE15" i="22" l="1"/>
  <c r="AE16" i="22"/>
  <c r="AE18" i="22"/>
  <c r="AF12" i="3"/>
  <c r="AF10" i="5"/>
  <c r="AE36" i="10"/>
  <c r="J35" i="17"/>
  <c r="AF12" i="5" l="1"/>
  <c r="AF13" i="3"/>
  <c r="AF14" i="5" l="1"/>
  <c r="AF27" i="3"/>
  <c r="AF7" i="18"/>
  <c r="AF50" i="18" l="1"/>
  <c r="AF51" i="18"/>
  <c r="AF66" i="18"/>
  <c r="AF67" i="18"/>
  <c r="AF49" i="18"/>
  <c r="AF52" i="18"/>
  <c r="AF65" i="18"/>
  <c r="AF68" i="18"/>
  <c r="AF46" i="18"/>
  <c r="AF55" i="18"/>
  <c r="AF62" i="18"/>
  <c r="AF43" i="18"/>
  <c r="AF41" i="18"/>
  <c r="BK41" i="18" s="1"/>
  <c r="AF72" i="18" s="1"/>
  <c r="AF53" i="18"/>
  <c r="AF57" i="18"/>
  <c r="AF70" i="18"/>
  <c r="AF44" i="18"/>
  <c r="AF48" i="18"/>
  <c r="AF59" i="18"/>
  <c r="AF69" i="18"/>
  <c r="AF60" i="18"/>
  <c r="AF61" i="18"/>
  <c r="AF63" i="18"/>
  <c r="AF64" i="18"/>
  <c r="AF54" i="18"/>
  <c r="AF42" i="18"/>
  <c r="AF45" i="18"/>
  <c r="AF47" i="18"/>
  <c r="AF58" i="18"/>
  <c r="AF56" i="18"/>
  <c r="AF7" i="23"/>
  <c r="AF7" i="19"/>
  <c r="AF30" i="3"/>
  <c r="AF31" i="3"/>
  <c r="AF31" i="4"/>
  <c r="AF45" i="23" l="1"/>
  <c r="AF50" i="23"/>
  <c r="AF51" i="23"/>
  <c r="AF41" i="23"/>
  <c r="BK41" i="23" s="1"/>
  <c r="AF72" i="23" s="1"/>
  <c r="AF37" i="22" s="1"/>
  <c r="AF44" i="23"/>
  <c r="AF43" i="23"/>
  <c r="AF47" i="23"/>
  <c r="AF46" i="23"/>
  <c r="AF57" i="23"/>
  <c r="AF54" i="23"/>
  <c r="AF42" i="23"/>
  <c r="AF61" i="23"/>
  <c r="AF66" i="23"/>
  <c r="AF67" i="23"/>
  <c r="AF65" i="23"/>
  <c r="AF68" i="23"/>
  <c r="AF64" i="23"/>
  <c r="AF69" i="23"/>
  <c r="AF53" i="23"/>
  <c r="AF62" i="23"/>
  <c r="AF48" i="23"/>
  <c r="AF56" i="23"/>
  <c r="AF49" i="23"/>
  <c r="AF59" i="23"/>
  <c r="AF63" i="23"/>
  <c r="AF52" i="23"/>
  <c r="AF55" i="23"/>
  <c r="AF60" i="23"/>
  <c r="AF58" i="23"/>
  <c r="AF70" i="23"/>
  <c r="AF36" i="3"/>
  <c r="AF33" i="3"/>
  <c r="AF30" i="4" s="1"/>
  <c r="AF33" i="10"/>
  <c r="AF32" i="3"/>
  <c r="AF32" i="10"/>
  <c r="AF54" i="10" s="1"/>
  <c r="AF49" i="19"/>
  <c r="AF46" i="19"/>
  <c r="AF42" i="19"/>
  <c r="AF43" i="19"/>
  <c r="AF50" i="19"/>
  <c r="AF51" i="19"/>
  <c r="AF52" i="19"/>
  <c r="AF47" i="19"/>
  <c r="AF55" i="19"/>
  <c r="AF62" i="19"/>
  <c r="AF48" i="19"/>
  <c r="AF58" i="19"/>
  <c r="AF59" i="19"/>
  <c r="AF66" i="19"/>
  <c r="AF67" i="19"/>
  <c r="AF41" i="19"/>
  <c r="BK41" i="19" s="1"/>
  <c r="AF72" i="19" s="1"/>
  <c r="AF38" i="22" s="1"/>
  <c r="AF44" i="19"/>
  <c r="AF65" i="19"/>
  <c r="AF68" i="19"/>
  <c r="AF54" i="19"/>
  <c r="AF53" i="19"/>
  <c r="AF63" i="19"/>
  <c r="AF69" i="19"/>
  <c r="AF57" i="19"/>
  <c r="AF45" i="19"/>
  <c r="AF64" i="19"/>
  <c r="AF70" i="19"/>
  <c r="AF61" i="19"/>
  <c r="AF60" i="19"/>
  <c r="AF56" i="19"/>
  <c r="AF35" i="10" l="1"/>
  <c r="AF70" i="10"/>
  <c r="AF127" i="10" s="1"/>
  <c r="AF22" i="22" s="1"/>
  <c r="AF67" i="10"/>
  <c r="AF104" i="10" s="1"/>
  <c r="AF12" i="22"/>
  <c r="AG52" i="11"/>
  <c r="AG55" i="11"/>
  <c r="AF29" i="4"/>
  <c r="AF33" i="4" s="1"/>
  <c r="AF35" i="4" s="1"/>
  <c r="AF36" i="4" s="1"/>
  <c r="AF39" i="22"/>
  <c r="AF37" i="3"/>
  <c r="AF36" i="10" l="1"/>
  <c r="AG58" i="11"/>
  <c r="AG60" i="11" s="1"/>
  <c r="AF8" i="22"/>
  <c r="AF10" i="22" s="1"/>
  <c r="AF15" i="22" l="1"/>
  <c r="AF16" i="22"/>
  <c r="AF18" i="22"/>
  <c r="AG12" i="3"/>
  <c r="AG10" i="5"/>
  <c r="AG12" i="5" l="1"/>
  <c r="AG13" i="3"/>
  <c r="AG27" i="3" l="1"/>
  <c r="AG7" i="18"/>
  <c r="AG14" i="5"/>
  <c r="AG31" i="4" l="1"/>
  <c r="AG45" i="18"/>
  <c r="AG56" i="18"/>
  <c r="AG61" i="18"/>
  <c r="AG50" i="18"/>
  <c r="AG51" i="18"/>
  <c r="AG66" i="18"/>
  <c r="AG67" i="18"/>
  <c r="AG49" i="18"/>
  <c r="AG52" i="18"/>
  <c r="AG65" i="18"/>
  <c r="AG46" i="18"/>
  <c r="AG47" i="18"/>
  <c r="AG58" i="18"/>
  <c r="AG43" i="18"/>
  <c r="AG55" i="18"/>
  <c r="AG68" i="18"/>
  <c r="AG42" i="18"/>
  <c r="BK42" i="18" s="1"/>
  <c r="AG72" i="18" s="1"/>
  <c r="AG60" i="18"/>
  <c r="AG63" i="18"/>
  <c r="AG64" i="18"/>
  <c r="AG62" i="18"/>
  <c r="AG70" i="18"/>
  <c r="AG44" i="18"/>
  <c r="AG59" i="18"/>
  <c r="AG69" i="18"/>
  <c r="AG54" i="18"/>
  <c r="AG53" i="18"/>
  <c r="AG48" i="18"/>
  <c r="AG57" i="18"/>
  <c r="AG7" i="23"/>
  <c r="AG7" i="19"/>
  <c r="AG30" i="3"/>
  <c r="AG45" i="23" l="1"/>
  <c r="AG42" i="23"/>
  <c r="BK42" i="23" s="1"/>
  <c r="AG72" i="23" s="1"/>
  <c r="AG37" i="22" s="1"/>
  <c r="AG43" i="23"/>
  <c r="AG46" i="23"/>
  <c r="AG49" i="23"/>
  <c r="AG53" i="23"/>
  <c r="AG47" i="23"/>
  <c r="AG50" i="23"/>
  <c r="AG57" i="23"/>
  <c r="AG54" i="23"/>
  <c r="AG63" i="23"/>
  <c r="AG70" i="23"/>
  <c r="AG51" i="23"/>
  <c r="AG61" i="23"/>
  <c r="AG66" i="23"/>
  <c r="AG67" i="23"/>
  <c r="AG62" i="23"/>
  <c r="AG65" i="23"/>
  <c r="AG69" i="23"/>
  <c r="AG44" i="23"/>
  <c r="AG68" i="23"/>
  <c r="AG64" i="23"/>
  <c r="AG59" i="23"/>
  <c r="AG48" i="23"/>
  <c r="AG56" i="23"/>
  <c r="AG52" i="23"/>
  <c r="AG55" i="23"/>
  <c r="AG60" i="23"/>
  <c r="AG58" i="23"/>
  <c r="AG32" i="3"/>
  <c r="AG32" i="10"/>
  <c r="AG54" i="10" s="1"/>
  <c r="AG31" i="3"/>
  <c r="AG45" i="19"/>
  <c r="AG49" i="19"/>
  <c r="AG48" i="19"/>
  <c r="AG46" i="19"/>
  <c r="AG56" i="19"/>
  <c r="AG61" i="19"/>
  <c r="AG50" i="19"/>
  <c r="AG51" i="19"/>
  <c r="AG52" i="19"/>
  <c r="AG53" i="19"/>
  <c r="AG55" i="19"/>
  <c r="AG42" i="19"/>
  <c r="BK42" i="19" s="1"/>
  <c r="AG72" i="19" s="1"/>
  <c r="AG38" i="22" s="1"/>
  <c r="AG43" i="19"/>
  <c r="AG62" i="19"/>
  <c r="AG66" i="19"/>
  <c r="AG67" i="19"/>
  <c r="AG44" i="19"/>
  <c r="AG65" i="19"/>
  <c r="AG68" i="19"/>
  <c r="AG47" i="19"/>
  <c r="AG64" i="19"/>
  <c r="AG69" i="19"/>
  <c r="AG54" i="19"/>
  <c r="AG59" i="19"/>
  <c r="AG63" i="19"/>
  <c r="AG57" i="19"/>
  <c r="AG58" i="19"/>
  <c r="AG70" i="19"/>
  <c r="AG60" i="19"/>
  <c r="AG12" i="22" l="1"/>
  <c r="AH52" i="11"/>
  <c r="AH55" i="11"/>
  <c r="AG29" i="4"/>
  <c r="AG33" i="4" s="1"/>
  <c r="AG35" i="4" s="1"/>
  <c r="AG36" i="4" s="1"/>
  <c r="AG39" i="22"/>
  <c r="AG67" i="10"/>
  <c r="AG104" i="10" s="1"/>
  <c r="AG70" i="10"/>
  <c r="AG127" i="10" s="1"/>
  <c r="AG22" i="22" s="1"/>
  <c r="AG36" i="3"/>
  <c r="AG37" i="3" s="1"/>
  <c r="AG33" i="3"/>
  <c r="AG30" i="4" s="1"/>
  <c r="AG33" i="10"/>
  <c r="AH58" i="11" l="1"/>
  <c r="AH60" i="11" s="1"/>
  <c r="AG8" i="22"/>
  <c r="AG10" i="22" s="1"/>
  <c r="AG36" i="10"/>
  <c r="AG35" i="10"/>
  <c r="AG18" i="22" l="1"/>
  <c r="AG16" i="22"/>
  <c r="AG15" i="22"/>
  <c r="AH10" i="5"/>
  <c r="AH12" i="3"/>
  <c r="AH13" i="3" l="1"/>
  <c r="AH12" i="5"/>
  <c r="AH14" i="5" l="1"/>
  <c r="AH27" i="3"/>
  <c r="AH7" i="18"/>
  <c r="AH47" i="18" l="1"/>
  <c r="AH54" i="18"/>
  <c r="AH63" i="18"/>
  <c r="AH70" i="18"/>
  <c r="AH45" i="18"/>
  <c r="AH56" i="18"/>
  <c r="AH61" i="18"/>
  <c r="AH50" i="18"/>
  <c r="AH51" i="18"/>
  <c r="AH66" i="18"/>
  <c r="AH67" i="18"/>
  <c r="AH46" i="18"/>
  <c r="AH52" i="18"/>
  <c r="AH58" i="18"/>
  <c r="AH43" i="18"/>
  <c r="BK43" i="18" s="1"/>
  <c r="AH72" i="18" s="1"/>
  <c r="AH55" i="18"/>
  <c r="AH62" i="18"/>
  <c r="AH49" i="18"/>
  <c r="AH60" i="18"/>
  <c r="AH64" i="18"/>
  <c r="AH53" i="18"/>
  <c r="AH57" i="18"/>
  <c r="AH68" i="18"/>
  <c r="AH44" i="18"/>
  <c r="AH59" i="18"/>
  <c r="AH65" i="18"/>
  <c r="AH48" i="18"/>
  <c r="AH69" i="18"/>
  <c r="AH7" i="23"/>
  <c r="AH7" i="19"/>
  <c r="AH30" i="3"/>
  <c r="AH31" i="4"/>
  <c r="AH32" i="3" l="1"/>
  <c r="AH32" i="10"/>
  <c r="AH54" i="10" s="1"/>
  <c r="AH31" i="3"/>
  <c r="AH47" i="19"/>
  <c r="AH45" i="19"/>
  <c r="AH46" i="19"/>
  <c r="AH49" i="19"/>
  <c r="AH54" i="19"/>
  <c r="AH56" i="19"/>
  <c r="AH61" i="19"/>
  <c r="AH50" i="19"/>
  <c r="AH51" i="19"/>
  <c r="AH55" i="19"/>
  <c r="AH62" i="19"/>
  <c r="AH52" i="19"/>
  <c r="AH70" i="19"/>
  <c r="AH43" i="19"/>
  <c r="BK43" i="19" s="1"/>
  <c r="AH72" i="19" s="1"/>
  <c r="AH38" i="22" s="1"/>
  <c r="AH66" i="19"/>
  <c r="AH67" i="19"/>
  <c r="AH44" i="19"/>
  <c r="AH65" i="19"/>
  <c r="AH48" i="19"/>
  <c r="AH69" i="19"/>
  <c r="AH59" i="19"/>
  <c r="AH63" i="19"/>
  <c r="AH68" i="19"/>
  <c r="AH58" i="19"/>
  <c r="AH57" i="19"/>
  <c r="AH53" i="19"/>
  <c r="AH64" i="19"/>
  <c r="AH60" i="19"/>
  <c r="AH44" i="23"/>
  <c r="AH47" i="23"/>
  <c r="AH48" i="23"/>
  <c r="AH55" i="23"/>
  <c r="AH43" i="23"/>
  <c r="BK43" i="23" s="1"/>
  <c r="AH72" i="23" s="1"/>
  <c r="AH37" i="22" s="1"/>
  <c r="AH49" i="23"/>
  <c r="AH53" i="23"/>
  <c r="AH46" i="23"/>
  <c r="AH54" i="23"/>
  <c r="AH50" i="23"/>
  <c r="AH56" i="23"/>
  <c r="AH60" i="23"/>
  <c r="AH63" i="23"/>
  <c r="AH70" i="23"/>
  <c r="AH51" i="23"/>
  <c r="AH61" i="23"/>
  <c r="AH57" i="23"/>
  <c r="AH65" i="23"/>
  <c r="AH68" i="23"/>
  <c r="AH45" i="23"/>
  <c r="AH67" i="23"/>
  <c r="AH62" i="23"/>
  <c r="AH69" i="23"/>
  <c r="AH66" i="23"/>
  <c r="AH64" i="23"/>
  <c r="AH59" i="23"/>
  <c r="AH52" i="23"/>
  <c r="AH58" i="23"/>
  <c r="AH39" i="22" l="1"/>
  <c r="AH70" i="10"/>
  <c r="AH127" i="10" s="1"/>
  <c r="AH22" i="22" s="1"/>
  <c r="AH67" i="10"/>
  <c r="AH104" i="10" s="1"/>
  <c r="AH36" i="3"/>
  <c r="AH33" i="3"/>
  <c r="AH30" i="4" s="1"/>
  <c r="AH33" i="10"/>
  <c r="AI55" i="11"/>
  <c r="AH12" i="22"/>
  <c r="AI52" i="11"/>
  <c r="AH29" i="4"/>
  <c r="AH35" i="10" l="1"/>
  <c r="AI58" i="11"/>
  <c r="AI60" i="11" s="1"/>
  <c r="AH8" i="22"/>
  <c r="AH10" i="22" s="1"/>
  <c r="AH37" i="3"/>
  <c r="AH33" i="4"/>
  <c r="AH35" i="4" s="1"/>
  <c r="AH36" i="4" s="1"/>
  <c r="AH36" i="10" l="1"/>
  <c r="AH18" i="22"/>
  <c r="AH15" i="22"/>
  <c r="AH16" i="22"/>
  <c r="AI10" i="5"/>
  <c r="AI12" i="3"/>
  <c r="AI13" i="3" l="1"/>
  <c r="K10" i="17"/>
  <c r="K54" i="2" s="1"/>
  <c r="K55" i="2" s="1"/>
  <c r="AI12" i="5"/>
  <c r="K8" i="15"/>
  <c r="K21" i="14" l="1"/>
  <c r="K36" i="2"/>
  <c r="AI14" i="5"/>
  <c r="K10" i="15"/>
  <c r="K33" i="14" s="1"/>
  <c r="K72" i="2" s="1"/>
  <c r="AI27" i="3"/>
  <c r="AI7" i="18"/>
  <c r="K11" i="17"/>
  <c r="AI44" i="18" l="1"/>
  <c r="BK44" i="18" s="1"/>
  <c r="AI72" i="18" s="1"/>
  <c r="K31" i="14" s="1"/>
  <c r="K70" i="2" s="1"/>
  <c r="AI57" i="18"/>
  <c r="AI60" i="18"/>
  <c r="AI47" i="18"/>
  <c r="AI54" i="18"/>
  <c r="AI63" i="18"/>
  <c r="AI70" i="18"/>
  <c r="AI45" i="18"/>
  <c r="AI56" i="18"/>
  <c r="AI61" i="18"/>
  <c r="AI48" i="18"/>
  <c r="AI51" i="18"/>
  <c r="AI59" i="18"/>
  <c r="AI65" i="18"/>
  <c r="AI69" i="18"/>
  <c r="AI67" i="18"/>
  <c r="AI46" i="18"/>
  <c r="AI52" i="18"/>
  <c r="AI58" i="18"/>
  <c r="AI66" i="18"/>
  <c r="AI53" i="18"/>
  <c r="AI62" i="18"/>
  <c r="AI55" i="18"/>
  <c r="AI68" i="18"/>
  <c r="AI49" i="18"/>
  <c r="AI64" i="18"/>
  <c r="AI50" i="18"/>
  <c r="AI7" i="23"/>
  <c r="AI7" i="19"/>
  <c r="AI30" i="3"/>
  <c r="K25" i="17"/>
  <c r="K67" i="2" s="1"/>
  <c r="AI31" i="4"/>
  <c r="K12" i="15"/>
  <c r="K38" i="2" s="1"/>
  <c r="AI32" i="3" l="1"/>
  <c r="AI32" i="10"/>
  <c r="AI54" i="10" s="1"/>
  <c r="K28" i="17"/>
  <c r="AI31" i="3"/>
  <c r="AI44" i="19"/>
  <c r="BK44" i="19" s="1"/>
  <c r="AI72" i="19" s="1"/>
  <c r="AI47" i="19"/>
  <c r="AI45" i="19"/>
  <c r="AI49" i="19"/>
  <c r="AI57" i="19"/>
  <c r="AI60" i="19"/>
  <c r="AI46" i="19"/>
  <c r="AI54" i="19"/>
  <c r="AI63" i="19"/>
  <c r="AI56" i="19"/>
  <c r="AI61" i="19"/>
  <c r="AI52" i="19"/>
  <c r="AI50" i="19"/>
  <c r="AI55" i="19"/>
  <c r="AI70" i="19"/>
  <c r="AI62" i="19"/>
  <c r="AI51" i="19"/>
  <c r="AI65" i="19"/>
  <c r="AI68" i="19"/>
  <c r="AI67" i="19"/>
  <c r="AI48" i="19"/>
  <c r="AI69" i="19"/>
  <c r="AI66" i="19"/>
  <c r="AI59" i="19"/>
  <c r="AI58" i="19"/>
  <c r="AI53" i="19"/>
  <c r="AI64" i="19"/>
  <c r="AI44" i="23"/>
  <c r="BK44" i="23" s="1"/>
  <c r="AI72" i="23" s="1"/>
  <c r="AI37" i="22" s="1"/>
  <c r="AI45" i="23"/>
  <c r="AI52" i="23"/>
  <c r="AI48" i="23"/>
  <c r="AI55" i="23"/>
  <c r="AI47" i="23"/>
  <c r="AI49" i="23"/>
  <c r="AI53" i="23"/>
  <c r="AI50" i="23"/>
  <c r="AI58" i="23"/>
  <c r="AI59" i="23"/>
  <c r="AI54" i="23"/>
  <c r="AI56" i="23"/>
  <c r="AI60" i="23"/>
  <c r="AI63" i="23"/>
  <c r="AI70" i="23"/>
  <c r="AI46" i="23"/>
  <c r="AI66" i="23"/>
  <c r="AI67" i="23"/>
  <c r="AI61" i="23"/>
  <c r="AI57" i="23"/>
  <c r="AI65" i="23"/>
  <c r="AI62" i="23"/>
  <c r="AI51" i="23"/>
  <c r="AI69" i="23"/>
  <c r="AI68" i="23"/>
  <c r="AI64" i="23"/>
  <c r="AI33" i="3" l="1"/>
  <c r="AI36" i="3"/>
  <c r="AI37" i="3" s="1"/>
  <c r="AI33" i="10"/>
  <c r="K29" i="17"/>
  <c r="K32" i="14"/>
  <c r="K71" i="2" s="1"/>
  <c r="AI38" i="22"/>
  <c r="AI39" i="22" s="1"/>
  <c r="AI67" i="10"/>
  <c r="AI104" i="10" s="1"/>
  <c r="AI70" i="10"/>
  <c r="AI127" i="10" s="1"/>
  <c r="AI22" i="22" s="1"/>
  <c r="K30" i="17"/>
  <c r="K34" i="14" s="1"/>
  <c r="K73" i="2" s="1"/>
  <c r="AJ52" i="11"/>
  <c r="AJ55" i="11"/>
  <c r="AI29" i="4"/>
  <c r="AI12" i="22"/>
  <c r="AI36" i="10" l="1"/>
  <c r="K35" i="17"/>
  <c r="AJ58" i="11"/>
  <c r="AJ60" i="11" s="1"/>
  <c r="AI8" i="22"/>
  <c r="AI10" i="22" s="1"/>
  <c r="AI35" i="10"/>
  <c r="K34" i="17"/>
  <c r="K31" i="17"/>
  <c r="AI30" i="4"/>
  <c r="AI33" i="4" s="1"/>
  <c r="AI35" i="4" s="1"/>
  <c r="AI36" i="4" s="1"/>
  <c r="AJ10" i="5" l="1"/>
  <c r="AJ12" i="3"/>
  <c r="AI16" i="22"/>
  <c r="AI18" i="22"/>
  <c r="AI15" i="22"/>
  <c r="AJ13" i="3" l="1"/>
  <c r="AJ12" i="5"/>
  <c r="AJ27" i="3" l="1"/>
  <c r="AJ7" i="18"/>
  <c r="AJ14" i="5"/>
  <c r="AJ58" i="18" l="1"/>
  <c r="AJ59" i="18"/>
  <c r="AJ57" i="18"/>
  <c r="AJ60" i="18"/>
  <c r="AJ47" i="18"/>
  <c r="AJ54" i="18"/>
  <c r="AJ63" i="18"/>
  <c r="AJ49" i="18"/>
  <c r="AJ50" i="18"/>
  <c r="AJ64" i="18"/>
  <c r="AJ48" i="18"/>
  <c r="AJ51" i="18"/>
  <c r="AJ65" i="18"/>
  <c r="AJ69" i="18"/>
  <c r="AJ67" i="18"/>
  <c r="AJ61" i="18"/>
  <c r="AJ68" i="18"/>
  <c r="AJ46" i="18"/>
  <c r="AJ52" i="18"/>
  <c r="AJ55" i="18"/>
  <c r="AJ70" i="18"/>
  <c r="AJ62" i="18"/>
  <c r="AJ45" i="18"/>
  <c r="BK45" i="18" s="1"/>
  <c r="AJ72" i="18" s="1"/>
  <c r="AJ53" i="18"/>
  <c r="AJ66" i="18"/>
  <c r="AJ56" i="18"/>
  <c r="AJ7" i="23"/>
  <c r="AJ7" i="19"/>
  <c r="AJ30" i="3"/>
  <c r="AJ31" i="3"/>
  <c r="AJ31" i="4"/>
  <c r="AJ32" i="3" l="1"/>
  <c r="AJ32" i="10"/>
  <c r="AJ54" i="10" s="1"/>
  <c r="AJ45" i="23"/>
  <c r="BK45" i="23" s="1"/>
  <c r="AJ72" i="23" s="1"/>
  <c r="AJ37" i="22" s="1"/>
  <c r="AJ51" i="23"/>
  <c r="AJ52" i="23"/>
  <c r="AJ48" i="23"/>
  <c r="AJ55" i="23"/>
  <c r="AJ46" i="23"/>
  <c r="AJ47" i="23"/>
  <c r="AJ49" i="23"/>
  <c r="AJ64" i="23"/>
  <c r="AJ69" i="23"/>
  <c r="AJ50" i="23"/>
  <c r="AJ58" i="23"/>
  <c r="AJ59" i="23"/>
  <c r="AJ54" i="23"/>
  <c r="AJ56" i="23"/>
  <c r="AJ60" i="23"/>
  <c r="AJ53" i="23"/>
  <c r="AJ61" i="23"/>
  <c r="AJ70" i="23"/>
  <c r="AJ67" i="23"/>
  <c r="AJ57" i="23"/>
  <c r="AJ65" i="23"/>
  <c r="AJ63" i="23"/>
  <c r="AJ62" i="23"/>
  <c r="AJ68" i="23"/>
  <c r="AJ66" i="23"/>
  <c r="AJ33" i="3"/>
  <c r="AJ30" i="4" s="1"/>
  <c r="AJ36" i="3"/>
  <c r="AJ33" i="10"/>
  <c r="AJ47" i="19"/>
  <c r="AJ45" i="19"/>
  <c r="BK45" i="19" s="1"/>
  <c r="AJ72" i="19" s="1"/>
  <c r="AJ38" i="22" s="1"/>
  <c r="AJ58" i="19"/>
  <c r="AJ59" i="19"/>
  <c r="AJ49" i="19"/>
  <c r="AJ57" i="19"/>
  <c r="AJ60" i="19"/>
  <c r="AJ46" i="19"/>
  <c r="AJ54" i="19"/>
  <c r="AJ63" i="19"/>
  <c r="AJ50" i="19"/>
  <c r="AJ51" i="19"/>
  <c r="AJ56" i="19"/>
  <c r="AJ61" i="19"/>
  <c r="AJ52" i="19"/>
  <c r="AJ55" i="19"/>
  <c r="AJ70" i="19"/>
  <c r="AJ66" i="19"/>
  <c r="AJ67" i="19"/>
  <c r="AJ62" i="19"/>
  <c r="AJ65" i="19"/>
  <c r="AJ48" i="19"/>
  <c r="AJ69" i="19"/>
  <c r="AJ68" i="19"/>
  <c r="AJ53" i="19"/>
  <c r="AJ64" i="19"/>
  <c r="AJ39" i="22" l="1"/>
  <c r="AJ67" i="10"/>
  <c r="AJ104" i="10" s="1"/>
  <c r="AJ70" i="10"/>
  <c r="AJ127" i="10" s="1"/>
  <c r="AJ22" i="22" s="1"/>
  <c r="AK52" i="11"/>
  <c r="AK55" i="11"/>
  <c r="AJ29" i="4"/>
  <c r="AJ33" i="4" s="1"/>
  <c r="AJ35" i="4" s="1"/>
  <c r="AJ36" i="4" s="1"/>
  <c r="AJ12" i="22"/>
  <c r="AJ35" i="10"/>
  <c r="AJ37" i="3"/>
  <c r="AJ8" i="22" l="1"/>
  <c r="AJ10" i="22" s="1"/>
  <c r="AK58" i="11"/>
  <c r="AK60" i="11" s="1"/>
  <c r="AJ36" i="10"/>
  <c r="AK12" i="3" l="1"/>
  <c r="AK10" i="5"/>
  <c r="AJ16" i="22"/>
  <c r="AJ18" i="22"/>
  <c r="AJ15" i="22"/>
  <c r="AK12" i="5" l="1"/>
  <c r="AK13" i="3"/>
  <c r="AK27" i="3" l="1"/>
  <c r="AK7" i="18"/>
  <c r="AK14" i="5"/>
  <c r="AK31" i="4" l="1"/>
  <c r="AK48" i="18"/>
  <c r="AK53" i="18"/>
  <c r="AK64" i="18"/>
  <c r="AK69" i="18"/>
  <c r="AK58" i="18"/>
  <c r="AK59" i="18"/>
  <c r="AK57" i="18"/>
  <c r="AK60" i="18"/>
  <c r="AK54" i="18"/>
  <c r="AK56" i="18"/>
  <c r="AK47" i="18"/>
  <c r="AK49" i="18"/>
  <c r="AK50" i="18"/>
  <c r="AK51" i="18"/>
  <c r="AK65" i="18"/>
  <c r="AK55" i="18"/>
  <c r="AK70" i="18"/>
  <c r="AK67" i="18"/>
  <c r="AK46" i="18"/>
  <c r="BK46" i="18" s="1"/>
  <c r="AK72" i="18" s="1"/>
  <c r="AK52" i="18"/>
  <c r="AK61" i="18"/>
  <c r="AK63" i="18"/>
  <c r="AK66" i="18"/>
  <c r="AK68" i="18"/>
  <c r="AK62" i="18"/>
  <c r="AK7" i="23"/>
  <c r="AK7" i="19"/>
  <c r="AK30" i="3"/>
  <c r="AK31" i="3"/>
  <c r="AK33" i="3" l="1"/>
  <c r="AK30" i="4" s="1"/>
  <c r="AK36" i="3"/>
  <c r="AK33" i="10"/>
  <c r="AK32" i="10"/>
  <c r="AK54" i="10" s="1"/>
  <c r="AK32" i="3"/>
  <c r="AK48" i="19"/>
  <c r="AK53" i="19"/>
  <c r="AK58" i="19"/>
  <c r="AK59" i="19"/>
  <c r="AK49" i="19"/>
  <c r="AK57" i="19"/>
  <c r="AK60" i="19"/>
  <c r="AK47" i="19"/>
  <c r="AK56" i="19"/>
  <c r="AK61" i="19"/>
  <c r="AK64" i="19"/>
  <c r="AK69" i="19"/>
  <c r="AK50" i="19"/>
  <c r="AK52" i="19"/>
  <c r="AK46" i="19"/>
  <c r="BK46" i="19" s="1"/>
  <c r="AK72" i="19" s="1"/>
  <c r="AK38" i="22" s="1"/>
  <c r="AK54" i="19"/>
  <c r="AK62" i="19"/>
  <c r="AK70" i="19"/>
  <c r="AK51" i="19"/>
  <c r="AK67" i="19"/>
  <c r="AK65" i="19"/>
  <c r="AK55" i="19"/>
  <c r="AK66" i="19"/>
  <c r="AK63" i="19"/>
  <c r="AK68" i="19"/>
  <c r="AK46" i="23"/>
  <c r="BK46" i="23" s="1"/>
  <c r="AK72" i="23" s="1"/>
  <c r="AK37" i="22" s="1"/>
  <c r="AK48" i="23"/>
  <c r="AK56" i="23"/>
  <c r="AK51" i="23"/>
  <c r="AK52" i="23"/>
  <c r="AK47" i="23"/>
  <c r="AK49" i="23"/>
  <c r="AK53" i="23"/>
  <c r="AK55" i="23"/>
  <c r="AK62" i="23"/>
  <c r="AK64" i="23"/>
  <c r="AK69" i="23"/>
  <c r="AK50" i="23"/>
  <c r="AK58" i="23"/>
  <c r="AK59" i="23"/>
  <c r="AK63" i="23"/>
  <c r="AK70" i="23"/>
  <c r="AK60" i="23"/>
  <c r="AK61" i="23"/>
  <c r="AK67" i="23"/>
  <c r="AK54" i="23"/>
  <c r="AK65" i="23"/>
  <c r="AK57" i="23"/>
  <c r="AK68" i="23"/>
  <c r="AK66" i="23"/>
  <c r="AK70" i="10" l="1"/>
  <c r="AK127" i="10" s="1"/>
  <c r="AK22" i="22" s="1"/>
  <c r="AK67" i="10"/>
  <c r="AK104" i="10" s="1"/>
  <c r="AK35" i="10"/>
  <c r="AK39" i="22"/>
  <c r="AL52" i="11"/>
  <c r="AL55" i="11"/>
  <c r="AK29" i="4"/>
  <c r="AK33" i="4" s="1"/>
  <c r="AK35" i="4" s="1"/>
  <c r="AK36" i="4" s="1"/>
  <c r="AK12" i="22"/>
  <c r="AK37" i="3"/>
  <c r="AK8" i="22" l="1"/>
  <c r="AK10" i="22" s="1"/>
  <c r="AL58" i="11"/>
  <c r="AL60" i="11" s="1"/>
  <c r="AK36" i="10"/>
  <c r="AL12" i="3" l="1"/>
  <c r="AL10" i="5"/>
  <c r="AK16" i="22"/>
  <c r="AK18" i="22"/>
  <c r="AK15" i="22"/>
  <c r="AL12" i="5" l="1"/>
  <c r="AL13" i="3"/>
  <c r="AL27" i="3" l="1"/>
  <c r="AL7" i="18"/>
  <c r="AL14" i="5"/>
  <c r="AL31" i="4" l="1"/>
  <c r="AL55" i="18"/>
  <c r="AL62" i="18"/>
  <c r="AL48" i="18"/>
  <c r="AL53" i="18"/>
  <c r="AL64" i="18"/>
  <c r="AL69" i="18"/>
  <c r="AL58" i="18"/>
  <c r="AL59" i="18"/>
  <c r="AL54" i="18"/>
  <c r="AL56" i="18"/>
  <c r="AL47" i="18"/>
  <c r="BK47" i="18" s="1"/>
  <c r="AL72" i="18" s="1"/>
  <c r="AL49" i="18"/>
  <c r="AL50" i="18"/>
  <c r="AL52" i="18"/>
  <c r="AL57" i="18"/>
  <c r="AL66" i="18"/>
  <c r="AL67" i="18"/>
  <c r="AL70" i="18"/>
  <c r="AL51" i="18"/>
  <c r="AL65" i="18"/>
  <c r="AL68" i="18"/>
  <c r="AL61" i="18"/>
  <c r="AL63" i="18"/>
  <c r="AL60" i="18"/>
  <c r="AL7" i="23"/>
  <c r="AL7" i="19"/>
  <c r="AL30" i="3"/>
  <c r="AL31" i="3"/>
  <c r="AL47" i="23" l="1"/>
  <c r="BK47" i="23" s="1"/>
  <c r="AL72" i="23" s="1"/>
  <c r="AL37" i="22" s="1"/>
  <c r="AL54" i="23"/>
  <c r="AL56" i="23"/>
  <c r="AL51" i="23"/>
  <c r="AL55" i="23"/>
  <c r="AL48" i="23"/>
  <c r="AL52" i="23"/>
  <c r="AL57" i="23"/>
  <c r="AL65" i="23"/>
  <c r="AL68" i="23"/>
  <c r="AL49" i="23"/>
  <c r="AL62" i="23"/>
  <c r="AL64" i="23"/>
  <c r="AL69" i="23"/>
  <c r="AL60" i="23"/>
  <c r="AL58" i="23"/>
  <c r="AL59" i="23"/>
  <c r="AL53" i="23"/>
  <c r="AL70" i="23"/>
  <c r="AL61" i="23"/>
  <c r="AL50" i="23"/>
  <c r="AL67" i="23"/>
  <c r="AL66" i="23"/>
  <c r="AL63" i="23"/>
  <c r="AL37" i="3"/>
  <c r="AL33" i="3"/>
  <c r="AL30" i="4" s="1"/>
  <c r="AL36" i="3"/>
  <c r="AL33" i="10"/>
  <c r="AL32" i="3"/>
  <c r="AL32" i="10"/>
  <c r="AL54" i="10" s="1"/>
  <c r="AL48" i="19"/>
  <c r="AL47" i="19"/>
  <c r="BK47" i="19" s="1"/>
  <c r="AL72" i="19" s="1"/>
  <c r="AL38" i="22" s="1"/>
  <c r="AL55" i="19"/>
  <c r="AL53" i="19"/>
  <c r="AL58" i="19"/>
  <c r="AL59" i="19"/>
  <c r="AL54" i="19"/>
  <c r="AL49" i="19"/>
  <c r="AL57" i="19"/>
  <c r="AL60" i="19"/>
  <c r="AL63" i="19"/>
  <c r="AL56" i="19"/>
  <c r="AL61" i="19"/>
  <c r="AL64" i="19"/>
  <c r="AL69" i="19"/>
  <c r="AL50" i="19"/>
  <c r="AL70" i="19"/>
  <c r="AL62" i="19"/>
  <c r="AL51" i="19"/>
  <c r="AL67" i="19"/>
  <c r="AL52" i="19"/>
  <c r="AL66" i="19"/>
  <c r="AL65" i="19"/>
  <c r="AL68" i="19"/>
  <c r="AL67" i="10" l="1"/>
  <c r="AL104" i="10" s="1"/>
  <c r="AL70" i="10"/>
  <c r="AL127" i="10" s="1"/>
  <c r="AL22" i="22" s="1"/>
  <c r="AM55" i="11"/>
  <c r="AM52" i="11"/>
  <c r="AL29" i="4"/>
  <c r="AL33" i="4" s="1"/>
  <c r="AL35" i="4" s="1"/>
  <c r="AL36" i="4" s="1"/>
  <c r="AL12" i="22"/>
  <c r="AL35" i="10"/>
  <c r="AL36" i="10"/>
  <c r="AL39" i="22"/>
  <c r="AL8" i="22" l="1"/>
  <c r="AL10" i="22" s="1"/>
  <c r="AM58" i="11"/>
  <c r="AM60" i="11" s="1"/>
  <c r="AM12" i="3" l="1"/>
  <c r="AM10" i="5"/>
  <c r="AL15" i="22"/>
  <c r="AL18" i="22"/>
  <c r="AL16" i="22"/>
  <c r="AM12" i="5" l="1"/>
  <c r="L8" i="15"/>
  <c r="AM13" i="3"/>
  <c r="L10" i="17"/>
  <c r="L54" i="2" s="1"/>
  <c r="L55" i="2" s="1"/>
  <c r="AM27" i="3" l="1"/>
  <c r="AM7" i="18"/>
  <c r="L11" i="17"/>
  <c r="L21" i="14"/>
  <c r="L36" i="2"/>
  <c r="AM14" i="5"/>
  <c r="L10" i="15"/>
  <c r="L33" i="14" s="1"/>
  <c r="L72" i="2" s="1"/>
  <c r="AM31" i="4" l="1"/>
  <c r="L12" i="15"/>
  <c r="L38" i="2" s="1"/>
  <c r="AM49" i="18"/>
  <c r="AM52" i="18"/>
  <c r="AM65" i="18"/>
  <c r="AM68" i="18"/>
  <c r="AM55" i="18"/>
  <c r="AM62" i="18"/>
  <c r="AM48" i="18"/>
  <c r="BK48" i="18" s="1"/>
  <c r="AM72" i="18" s="1"/>
  <c r="L31" i="14" s="1"/>
  <c r="L70" i="2" s="1"/>
  <c r="AM53" i="18"/>
  <c r="AM64" i="18"/>
  <c r="AM60" i="18"/>
  <c r="AM61" i="18"/>
  <c r="AM63" i="18"/>
  <c r="AM59" i="18"/>
  <c r="AM54" i="18"/>
  <c r="AM56" i="18"/>
  <c r="AM69" i="18"/>
  <c r="AM67" i="18"/>
  <c r="AM50" i="18"/>
  <c r="AM51" i="18"/>
  <c r="AM70" i="18"/>
  <c r="AM58" i="18"/>
  <c r="AM66" i="18"/>
  <c r="AM57" i="18"/>
  <c r="AM7" i="23"/>
  <c r="AM7" i="19"/>
  <c r="AM30" i="3"/>
  <c r="AM31" i="3" s="1"/>
  <c r="L25" i="17"/>
  <c r="L67" i="2" s="1"/>
  <c r="AM32" i="3" l="1"/>
  <c r="AM32" i="10"/>
  <c r="AM54" i="10" s="1"/>
  <c r="L28" i="17"/>
  <c r="AM33" i="3"/>
  <c r="AM36" i="3"/>
  <c r="AM33" i="10"/>
  <c r="L29" i="17"/>
  <c r="AM49" i="19"/>
  <c r="AM48" i="19"/>
  <c r="BK48" i="19" s="1"/>
  <c r="AM72" i="19" s="1"/>
  <c r="AM52" i="19"/>
  <c r="AM55" i="19"/>
  <c r="AM62" i="19"/>
  <c r="AM53" i="19"/>
  <c r="AM57" i="19"/>
  <c r="AM60" i="19"/>
  <c r="AM58" i="19"/>
  <c r="AM59" i="19"/>
  <c r="AM65" i="19"/>
  <c r="AM68" i="19"/>
  <c r="AM63" i="19"/>
  <c r="AM56" i="19"/>
  <c r="AM61" i="19"/>
  <c r="AM64" i="19"/>
  <c r="AM69" i="19"/>
  <c r="AM50" i="19"/>
  <c r="AM54" i="19"/>
  <c r="AM70" i="19"/>
  <c r="AM67" i="19"/>
  <c r="AM51" i="19"/>
  <c r="AM66" i="19"/>
  <c r="AM49" i="23"/>
  <c r="AM50" i="23"/>
  <c r="AM57" i="23"/>
  <c r="AM54" i="23"/>
  <c r="AM56" i="23"/>
  <c r="AM48" i="23"/>
  <c r="BK48" i="23" s="1"/>
  <c r="AM72" i="23" s="1"/>
  <c r="AM37" i="22" s="1"/>
  <c r="AM52" i="23"/>
  <c r="AM66" i="23"/>
  <c r="AM67" i="23"/>
  <c r="AM55" i="23"/>
  <c r="AM65" i="23"/>
  <c r="AM68" i="23"/>
  <c r="AM62" i="23"/>
  <c r="AM51" i="23"/>
  <c r="AM58" i="23"/>
  <c r="AM59" i="23"/>
  <c r="AM64" i="23"/>
  <c r="AM60" i="23"/>
  <c r="AM53" i="23"/>
  <c r="AM70" i="23"/>
  <c r="AM69" i="23"/>
  <c r="AM61" i="23"/>
  <c r="AM63" i="23"/>
  <c r="L31" i="17" l="1"/>
  <c r="AM30" i="4"/>
  <c r="AM38" i="22"/>
  <c r="AM39" i="22" s="1"/>
  <c r="L32" i="14"/>
  <c r="L71" i="2" s="1"/>
  <c r="AM67" i="10"/>
  <c r="AM104" i="10" s="1"/>
  <c r="AM70" i="10"/>
  <c r="AM127" i="10" s="1"/>
  <c r="AM22" i="22" s="1"/>
  <c r="AM35" i="10"/>
  <c r="L34" i="17"/>
  <c r="AM37" i="3"/>
  <c r="L30" i="17"/>
  <c r="L34" i="14" s="1"/>
  <c r="L73" i="2" s="1"/>
  <c r="AN52" i="11"/>
  <c r="AN55" i="11"/>
  <c r="AM29" i="4"/>
  <c r="AM12" i="22"/>
  <c r="AM36" i="10" l="1"/>
  <c r="L35" i="17"/>
  <c r="AM8" i="22"/>
  <c r="AM10" i="22" s="1"/>
  <c r="AN58" i="11"/>
  <c r="AN60" i="11" s="1"/>
  <c r="AM33" i="4"/>
  <c r="AM35" i="4" s="1"/>
  <c r="AM36" i="4" s="1"/>
  <c r="AN12" i="3" l="1"/>
  <c r="AN10" i="5"/>
  <c r="AM15" i="22"/>
  <c r="AM16" i="22"/>
  <c r="AM18" i="22"/>
  <c r="AN12" i="5" l="1"/>
  <c r="AN13" i="3"/>
  <c r="AN27" i="3" l="1"/>
  <c r="AN7" i="18"/>
  <c r="AN14" i="5"/>
  <c r="AN31" i="4" l="1"/>
  <c r="AN50" i="18"/>
  <c r="AN51" i="18"/>
  <c r="AN66" i="18"/>
  <c r="AN67" i="18"/>
  <c r="AN49" i="18"/>
  <c r="BK49" i="18" s="1"/>
  <c r="AN72" i="18" s="1"/>
  <c r="AN52" i="18"/>
  <c r="AN65" i="18"/>
  <c r="AN68" i="18"/>
  <c r="AN55" i="18"/>
  <c r="AN62" i="18"/>
  <c r="AN70" i="18"/>
  <c r="AN60" i="18"/>
  <c r="AN61" i="18"/>
  <c r="AN63" i="18"/>
  <c r="AN64" i="18"/>
  <c r="AN59" i="18"/>
  <c r="AN56" i="18"/>
  <c r="AN58" i="18"/>
  <c r="AN54" i="18"/>
  <c r="AN69" i="18"/>
  <c r="AN53" i="18"/>
  <c r="AN57" i="18"/>
  <c r="AN7" i="23"/>
  <c r="AN7" i="19"/>
  <c r="AN30" i="3"/>
  <c r="AN31" i="3"/>
  <c r="AN50" i="19" l="1"/>
  <c r="AN51" i="19"/>
  <c r="AN52" i="19"/>
  <c r="AN55" i="19"/>
  <c r="AN62" i="19"/>
  <c r="AN49" i="19"/>
  <c r="BK49" i="19" s="1"/>
  <c r="AN72" i="19" s="1"/>
  <c r="AN38" i="22" s="1"/>
  <c r="AN58" i="19"/>
  <c r="AN59" i="19"/>
  <c r="AN53" i="19"/>
  <c r="AN66" i="19"/>
  <c r="AN67" i="19"/>
  <c r="AN57" i="19"/>
  <c r="AN60" i="19"/>
  <c r="AN65" i="19"/>
  <c r="AN68" i="19"/>
  <c r="AN63" i="19"/>
  <c r="AN56" i="19"/>
  <c r="AN64" i="19"/>
  <c r="AN54" i="19"/>
  <c r="AN70" i="19"/>
  <c r="AN61" i="19"/>
  <c r="AN69" i="19"/>
  <c r="AN36" i="3"/>
  <c r="AN33" i="3"/>
  <c r="AN30" i="4" s="1"/>
  <c r="AN33" i="10"/>
  <c r="AN32" i="3"/>
  <c r="AN32" i="10"/>
  <c r="AN54" i="10" s="1"/>
  <c r="AN50" i="23"/>
  <c r="AN57" i="23"/>
  <c r="AN54" i="23"/>
  <c r="AN51" i="23"/>
  <c r="AN61" i="23"/>
  <c r="AN52" i="23"/>
  <c r="AN66" i="23"/>
  <c r="AN67" i="23"/>
  <c r="AN49" i="23"/>
  <c r="BK49" i="23" s="1"/>
  <c r="AN72" i="23" s="1"/>
  <c r="AN37" i="22" s="1"/>
  <c r="AN55" i="23"/>
  <c r="AN65" i="23"/>
  <c r="AN68" i="23"/>
  <c r="AN64" i="23"/>
  <c r="AN69" i="23"/>
  <c r="AN58" i="23"/>
  <c r="AN59" i="23"/>
  <c r="AN60" i="23"/>
  <c r="AN56" i="23"/>
  <c r="AN62" i="23"/>
  <c r="AN70" i="23"/>
  <c r="AN53" i="23"/>
  <c r="AN63" i="23"/>
  <c r="AN12" i="22" l="1"/>
  <c r="AO55" i="11"/>
  <c r="AO52" i="11"/>
  <c r="AN29" i="4"/>
  <c r="AN33" i="4" s="1"/>
  <c r="AN35" i="4" s="1"/>
  <c r="AN36" i="4" s="1"/>
  <c r="AN39" i="22"/>
  <c r="AN35" i="10"/>
  <c r="AN67" i="10"/>
  <c r="AN104" i="10" s="1"/>
  <c r="AN70" i="10"/>
  <c r="AN127" i="10" s="1"/>
  <c r="AN22" i="22" s="1"/>
  <c r="AN37" i="3"/>
  <c r="AN36" i="10" l="1"/>
  <c r="AO58" i="11"/>
  <c r="AO60" i="11" s="1"/>
  <c r="AN8" i="22"/>
  <c r="AN10" i="22" s="1"/>
  <c r="AN15" i="22" l="1"/>
  <c r="AN16" i="22"/>
  <c r="AN18" i="22"/>
  <c r="AO12" i="3"/>
  <c r="AO10" i="5"/>
  <c r="AO12" i="5" l="1"/>
  <c r="AO13" i="3"/>
  <c r="AO27" i="3" l="1"/>
  <c r="AO7" i="18"/>
  <c r="AO14" i="5"/>
  <c r="AO31" i="4" l="1"/>
  <c r="AO56" i="18"/>
  <c r="AO61" i="18"/>
  <c r="AO50" i="18"/>
  <c r="BK50" i="18" s="1"/>
  <c r="AO72" i="18" s="1"/>
  <c r="AO51" i="18"/>
  <c r="AO66" i="18"/>
  <c r="AO67" i="18"/>
  <c r="AO52" i="18"/>
  <c r="AO65" i="18"/>
  <c r="AO53" i="18"/>
  <c r="AO57" i="18"/>
  <c r="AO62" i="18"/>
  <c r="AO68" i="18"/>
  <c r="AO70" i="18"/>
  <c r="AO60" i="18"/>
  <c r="AO63" i="18"/>
  <c r="AO64" i="18"/>
  <c r="AO58" i="18"/>
  <c r="AO55" i="18"/>
  <c r="AO54" i="18"/>
  <c r="AO69" i="18"/>
  <c r="AO59" i="18"/>
  <c r="AO7" i="23"/>
  <c r="AO7" i="19"/>
  <c r="AO30" i="3"/>
  <c r="AO53" i="23" l="1"/>
  <c r="AO50" i="23"/>
  <c r="BK50" i="23" s="1"/>
  <c r="AO72" i="23" s="1"/>
  <c r="AO37" i="22" s="1"/>
  <c r="AO57" i="23"/>
  <c r="AO63" i="23"/>
  <c r="AO70" i="23"/>
  <c r="AO61" i="23"/>
  <c r="AO52" i="23"/>
  <c r="AO66" i="23"/>
  <c r="AO67" i="23"/>
  <c r="AO54" i="23"/>
  <c r="AO56" i="23"/>
  <c r="AO62" i="23"/>
  <c r="AO55" i="23"/>
  <c r="AO68" i="23"/>
  <c r="AO64" i="23"/>
  <c r="AO58" i="23"/>
  <c r="AO59" i="23"/>
  <c r="AO65" i="23"/>
  <c r="AO60" i="23"/>
  <c r="AO51" i="23"/>
  <c r="AO69" i="23"/>
  <c r="AO32" i="3"/>
  <c r="AO32" i="10"/>
  <c r="AO54" i="10" s="1"/>
  <c r="AO31" i="3"/>
  <c r="AO56" i="19"/>
  <c r="AO61" i="19"/>
  <c r="AO50" i="19"/>
  <c r="BK50" i="19" s="1"/>
  <c r="AO72" i="19" s="1"/>
  <c r="AO38" i="22" s="1"/>
  <c r="AO51" i="19"/>
  <c r="AO52" i="19"/>
  <c r="AO53" i="19"/>
  <c r="AO58" i="19"/>
  <c r="AO59" i="19"/>
  <c r="AO66" i="19"/>
  <c r="AO67" i="19"/>
  <c r="AO57" i="19"/>
  <c r="AO60" i="19"/>
  <c r="AO65" i="19"/>
  <c r="AO68" i="19"/>
  <c r="AO55" i="19"/>
  <c r="AO64" i="19"/>
  <c r="AO69" i="19"/>
  <c r="AO62" i="19"/>
  <c r="AO63" i="19"/>
  <c r="AO54" i="19"/>
  <c r="AO70" i="19"/>
  <c r="AO67" i="10" l="1"/>
  <c r="AO104" i="10" s="1"/>
  <c r="AO70" i="10"/>
  <c r="AO127" i="10" s="1"/>
  <c r="AO22" i="22" s="1"/>
  <c r="AO12" i="22"/>
  <c r="AP52" i="11"/>
  <c r="AO29" i="4"/>
  <c r="AP55" i="11"/>
  <c r="AO39" i="22"/>
  <c r="AO36" i="3"/>
  <c r="AO37" i="3" s="1"/>
  <c r="AO33" i="3"/>
  <c r="AO30" i="4" s="1"/>
  <c r="AO33" i="10"/>
  <c r="AO33" i="4" l="1"/>
  <c r="AO35" i="4" s="1"/>
  <c r="AO36" i="4" s="1"/>
  <c r="AO36" i="10"/>
  <c r="AP58" i="11"/>
  <c r="AP60" i="11" s="1"/>
  <c r="AO8" i="22"/>
  <c r="AO10" i="22" s="1"/>
  <c r="AO35" i="10"/>
  <c r="AO18" i="22" l="1"/>
  <c r="AO15" i="22"/>
  <c r="AO16" i="22"/>
  <c r="AP10" i="5"/>
  <c r="AP12" i="3"/>
  <c r="AP13" i="3" l="1"/>
  <c r="AP12" i="5"/>
  <c r="AP14" i="5" l="1"/>
  <c r="AP27" i="3"/>
  <c r="AP7" i="18"/>
  <c r="AP54" i="18" l="1"/>
  <c r="AP63" i="18"/>
  <c r="AP70" i="18"/>
  <c r="AP56" i="18"/>
  <c r="AP61" i="18"/>
  <c r="AP51" i="18"/>
  <c r="BK51" i="18" s="1"/>
  <c r="AP72" i="18" s="1"/>
  <c r="AP66" i="18"/>
  <c r="AP53" i="18"/>
  <c r="AP57" i="18"/>
  <c r="AP62" i="18"/>
  <c r="AP68" i="18"/>
  <c r="AP69" i="18"/>
  <c r="AP52" i="18"/>
  <c r="AP67" i="18"/>
  <c r="AP59" i="18"/>
  <c r="AP65" i="18"/>
  <c r="AP55" i="18"/>
  <c r="AP60" i="18"/>
  <c r="AP64" i="18"/>
  <c r="AP58" i="18"/>
  <c r="AP7" i="23"/>
  <c r="AP7" i="19"/>
  <c r="AP30" i="3"/>
  <c r="AP31" i="4"/>
  <c r="AP32" i="3" l="1"/>
  <c r="AP32" i="10"/>
  <c r="AP54" i="10" s="1"/>
  <c r="AP31" i="3"/>
  <c r="AP54" i="19"/>
  <c r="AP56" i="19"/>
  <c r="AP61" i="19"/>
  <c r="AP51" i="19"/>
  <c r="BK51" i="19" s="1"/>
  <c r="AP72" i="19" s="1"/>
  <c r="AP38" i="22" s="1"/>
  <c r="AP55" i="19"/>
  <c r="AP62" i="19"/>
  <c r="AP70" i="19"/>
  <c r="AP53" i="19"/>
  <c r="AP58" i="19"/>
  <c r="AP59" i="19"/>
  <c r="AP66" i="19"/>
  <c r="AP67" i="19"/>
  <c r="AP52" i="19"/>
  <c r="AP63" i="19"/>
  <c r="AP60" i="19"/>
  <c r="AP68" i="19"/>
  <c r="AP64" i="19"/>
  <c r="AP57" i="19"/>
  <c r="AP65" i="19"/>
  <c r="AP69" i="19"/>
  <c r="AP55" i="23"/>
  <c r="AP53" i="23"/>
  <c r="AP54" i="23"/>
  <c r="AP60" i="23"/>
  <c r="AP57" i="23"/>
  <c r="AP63" i="23"/>
  <c r="AP70" i="23"/>
  <c r="AP61" i="23"/>
  <c r="AP65" i="23"/>
  <c r="AP68" i="23"/>
  <c r="AP52" i="23"/>
  <c r="AP66" i="23"/>
  <c r="AP64" i="23"/>
  <c r="AP67" i="23"/>
  <c r="AP58" i="23"/>
  <c r="AP62" i="23"/>
  <c r="AP51" i="23"/>
  <c r="BK51" i="23" s="1"/>
  <c r="AP72" i="23" s="1"/>
  <c r="AP37" i="22" s="1"/>
  <c r="AP69" i="23"/>
  <c r="AP59" i="23"/>
  <c r="AP56" i="23"/>
  <c r="AP36" i="3" l="1"/>
  <c r="AP37" i="3" s="1"/>
  <c r="AP33" i="3"/>
  <c r="AP30" i="4" s="1"/>
  <c r="AP33" i="10"/>
  <c r="AP67" i="10"/>
  <c r="AP104" i="10" s="1"/>
  <c r="AP70" i="10"/>
  <c r="AP127" i="10" s="1"/>
  <c r="AP22" i="22" s="1"/>
  <c r="AP39" i="22"/>
  <c r="AQ55" i="11"/>
  <c r="AP12" i="22"/>
  <c r="AQ52" i="11"/>
  <c r="AP29" i="4"/>
  <c r="AP33" i="4" l="1"/>
  <c r="AP35" i="4" s="1"/>
  <c r="AP36" i="4" s="1"/>
  <c r="AQ58" i="11"/>
  <c r="AQ60" i="11" s="1"/>
  <c r="AP8" i="22"/>
  <c r="AP10" i="22" s="1"/>
  <c r="AP36" i="10"/>
  <c r="AP35" i="10"/>
  <c r="AP18" i="22" l="1"/>
  <c r="AP15" i="22"/>
  <c r="AP16" i="22"/>
  <c r="AQ10" i="5"/>
  <c r="AQ12" i="3"/>
  <c r="AQ12" i="5" l="1"/>
  <c r="M8" i="15"/>
  <c r="AQ13" i="3"/>
  <c r="M10" i="17"/>
  <c r="M54" i="2" s="1"/>
  <c r="M55" i="2" s="1"/>
  <c r="AQ27" i="3" l="1"/>
  <c r="AQ7" i="18"/>
  <c r="M11" i="17"/>
  <c r="M21" i="14"/>
  <c r="M36" i="2"/>
  <c r="AQ14" i="5"/>
  <c r="M10" i="15"/>
  <c r="M33" i="14" s="1"/>
  <c r="M72" i="2" s="1"/>
  <c r="AQ31" i="4" l="1"/>
  <c r="M12" i="15"/>
  <c r="M38" i="2" s="1"/>
  <c r="AQ57" i="18"/>
  <c r="AQ60" i="18"/>
  <c r="AQ54" i="18"/>
  <c r="AQ63" i="18"/>
  <c r="AQ70" i="18"/>
  <c r="AQ56" i="18"/>
  <c r="AQ61" i="18"/>
  <c r="AQ55" i="18"/>
  <c r="AQ53" i="18"/>
  <c r="AQ62" i="18"/>
  <c r="AQ68" i="18"/>
  <c r="AQ59" i="18"/>
  <c r="AQ65" i="18"/>
  <c r="AQ64" i="18"/>
  <c r="AQ67" i="18"/>
  <c r="AQ52" i="18"/>
  <c r="BK52" i="18" s="1"/>
  <c r="AQ72" i="18" s="1"/>
  <c r="M31" i="14" s="1"/>
  <c r="M70" i="2" s="1"/>
  <c r="AQ66" i="18"/>
  <c r="AQ69" i="18"/>
  <c r="AQ58" i="18"/>
  <c r="AQ7" i="23"/>
  <c r="AQ7" i="19"/>
  <c r="AQ30" i="3"/>
  <c r="M25" i="17"/>
  <c r="M67" i="2" s="1"/>
  <c r="AQ57" i="19" l="1"/>
  <c r="AQ60" i="19"/>
  <c r="AQ54" i="19"/>
  <c r="AQ63" i="19"/>
  <c r="AQ56" i="19"/>
  <c r="AQ61" i="19"/>
  <c r="AQ52" i="19"/>
  <c r="BK52" i="19" s="1"/>
  <c r="AQ72" i="19" s="1"/>
  <c r="AQ70" i="19"/>
  <c r="AQ53" i="19"/>
  <c r="AQ65" i="19"/>
  <c r="AQ68" i="19"/>
  <c r="AQ58" i="19"/>
  <c r="AQ66" i="19"/>
  <c r="AQ64" i="19"/>
  <c r="AQ59" i="19"/>
  <c r="AQ67" i="19"/>
  <c r="AQ55" i="19"/>
  <c r="AQ62" i="19"/>
  <c r="AQ69" i="19"/>
  <c r="AQ52" i="23"/>
  <c r="BK52" i="23" s="1"/>
  <c r="AQ72" i="23" s="1"/>
  <c r="AQ37" i="22" s="1"/>
  <c r="AQ55" i="23"/>
  <c r="AQ53" i="23"/>
  <c r="AQ58" i="23"/>
  <c r="AQ59" i="23"/>
  <c r="AQ60" i="23"/>
  <c r="AQ57" i="23"/>
  <c r="AQ63" i="23"/>
  <c r="AQ70" i="23"/>
  <c r="AQ66" i="23"/>
  <c r="AQ67" i="23"/>
  <c r="AQ68" i="23"/>
  <c r="AQ61" i="23"/>
  <c r="AQ54" i="23"/>
  <c r="AQ65" i="23"/>
  <c r="AQ62" i="23"/>
  <c r="AQ64" i="23"/>
  <c r="AQ69" i="23"/>
  <c r="AQ56" i="23"/>
  <c r="AQ32" i="3"/>
  <c r="AQ32" i="10"/>
  <c r="AQ54" i="10" s="1"/>
  <c r="M28" i="17"/>
  <c r="AQ31" i="3"/>
  <c r="AQ38" i="22" l="1"/>
  <c r="M32" i="14"/>
  <c r="M71" i="2" s="1"/>
  <c r="AQ39" i="22"/>
  <c r="AQ67" i="10"/>
  <c r="AQ104" i="10" s="1"/>
  <c r="AQ70" i="10"/>
  <c r="AQ127" i="10" s="1"/>
  <c r="AQ22" i="22" s="1"/>
  <c r="M30" i="17"/>
  <c r="M34" i="14" s="1"/>
  <c r="M73" i="2" s="1"/>
  <c r="AR52" i="11"/>
  <c r="AR55" i="11"/>
  <c r="AQ29" i="4"/>
  <c r="AQ12" i="22"/>
  <c r="AQ33" i="3"/>
  <c r="AQ36" i="3"/>
  <c r="AQ37" i="3" s="1"/>
  <c r="AQ33" i="10"/>
  <c r="M29" i="17"/>
  <c r="AQ8" i="22" l="1"/>
  <c r="AQ10" i="22" s="1"/>
  <c r="AR58" i="11"/>
  <c r="AR60" i="11" s="1"/>
  <c r="AQ36" i="10"/>
  <c r="M35" i="17"/>
  <c r="AQ35" i="10"/>
  <c r="M34" i="17"/>
  <c r="M31" i="17"/>
  <c r="AQ30" i="4"/>
  <c r="AQ33" i="4" s="1"/>
  <c r="AQ35" i="4" s="1"/>
  <c r="AQ36" i="4" s="1"/>
  <c r="AR10" i="5" l="1"/>
  <c r="AR12" i="3"/>
  <c r="AQ16" i="22"/>
  <c r="AQ18" i="22"/>
  <c r="AQ15" i="22"/>
  <c r="AR13" i="3" l="1"/>
  <c r="AR12" i="5"/>
  <c r="AR14" i="5" l="1"/>
  <c r="AR27" i="3"/>
  <c r="AR7" i="18"/>
  <c r="AR58" i="18" l="1"/>
  <c r="AR59" i="18"/>
  <c r="AR57" i="18"/>
  <c r="AR60" i="18"/>
  <c r="AR54" i="18"/>
  <c r="AR63" i="18"/>
  <c r="AR66" i="18"/>
  <c r="AR67" i="18"/>
  <c r="AR55" i="18"/>
  <c r="AR61" i="18"/>
  <c r="AR70" i="18"/>
  <c r="AR64" i="18"/>
  <c r="AR53" i="18"/>
  <c r="BK53" i="18" s="1"/>
  <c r="AR72" i="18" s="1"/>
  <c r="AR68" i="18"/>
  <c r="AR56" i="18"/>
  <c r="AR62" i="18"/>
  <c r="AR69" i="18"/>
  <c r="AR65" i="18"/>
  <c r="AR7" i="23"/>
  <c r="AR7" i="19"/>
  <c r="AR30" i="3"/>
  <c r="AR31" i="3"/>
  <c r="AR31" i="4"/>
  <c r="AR55" i="23" l="1"/>
  <c r="AR53" i="23"/>
  <c r="BK53" i="23" s="1"/>
  <c r="AR72" i="23" s="1"/>
  <c r="AR37" i="22" s="1"/>
  <c r="AR64" i="23"/>
  <c r="AR69" i="23"/>
  <c r="AR58" i="23"/>
  <c r="AR59" i="23"/>
  <c r="AR60" i="23"/>
  <c r="AR61" i="23"/>
  <c r="AR63" i="23"/>
  <c r="AR66" i="23"/>
  <c r="AR68" i="23"/>
  <c r="AR57" i="23"/>
  <c r="AR70" i="23"/>
  <c r="AR54" i="23"/>
  <c r="AR65" i="23"/>
  <c r="AR62" i="23"/>
  <c r="AR67" i="23"/>
  <c r="AR56" i="23"/>
  <c r="AR33" i="3"/>
  <c r="AR30" i="4" s="1"/>
  <c r="AR36" i="3"/>
  <c r="AR37" i="3" s="1"/>
  <c r="AR33" i="10"/>
  <c r="AR32" i="3"/>
  <c r="AR32" i="10"/>
  <c r="AR54" i="10" s="1"/>
  <c r="AR58" i="19"/>
  <c r="AR59" i="19"/>
  <c r="AR57" i="19"/>
  <c r="AR60" i="19"/>
  <c r="AR54" i="19"/>
  <c r="AR63" i="19"/>
  <c r="AR62" i="19"/>
  <c r="AR70" i="19"/>
  <c r="AR56" i="19"/>
  <c r="AR61" i="19"/>
  <c r="AR66" i="19"/>
  <c r="AR67" i="19"/>
  <c r="AR53" i="19"/>
  <c r="BK53" i="19" s="1"/>
  <c r="AR72" i="19" s="1"/>
  <c r="AR38" i="22" s="1"/>
  <c r="AR68" i="19"/>
  <c r="AR64" i="19"/>
  <c r="AR55" i="19"/>
  <c r="AR65" i="19"/>
  <c r="AR69" i="19"/>
  <c r="AR36" i="10" l="1"/>
  <c r="AR35" i="10"/>
  <c r="AR39" i="22"/>
  <c r="AR67" i="10"/>
  <c r="AR104" i="10" s="1"/>
  <c r="AR70" i="10"/>
  <c r="AR127" i="10" s="1"/>
  <c r="AR22" i="22" s="1"/>
  <c r="AS52" i="11"/>
  <c r="AS55" i="11"/>
  <c r="AR29" i="4"/>
  <c r="AR33" i="4" s="1"/>
  <c r="AR35" i="4" s="1"/>
  <c r="AR36" i="4" s="1"/>
  <c r="AR12" i="22"/>
  <c r="AS58" i="11" l="1"/>
  <c r="AS60" i="11" s="1"/>
  <c r="AR8" i="22"/>
  <c r="AR10" i="22" s="1"/>
  <c r="AR16" i="22" l="1"/>
  <c r="AR15" i="22"/>
  <c r="AR18" i="22"/>
  <c r="AS12" i="3"/>
  <c r="AS10" i="5"/>
  <c r="AS12" i="5" l="1"/>
  <c r="AS13" i="3"/>
  <c r="AS27" i="3" l="1"/>
  <c r="AS7" i="18"/>
  <c r="AS14" i="5"/>
  <c r="AS31" i="4" l="1"/>
  <c r="AS64" i="18"/>
  <c r="AS69" i="18"/>
  <c r="AS58" i="18"/>
  <c r="AS59" i="18"/>
  <c r="AS57" i="18"/>
  <c r="AS60" i="18"/>
  <c r="AS66" i="18"/>
  <c r="AS67" i="18"/>
  <c r="AS55" i="18"/>
  <c r="AS54" i="18"/>
  <c r="BK54" i="18" s="1"/>
  <c r="AS72" i="18" s="1"/>
  <c r="AS56" i="18"/>
  <c r="AS68" i="18"/>
  <c r="AS62" i="18"/>
  <c r="AS70" i="18"/>
  <c r="AS61" i="18"/>
  <c r="AS63" i="18"/>
  <c r="AS65" i="18"/>
  <c r="AS7" i="23"/>
  <c r="AS7" i="19"/>
  <c r="AS30" i="3"/>
  <c r="AS31" i="3"/>
  <c r="AS33" i="3" l="1"/>
  <c r="AS30" i="4" s="1"/>
  <c r="AS36" i="3"/>
  <c r="AS33" i="10"/>
  <c r="AS32" i="3"/>
  <c r="AS32" i="10"/>
  <c r="AS54" i="10" s="1"/>
  <c r="AS58" i="19"/>
  <c r="AS59" i="19"/>
  <c r="AS57" i="19"/>
  <c r="AS60" i="19"/>
  <c r="AS56" i="19"/>
  <c r="AS61" i="19"/>
  <c r="AS54" i="19"/>
  <c r="BK54" i="19" s="1"/>
  <c r="AS72" i="19" s="1"/>
  <c r="AS38" i="22" s="1"/>
  <c r="AS64" i="19"/>
  <c r="AS69" i="19"/>
  <c r="AS62" i="19"/>
  <c r="AS66" i="19"/>
  <c r="AS68" i="19"/>
  <c r="AS70" i="19"/>
  <c r="AS67" i="19"/>
  <c r="AS55" i="19"/>
  <c r="AS63" i="19"/>
  <c r="AS65" i="19"/>
  <c r="AS56" i="23"/>
  <c r="AS62" i="23"/>
  <c r="AS64" i="23"/>
  <c r="AS69" i="23"/>
  <c r="AS58" i="23"/>
  <c r="AS59" i="23"/>
  <c r="AS55" i="23"/>
  <c r="AS57" i="23"/>
  <c r="AS63" i="23"/>
  <c r="AS70" i="23"/>
  <c r="AS66" i="23"/>
  <c r="AS60" i="23"/>
  <c r="AS68" i="23"/>
  <c r="AS54" i="23"/>
  <c r="BK54" i="23" s="1"/>
  <c r="AS72" i="23" s="1"/>
  <c r="AS37" i="22" s="1"/>
  <c r="AS61" i="23"/>
  <c r="AS67" i="23"/>
  <c r="AS65" i="23"/>
  <c r="AT52" i="11" l="1"/>
  <c r="AS29" i="4"/>
  <c r="AS33" i="4" s="1"/>
  <c r="AS35" i="4" s="1"/>
  <c r="AS36" i="4" s="1"/>
  <c r="AT55" i="11"/>
  <c r="AS12" i="22"/>
  <c r="AS35" i="10"/>
  <c r="AS39" i="22"/>
  <c r="AS70" i="10"/>
  <c r="AS127" i="10" s="1"/>
  <c r="AS22" i="22" s="1"/>
  <c r="AS67" i="10"/>
  <c r="AS104" i="10" s="1"/>
  <c r="AS37" i="3"/>
  <c r="AS36" i="10" l="1"/>
  <c r="AT58" i="11"/>
  <c r="AT60" i="11" s="1"/>
  <c r="AS8" i="22"/>
  <c r="AS10" i="22" s="1"/>
  <c r="AS16" i="22" l="1"/>
  <c r="AS18" i="22"/>
  <c r="AS15" i="22"/>
  <c r="AT12" i="3"/>
  <c r="AT10" i="5"/>
  <c r="AT12" i="5" l="1"/>
  <c r="AT13" i="3"/>
  <c r="AT7" i="18" l="1"/>
  <c r="AT27" i="3"/>
  <c r="AT14" i="5"/>
  <c r="AT31" i="4" l="1"/>
  <c r="AT7" i="19"/>
  <c r="AT7" i="23"/>
  <c r="AT30" i="3"/>
  <c r="AT31" i="3"/>
  <c r="AT55" i="18"/>
  <c r="BK55" i="18" s="1"/>
  <c r="AT72" i="18" s="1"/>
  <c r="AT62" i="18"/>
  <c r="AT64" i="18"/>
  <c r="AT69" i="18"/>
  <c r="AT58" i="18"/>
  <c r="AT59" i="18"/>
  <c r="AT65" i="18"/>
  <c r="AT57" i="18"/>
  <c r="AT66" i="18"/>
  <c r="AT67" i="18"/>
  <c r="AT68" i="18"/>
  <c r="AT56" i="18"/>
  <c r="AT60" i="18"/>
  <c r="AT61" i="18"/>
  <c r="AT63" i="18"/>
  <c r="AT70" i="18"/>
  <c r="AT32" i="3" l="1"/>
  <c r="AT32" i="10"/>
  <c r="AT54" i="10" s="1"/>
  <c r="AT55" i="19"/>
  <c r="BK55" i="19" s="1"/>
  <c r="AT72" i="19" s="1"/>
  <c r="AT38" i="22" s="1"/>
  <c r="AT58" i="19"/>
  <c r="AT59" i="19"/>
  <c r="AT64" i="19"/>
  <c r="AT69" i="19"/>
  <c r="AT62" i="19"/>
  <c r="AT57" i="19"/>
  <c r="AT60" i="19"/>
  <c r="AT70" i="19"/>
  <c r="AT56" i="19"/>
  <c r="AT66" i="19"/>
  <c r="AT68" i="19"/>
  <c r="AT67" i="19"/>
  <c r="AT61" i="19"/>
  <c r="AT63" i="19"/>
  <c r="AT65" i="19"/>
  <c r="AT36" i="3"/>
  <c r="AT37" i="3" s="1"/>
  <c r="AT33" i="3"/>
  <c r="AT30" i="4" s="1"/>
  <c r="AT33" i="10"/>
  <c r="AT56" i="23"/>
  <c r="AT55" i="23"/>
  <c r="BK55" i="23" s="1"/>
  <c r="AT72" i="23" s="1"/>
  <c r="AT37" i="22" s="1"/>
  <c r="AT65" i="23"/>
  <c r="AT68" i="23"/>
  <c r="AT62" i="23"/>
  <c r="AT64" i="23"/>
  <c r="AT69" i="23"/>
  <c r="AT60" i="23"/>
  <c r="AT63" i="23"/>
  <c r="AT58" i="23"/>
  <c r="AT59" i="23"/>
  <c r="AT66" i="23"/>
  <c r="AT70" i="23"/>
  <c r="AT57" i="23"/>
  <c r="AT61" i="23"/>
  <c r="AT67" i="23"/>
  <c r="AT36" i="10" l="1"/>
  <c r="AT35" i="10"/>
  <c r="AT39" i="22"/>
  <c r="AT67" i="10"/>
  <c r="AT104" i="10" s="1"/>
  <c r="AT70" i="10"/>
  <c r="AT127" i="10" s="1"/>
  <c r="AT22" i="22" s="1"/>
  <c r="AU55" i="11"/>
  <c r="AU52" i="11"/>
  <c r="AT29" i="4"/>
  <c r="AT33" i="4" s="1"/>
  <c r="AT35" i="4" s="1"/>
  <c r="AT36" i="4" s="1"/>
  <c r="AT12" i="22"/>
  <c r="AU58" i="11" l="1"/>
  <c r="AU60" i="11" s="1"/>
  <c r="AT8" i="22"/>
  <c r="AT10" i="22" s="1"/>
  <c r="AT15" i="22" l="1"/>
  <c r="AT16" i="22"/>
  <c r="AT18" i="22"/>
  <c r="AU12" i="3"/>
  <c r="AU10" i="5"/>
  <c r="AU12" i="5" l="1"/>
  <c r="N8" i="15"/>
  <c r="N21" i="14" s="1"/>
  <c r="AU13" i="3"/>
  <c r="N10" i="17"/>
  <c r="AU27" i="3" l="1"/>
  <c r="AU7" i="18"/>
  <c r="N11" i="17"/>
  <c r="AU14" i="5"/>
  <c r="N10" i="15"/>
  <c r="N33" i="14" s="1"/>
  <c r="AU31" i="4" l="1"/>
  <c r="N12" i="15"/>
  <c r="AU65" i="18"/>
  <c r="AU68" i="18"/>
  <c r="AU62" i="18"/>
  <c r="AU64" i="18"/>
  <c r="AU58" i="18"/>
  <c r="AU69" i="18"/>
  <c r="AU60" i="18"/>
  <c r="AU61" i="18"/>
  <c r="AU63" i="18"/>
  <c r="AU70" i="18"/>
  <c r="AU57" i="18"/>
  <c r="AU66" i="18"/>
  <c r="AU56" i="18"/>
  <c r="BK56" i="18" s="1"/>
  <c r="AU72" i="18" s="1"/>
  <c r="N31" i="14" s="1"/>
  <c r="AU67" i="18"/>
  <c r="AU59" i="18"/>
  <c r="AU7" i="23"/>
  <c r="AU7" i="19"/>
  <c r="AU30" i="3"/>
  <c r="AU31" i="3" s="1"/>
  <c r="N25" i="17"/>
  <c r="AU33" i="3" l="1"/>
  <c r="AU36" i="3"/>
  <c r="AU33" i="10"/>
  <c r="N29" i="17"/>
  <c r="AU32" i="3"/>
  <c r="AU32" i="10"/>
  <c r="AU54" i="10" s="1"/>
  <c r="N28" i="17"/>
  <c r="AU62" i="19"/>
  <c r="AU57" i="19"/>
  <c r="AU60" i="19"/>
  <c r="AU65" i="19"/>
  <c r="AU68" i="19"/>
  <c r="AU64" i="19"/>
  <c r="AU69" i="19"/>
  <c r="AU58" i="19"/>
  <c r="AU59" i="19"/>
  <c r="AU56" i="19"/>
  <c r="BK56" i="19" s="1"/>
  <c r="AU72" i="19" s="1"/>
  <c r="AU66" i="19"/>
  <c r="AU70" i="19"/>
  <c r="AU61" i="19"/>
  <c r="AU67" i="19"/>
  <c r="AU63" i="19"/>
  <c r="AU57" i="23"/>
  <c r="AU56" i="23"/>
  <c r="BK56" i="23" s="1"/>
  <c r="AU72" i="23" s="1"/>
  <c r="AU37" i="22" s="1"/>
  <c r="AU66" i="23"/>
  <c r="AU67" i="23"/>
  <c r="AU65" i="23"/>
  <c r="AU68" i="23"/>
  <c r="AU62" i="23"/>
  <c r="AU58" i="23"/>
  <c r="AU59" i="23"/>
  <c r="AU69" i="23"/>
  <c r="AU63" i="23"/>
  <c r="AU64" i="23"/>
  <c r="AU60" i="23"/>
  <c r="AU70" i="23"/>
  <c r="AU61" i="23"/>
  <c r="AU70" i="10" l="1"/>
  <c r="AU127" i="10" s="1"/>
  <c r="AU22" i="22" s="1"/>
  <c r="AU67" i="10"/>
  <c r="AU104" i="10" s="1"/>
  <c r="N30" i="17"/>
  <c r="N34" i="14" s="1"/>
  <c r="AV52" i="11"/>
  <c r="AU29" i="4"/>
  <c r="AV55" i="11"/>
  <c r="AU12" i="22"/>
  <c r="AU35" i="10"/>
  <c r="N34" i="17"/>
  <c r="AU38" i="22"/>
  <c r="N32" i="14"/>
  <c r="N31" i="17"/>
  <c r="AU30" i="4"/>
  <c r="AU39" i="22"/>
  <c r="AU37" i="3"/>
  <c r="AU33" i="4" l="1"/>
  <c r="AU35" i="4" s="1"/>
  <c r="AU36" i="4" s="1"/>
  <c r="AV58" i="11"/>
  <c r="AV60" i="11" s="1"/>
  <c r="AU8" i="22"/>
  <c r="AU10" i="22" s="1"/>
  <c r="AU36" i="10"/>
  <c r="N35" i="17"/>
  <c r="AU15" i="22" l="1"/>
  <c r="AU16" i="22"/>
  <c r="AU18" i="22"/>
  <c r="AV12" i="3"/>
  <c r="AV10" i="5"/>
  <c r="AV12" i="5" l="1"/>
  <c r="AV13" i="3"/>
  <c r="AV27" i="3" l="1"/>
  <c r="AV7" i="18"/>
  <c r="AV14" i="5"/>
  <c r="AV31" i="4" l="1"/>
  <c r="AV66" i="18"/>
  <c r="AV67" i="18"/>
  <c r="AV65" i="18"/>
  <c r="AV68" i="18"/>
  <c r="AV62" i="18"/>
  <c r="AV58" i="18"/>
  <c r="AV69" i="18"/>
  <c r="AV57" i="18"/>
  <c r="BK57" i="18" s="1"/>
  <c r="AV72" i="18" s="1"/>
  <c r="AV70" i="18"/>
  <c r="AV63" i="18"/>
  <c r="AV60" i="18"/>
  <c r="AV61" i="18"/>
  <c r="AV64" i="18"/>
  <c r="AV59" i="18"/>
  <c r="AV7" i="23"/>
  <c r="AV7" i="19"/>
  <c r="AV30" i="3"/>
  <c r="AV31" i="3"/>
  <c r="AV61" i="23" l="1"/>
  <c r="AV66" i="23"/>
  <c r="AV67" i="23"/>
  <c r="AV65" i="23"/>
  <c r="AV68" i="23"/>
  <c r="AV64" i="23"/>
  <c r="AV69" i="23"/>
  <c r="AV62" i="23"/>
  <c r="AV63" i="23"/>
  <c r="AV58" i="23"/>
  <c r="AV60" i="23"/>
  <c r="AV70" i="23"/>
  <c r="AV57" i="23"/>
  <c r="BK57" i="23" s="1"/>
  <c r="AV72" i="23" s="1"/>
  <c r="AV37" i="22" s="1"/>
  <c r="AV59" i="23"/>
  <c r="AV36" i="3"/>
  <c r="AV33" i="3"/>
  <c r="AV30" i="4" s="1"/>
  <c r="AV33" i="10"/>
  <c r="AV32" i="3"/>
  <c r="AV32" i="10"/>
  <c r="AV54" i="10" s="1"/>
  <c r="AV62" i="19"/>
  <c r="AV58" i="19"/>
  <c r="AV59" i="19"/>
  <c r="AV63" i="19"/>
  <c r="AV66" i="19"/>
  <c r="AV67" i="19"/>
  <c r="AV65" i="19"/>
  <c r="AV68" i="19"/>
  <c r="AV69" i="19"/>
  <c r="AV60" i="19"/>
  <c r="AV64" i="19"/>
  <c r="AV70" i="19"/>
  <c r="AV57" i="19"/>
  <c r="BK57" i="19" s="1"/>
  <c r="AV72" i="19" s="1"/>
  <c r="AV38" i="22" s="1"/>
  <c r="AV61" i="19"/>
  <c r="AV67" i="10" l="1"/>
  <c r="AV104" i="10" s="1"/>
  <c r="AV70" i="10"/>
  <c r="AV127" i="10" s="1"/>
  <c r="AV22" i="22" s="1"/>
  <c r="AV39" i="22"/>
  <c r="AV35" i="10"/>
  <c r="AV12" i="22"/>
  <c r="AW52" i="11"/>
  <c r="AW55" i="11"/>
  <c r="AV29" i="4"/>
  <c r="AV33" i="4" s="1"/>
  <c r="AV35" i="4" s="1"/>
  <c r="AV36" i="4" s="1"/>
  <c r="AV37" i="3"/>
  <c r="AV36" i="10" l="1"/>
  <c r="AW58" i="11"/>
  <c r="AW60" i="11" s="1"/>
  <c r="AV8" i="22"/>
  <c r="AV10" i="22" s="1"/>
  <c r="AV15" i="22" l="1"/>
  <c r="AV16" i="22"/>
  <c r="AV18" i="22"/>
  <c r="AW12" i="3"/>
  <c r="AW10" i="5"/>
  <c r="AW12" i="5" l="1"/>
  <c r="AW13" i="3"/>
  <c r="AW27" i="3" l="1"/>
  <c r="AW7" i="18"/>
  <c r="AW14" i="5"/>
  <c r="AW31" i="4" l="1"/>
  <c r="AW61" i="18"/>
  <c r="AW66" i="18"/>
  <c r="AW67" i="18"/>
  <c r="AW65" i="18"/>
  <c r="AW59" i="18"/>
  <c r="AW58" i="18"/>
  <c r="BK58" i="18" s="1"/>
  <c r="AW72" i="18" s="1"/>
  <c r="AW69" i="18"/>
  <c r="AW62" i="18"/>
  <c r="AW68" i="18"/>
  <c r="AW70" i="18"/>
  <c r="AW63" i="18"/>
  <c r="AW60" i="18"/>
  <c r="AW64" i="18"/>
  <c r="AW7" i="23"/>
  <c r="AW7" i="19"/>
  <c r="AW30" i="3"/>
  <c r="AW32" i="3" l="1"/>
  <c r="AW32" i="10"/>
  <c r="AW54" i="10" s="1"/>
  <c r="AW63" i="23"/>
  <c r="AW70" i="23"/>
  <c r="AW61" i="23"/>
  <c r="AW66" i="23"/>
  <c r="AW67" i="23"/>
  <c r="AW62" i="23"/>
  <c r="AW65" i="23"/>
  <c r="AW69" i="23"/>
  <c r="AW68" i="23"/>
  <c r="AW58" i="23"/>
  <c r="BK58" i="23" s="1"/>
  <c r="AW72" i="23" s="1"/>
  <c r="AW37" i="22" s="1"/>
  <c r="AW60" i="23"/>
  <c r="AW64" i="23"/>
  <c r="AW59" i="23"/>
  <c r="AW31" i="3"/>
  <c r="AW61" i="19"/>
  <c r="AW63" i="19"/>
  <c r="AW66" i="19"/>
  <c r="AW67" i="19"/>
  <c r="AW65" i="19"/>
  <c r="AW68" i="19"/>
  <c r="AW64" i="19"/>
  <c r="AW69" i="19"/>
  <c r="AW58" i="19"/>
  <c r="BK58" i="19" s="1"/>
  <c r="AW72" i="19" s="1"/>
  <c r="AW38" i="22" s="1"/>
  <c r="AW60" i="19"/>
  <c r="AW62" i="19"/>
  <c r="AW59" i="19"/>
  <c r="AW70" i="19"/>
  <c r="AW67" i="10" l="1"/>
  <c r="AW104" i="10" s="1"/>
  <c r="AW70" i="10"/>
  <c r="AW127" i="10" s="1"/>
  <c r="AW22" i="22" s="1"/>
  <c r="AW39" i="22"/>
  <c r="AW36" i="3"/>
  <c r="AW33" i="3"/>
  <c r="AW30" i="4" s="1"/>
  <c r="AW33" i="10"/>
  <c r="AW12" i="22"/>
  <c r="AX52" i="11"/>
  <c r="AW29" i="4"/>
  <c r="AX55" i="11"/>
  <c r="AW35" i="10" l="1"/>
  <c r="AW37" i="3"/>
  <c r="AW33" i="4"/>
  <c r="AW35" i="4" s="1"/>
  <c r="AW36" i="4" s="1"/>
  <c r="AX58" i="11"/>
  <c r="AX60" i="11" s="1"/>
  <c r="AW8" i="22"/>
  <c r="AW10" i="22" s="1"/>
  <c r="AW18" i="22" l="1"/>
  <c r="AW16" i="22"/>
  <c r="AW15" i="22"/>
  <c r="AX10" i="5"/>
  <c r="AX12" i="3"/>
  <c r="AW36" i="10"/>
  <c r="AX13" i="3" l="1"/>
  <c r="AX12" i="5"/>
  <c r="AX14" i="5" l="1"/>
  <c r="AX27" i="3"/>
  <c r="AX7" i="18"/>
  <c r="AX63" i="18" l="1"/>
  <c r="AX70" i="18"/>
  <c r="AX61" i="18"/>
  <c r="AX66" i="18"/>
  <c r="AX60" i="18"/>
  <c r="AX64" i="18"/>
  <c r="AX59" i="18"/>
  <c r="BK59" i="18" s="1"/>
  <c r="AX72" i="18" s="1"/>
  <c r="AX65" i="18"/>
  <c r="AX69" i="18"/>
  <c r="AX67" i="18"/>
  <c r="AX68" i="18"/>
  <c r="AX62" i="18"/>
  <c r="AX7" i="19"/>
  <c r="AX7" i="23"/>
  <c r="AX30" i="3"/>
  <c r="AX31" i="4"/>
  <c r="AX61" i="19" l="1"/>
  <c r="AX62" i="19"/>
  <c r="AX70" i="19"/>
  <c r="AX63" i="19"/>
  <c r="AX66" i="19"/>
  <c r="AX67" i="19"/>
  <c r="AX65" i="19"/>
  <c r="AX69" i="19"/>
  <c r="AX68" i="19"/>
  <c r="AX60" i="19"/>
  <c r="AX64" i="19"/>
  <c r="AX59" i="19"/>
  <c r="BK59" i="19" s="1"/>
  <c r="AX72" i="19" s="1"/>
  <c r="AX38" i="22" s="1"/>
  <c r="AX32" i="3"/>
  <c r="AX32" i="10"/>
  <c r="AX54" i="10" s="1"/>
  <c r="AX31" i="3"/>
  <c r="AX60" i="23"/>
  <c r="AX63" i="23"/>
  <c r="AX70" i="23"/>
  <c r="AX61" i="23"/>
  <c r="AX65" i="23"/>
  <c r="AX68" i="23"/>
  <c r="AX67" i="23"/>
  <c r="AX62" i="23"/>
  <c r="AX69" i="23"/>
  <c r="AX66" i="23"/>
  <c r="AX64" i="23"/>
  <c r="AX59" i="23"/>
  <c r="BK59" i="23" s="1"/>
  <c r="AX72" i="23" s="1"/>
  <c r="AX37" i="22" s="1"/>
  <c r="AX36" i="3" l="1"/>
  <c r="AX37" i="3" s="1"/>
  <c r="AX33" i="3"/>
  <c r="AX30" i="4" s="1"/>
  <c r="AX33" i="10"/>
  <c r="AX70" i="10"/>
  <c r="AX127" i="10" s="1"/>
  <c r="AX22" i="22" s="1"/>
  <c r="AX67" i="10"/>
  <c r="AX104" i="10" s="1"/>
  <c r="AY55" i="11"/>
  <c r="AX12" i="22"/>
  <c r="AY52" i="11"/>
  <c r="AX29" i="4"/>
  <c r="AX39" i="22"/>
  <c r="AX33" i="4" l="1"/>
  <c r="AX35" i="4" s="1"/>
  <c r="AX36" i="4" s="1"/>
  <c r="AY58" i="11"/>
  <c r="AY60" i="11" s="1"/>
  <c r="AX8" i="22"/>
  <c r="AX10" i="22" s="1"/>
  <c r="AX36" i="10"/>
  <c r="AX35" i="10"/>
  <c r="AX18" i="22" l="1"/>
  <c r="AX15" i="22"/>
  <c r="AX16" i="22"/>
  <c r="AY10" i="5"/>
  <c r="AY12" i="3"/>
  <c r="AY13" i="3" l="1"/>
  <c r="O10" i="17"/>
  <c r="AY12" i="5"/>
  <c r="O8" i="15"/>
  <c r="O21" i="14" s="1"/>
  <c r="AY14" i="5" l="1"/>
  <c r="O10" i="15"/>
  <c r="O33" i="14" s="1"/>
  <c r="AY27" i="3"/>
  <c r="AY7" i="18"/>
  <c r="O11" i="17"/>
  <c r="AY60" i="18" l="1"/>
  <c r="BK60" i="18" s="1"/>
  <c r="AY72" i="18" s="1"/>
  <c r="O31" i="14" s="1"/>
  <c r="AY63" i="18"/>
  <c r="AY70" i="18"/>
  <c r="AY61" i="18"/>
  <c r="AY68" i="18"/>
  <c r="AY64" i="18"/>
  <c r="AY65" i="18"/>
  <c r="AY67" i="18"/>
  <c r="AY66" i="18"/>
  <c r="AY69" i="18"/>
  <c r="AY62" i="18"/>
  <c r="AY7" i="23"/>
  <c r="AY7" i="19"/>
  <c r="AY30" i="3"/>
  <c r="AY31" i="3" s="1"/>
  <c r="O25" i="17"/>
  <c r="AY31" i="4"/>
  <c r="O12" i="15"/>
  <c r="AY33" i="3" l="1"/>
  <c r="AY36" i="3"/>
  <c r="AY33" i="10"/>
  <c r="O29" i="17"/>
  <c r="AY60" i="19"/>
  <c r="BK60" i="19" s="1"/>
  <c r="AY72" i="19" s="1"/>
  <c r="AY63" i="19"/>
  <c r="AY61" i="19"/>
  <c r="AY70" i="19"/>
  <c r="AY62" i="19"/>
  <c r="AY65" i="19"/>
  <c r="AY68" i="19"/>
  <c r="AY67" i="19"/>
  <c r="AY69" i="19"/>
  <c r="AY66" i="19"/>
  <c r="AY64" i="19"/>
  <c r="AY32" i="3"/>
  <c r="AY32" i="10"/>
  <c r="AY54" i="10" s="1"/>
  <c r="O28" i="17"/>
  <c r="AY60" i="23"/>
  <c r="BK60" i="23" s="1"/>
  <c r="AY72" i="23" s="1"/>
  <c r="AY37" i="22" s="1"/>
  <c r="AY63" i="23"/>
  <c r="AY70" i="23"/>
  <c r="AY66" i="23"/>
  <c r="AY67" i="23"/>
  <c r="AY61" i="23"/>
  <c r="AY65" i="23"/>
  <c r="AY62" i="23"/>
  <c r="AY69" i="23"/>
  <c r="AY68" i="23"/>
  <c r="AY64" i="23"/>
  <c r="O32" i="14" l="1"/>
  <c r="AY38" i="22"/>
  <c r="AY35" i="10"/>
  <c r="O34" i="17"/>
  <c r="AY39" i="22"/>
  <c r="AY37" i="3"/>
  <c r="AY67" i="10"/>
  <c r="AY104" i="10" s="1"/>
  <c r="AY70" i="10"/>
  <c r="AY127" i="10" s="1"/>
  <c r="AY22" i="22" s="1"/>
  <c r="O30" i="17"/>
  <c r="O34" i="14" s="1"/>
  <c r="AZ52" i="11"/>
  <c r="AZ55" i="11"/>
  <c r="AY29" i="4"/>
  <c r="AY12" i="22"/>
  <c r="O31" i="17"/>
  <c r="AY30" i="4"/>
  <c r="AY33" i="4" l="1"/>
  <c r="AY35" i="4" s="1"/>
  <c r="AY36" i="4" s="1"/>
  <c r="AY36" i="10"/>
  <c r="O35" i="17"/>
  <c r="AZ58" i="11"/>
  <c r="AZ60" i="11" s="1"/>
  <c r="AY8" i="22"/>
  <c r="AY10" i="22" s="1"/>
  <c r="AY16" i="22" l="1"/>
  <c r="AY18" i="22"/>
  <c r="AY15" i="22"/>
  <c r="AZ10" i="5"/>
  <c r="AZ12" i="3"/>
  <c r="AZ13" i="3" l="1"/>
  <c r="AZ12" i="5"/>
  <c r="AZ14" i="5" l="1"/>
  <c r="AZ27" i="3"/>
  <c r="AZ7" i="18"/>
  <c r="AZ63" i="18" l="1"/>
  <c r="AZ62" i="18"/>
  <c r="AZ70" i="18"/>
  <c r="AZ68" i="18"/>
  <c r="AZ64" i="18"/>
  <c r="AZ66" i="18"/>
  <c r="AZ69" i="18"/>
  <c r="AZ65" i="18"/>
  <c r="AZ67" i="18"/>
  <c r="AZ61" i="18"/>
  <c r="BK61" i="18" s="1"/>
  <c r="AZ72" i="18" s="1"/>
  <c r="AZ7" i="23"/>
  <c r="AZ30" i="3"/>
  <c r="AZ7" i="19"/>
  <c r="AZ31" i="3"/>
  <c r="AZ31" i="4"/>
  <c r="AZ33" i="3" l="1"/>
  <c r="AZ30" i="4" s="1"/>
  <c r="AZ36" i="3"/>
  <c r="AZ37" i="3" s="1"/>
  <c r="AZ33" i="10"/>
  <c r="AZ63" i="19"/>
  <c r="AZ61" i="19"/>
  <c r="BK61" i="19" s="1"/>
  <c r="AZ72" i="19" s="1"/>
  <c r="AZ38" i="22" s="1"/>
  <c r="AZ70" i="19"/>
  <c r="AZ66" i="19"/>
  <c r="AZ67" i="19"/>
  <c r="AZ65" i="19"/>
  <c r="AZ69" i="19"/>
  <c r="AZ68" i="19"/>
  <c r="AZ64" i="19"/>
  <c r="AZ62" i="19"/>
  <c r="AZ32" i="3"/>
  <c r="AZ32" i="10"/>
  <c r="AZ54" i="10" s="1"/>
  <c r="AZ64" i="23"/>
  <c r="AZ69" i="23"/>
  <c r="AZ61" i="23"/>
  <c r="BK61" i="23" s="1"/>
  <c r="AZ72" i="23" s="1"/>
  <c r="AZ37" i="22" s="1"/>
  <c r="AZ70" i="23"/>
  <c r="AZ67" i="23"/>
  <c r="AZ65" i="23"/>
  <c r="AZ63" i="23"/>
  <c r="AZ66" i="23"/>
  <c r="AZ62" i="23"/>
  <c r="AZ68" i="23"/>
  <c r="AZ35" i="10" l="1"/>
  <c r="AZ39" i="22"/>
  <c r="AZ36" i="10"/>
  <c r="AZ70" i="10"/>
  <c r="AZ127" i="10" s="1"/>
  <c r="AZ22" i="22" s="1"/>
  <c r="AZ67" i="10"/>
  <c r="AZ104" i="10" s="1"/>
  <c r="BA52" i="11"/>
  <c r="BA55" i="11"/>
  <c r="AZ29" i="4"/>
  <c r="AZ33" i="4" s="1"/>
  <c r="AZ35" i="4" s="1"/>
  <c r="AZ36" i="4" s="1"/>
  <c r="AZ12" i="22"/>
  <c r="AZ8" i="22" l="1"/>
  <c r="AZ10" i="22" s="1"/>
  <c r="BA58" i="11"/>
  <c r="BA60" i="11" s="1"/>
  <c r="BA12" i="3" l="1"/>
  <c r="BA10" i="5"/>
  <c r="AZ16" i="22"/>
  <c r="AZ18" i="22"/>
  <c r="AZ15" i="22"/>
  <c r="BA12" i="5" l="1"/>
  <c r="BA13" i="3"/>
  <c r="BA27" i="3" l="1"/>
  <c r="BA7" i="18"/>
  <c r="BA14" i="5"/>
  <c r="BA31" i="4" l="1"/>
  <c r="BA64" i="18"/>
  <c r="BA69" i="18"/>
  <c r="BA63" i="18"/>
  <c r="BA62" i="18"/>
  <c r="BK62" i="18" s="1"/>
  <c r="BA72" i="18" s="1"/>
  <c r="BA68" i="18"/>
  <c r="BA70" i="18"/>
  <c r="BA65" i="18"/>
  <c r="BA66" i="18"/>
  <c r="BA67" i="18"/>
  <c r="BA7" i="23"/>
  <c r="BA30" i="3"/>
  <c r="BA31" i="3"/>
  <c r="BA7" i="19"/>
  <c r="BA64" i="19" l="1"/>
  <c r="BA69" i="19"/>
  <c r="BA63" i="19"/>
  <c r="BA70" i="19"/>
  <c r="BA67" i="19"/>
  <c r="BA65" i="19"/>
  <c r="BA68" i="19"/>
  <c r="BA66" i="19"/>
  <c r="BA62" i="19"/>
  <c r="BK62" i="19" s="1"/>
  <c r="BA72" i="19" s="1"/>
  <c r="BA38" i="22" s="1"/>
  <c r="BA33" i="3"/>
  <c r="BA30" i="4" s="1"/>
  <c r="BA36" i="3"/>
  <c r="BA33" i="10"/>
  <c r="BA32" i="3"/>
  <c r="BA32" i="10"/>
  <c r="BA54" i="10" s="1"/>
  <c r="BA62" i="23"/>
  <c r="BK62" i="23" s="1"/>
  <c r="BA72" i="23" s="1"/>
  <c r="BA37" i="22" s="1"/>
  <c r="BA64" i="23"/>
  <c r="BA69" i="23"/>
  <c r="BA63" i="23"/>
  <c r="BA70" i="23"/>
  <c r="BA67" i="23"/>
  <c r="BA66" i="23"/>
  <c r="BA65" i="23"/>
  <c r="BA68" i="23"/>
  <c r="BA67" i="10" l="1"/>
  <c r="BA104" i="10" s="1"/>
  <c r="BA70" i="10"/>
  <c r="BA127" i="10" s="1"/>
  <c r="BA22" i="22" s="1"/>
  <c r="BB52" i="11"/>
  <c r="BB55" i="11"/>
  <c r="BA29" i="4"/>
  <c r="BA33" i="4" s="1"/>
  <c r="BA35" i="4" s="1"/>
  <c r="BA36" i="4" s="1"/>
  <c r="BA12" i="22"/>
  <c r="BA35" i="10"/>
  <c r="BA39" i="22"/>
  <c r="BA37" i="3"/>
  <c r="BA8" i="22" l="1"/>
  <c r="BA10" i="22" s="1"/>
  <c r="BB58" i="11"/>
  <c r="BB60" i="11" s="1"/>
  <c r="BA36" i="10"/>
  <c r="BB12" i="3" l="1"/>
  <c r="BB10" i="5"/>
  <c r="BA16" i="22"/>
  <c r="BA18" i="22"/>
  <c r="BA15" i="22"/>
  <c r="BB12" i="5" l="1"/>
  <c r="BB13" i="3"/>
  <c r="BB7" i="18" l="1"/>
  <c r="BB27" i="3"/>
  <c r="BB14" i="5"/>
  <c r="BB31" i="4" l="1"/>
  <c r="BB7" i="23"/>
  <c r="BB7" i="19"/>
  <c r="BB30" i="3"/>
  <c r="BB31" i="3"/>
  <c r="BB64" i="18"/>
  <c r="BB69" i="18"/>
  <c r="BB67" i="18"/>
  <c r="BB63" i="18"/>
  <c r="BK63" i="18" s="1"/>
  <c r="BB72" i="18" s="1"/>
  <c r="BB70" i="18"/>
  <c r="BB65" i="18"/>
  <c r="BB66" i="18"/>
  <c r="BB68" i="18"/>
  <c r="BB33" i="3" l="1"/>
  <c r="BB30" i="4" s="1"/>
  <c r="BB36" i="3"/>
  <c r="BB33" i="10"/>
  <c r="BB32" i="3"/>
  <c r="BB32" i="10"/>
  <c r="BB54" i="10" s="1"/>
  <c r="BB64" i="19"/>
  <c r="BB69" i="19"/>
  <c r="BB63" i="19"/>
  <c r="BK63" i="19" s="1"/>
  <c r="BB72" i="19" s="1"/>
  <c r="BB38" i="22" s="1"/>
  <c r="BB70" i="19"/>
  <c r="BB67" i="19"/>
  <c r="BB65" i="19"/>
  <c r="BB68" i="19"/>
  <c r="BB66" i="19"/>
  <c r="BB65" i="23"/>
  <c r="BB68" i="23"/>
  <c r="BB64" i="23"/>
  <c r="BB69" i="23"/>
  <c r="BB70" i="23"/>
  <c r="BB67" i="23"/>
  <c r="BB63" i="23"/>
  <c r="BK63" i="23" s="1"/>
  <c r="BB72" i="23" s="1"/>
  <c r="BB37" i="22" s="1"/>
  <c r="BB66" i="23"/>
  <c r="BB39" i="22" l="1"/>
  <c r="BB67" i="10"/>
  <c r="BB104" i="10" s="1"/>
  <c r="BB70" i="10"/>
  <c r="BB127" i="10" s="1"/>
  <c r="BB22" i="22" s="1"/>
  <c r="BC55" i="11"/>
  <c r="BC52" i="11"/>
  <c r="BB29" i="4"/>
  <c r="BB33" i="4" s="1"/>
  <c r="BB35" i="4" s="1"/>
  <c r="BB36" i="4" s="1"/>
  <c r="BB12" i="22"/>
  <c r="BB35" i="10"/>
  <c r="BB37" i="3"/>
  <c r="BB8" i="22" l="1"/>
  <c r="BB10" i="22" s="1"/>
  <c r="BC58" i="11"/>
  <c r="BC60" i="11" s="1"/>
  <c r="BB36" i="10"/>
  <c r="BC12" i="3" l="1"/>
  <c r="BC10" i="5"/>
  <c r="BB15" i="22"/>
  <c r="BB18" i="22"/>
  <c r="BB16" i="22"/>
  <c r="BC12" i="5" l="1"/>
  <c r="P8" i="15"/>
  <c r="P21" i="14" s="1"/>
  <c r="BC13" i="3"/>
  <c r="P10" i="17"/>
  <c r="BC27" i="3" l="1"/>
  <c r="BC7" i="18"/>
  <c r="P11" i="17"/>
  <c r="BC14" i="5"/>
  <c r="P10" i="15"/>
  <c r="P33" i="14" s="1"/>
  <c r="BC31" i="4" l="1"/>
  <c r="P12" i="15"/>
  <c r="BC65" i="18"/>
  <c r="BC68" i="18"/>
  <c r="BC64" i="18"/>
  <c r="BK64" i="18" s="1"/>
  <c r="BC72" i="18" s="1"/>
  <c r="P31" i="14" s="1"/>
  <c r="BC66" i="18"/>
  <c r="BC67" i="18"/>
  <c r="BC70" i="18"/>
  <c r="BC69" i="18"/>
  <c r="BC7" i="23"/>
  <c r="BC7" i="19"/>
  <c r="BC30" i="3"/>
  <c r="BC31" i="3"/>
  <c r="P25" i="17"/>
  <c r="BC33" i="3" l="1"/>
  <c r="BC36" i="3"/>
  <c r="BC33" i="10"/>
  <c r="P29" i="17"/>
  <c r="BC32" i="3"/>
  <c r="BC32" i="10"/>
  <c r="BC54" i="10" s="1"/>
  <c r="P28" i="17"/>
  <c r="BC65" i="19"/>
  <c r="BC68" i="19"/>
  <c r="BC64" i="19"/>
  <c r="BK64" i="19" s="1"/>
  <c r="BC72" i="19" s="1"/>
  <c r="BC69" i="19"/>
  <c r="BC70" i="19"/>
  <c r="BC67" i="19"/>
  <c r="BC66" i="19"/>
  <c r="BC66" i="23"/>
  <c r="BC67" i="23"/>
  <c r="BC65" i="23"/>
  <c r="BC68" i="23"/>
  <c r="BC64" i="23"/>
  <c r="BK64" i="23" s="1"/>
  <c r="BC72" i="23" s="1"/>
  <c r="BC37" i="22" s="1"/>
  <c r="BC70" i="23"/>
  <c r="BC69" i="23"/>
  <c r="BC67" i="10" l="1"/>
  <c r="BC104" i="10" s="1"/>
  <c r="BC70" i="10"/>
  <c r="BC127" i="10" s="1"/>
  <c r="BC22" i="22" s="1"/>
  <c r="P30" i="17"/>
  <c r="P34" i="14" s="1"/>
  <c r="BD52" i="11"/>
  <c r="BD55" i="11"/>
  <c r="BC29" i="4"/>
  <c r="BC12" i="22"/>
  <c r="BC39" i="22"/>
  <c r="BC35" i="10"/>
  <c r="P34" i="17"/>
  <c r="P31" i="17"/>
  <c r="BC30" i="4"/>
  <c r="P32" i="14"/>
  <c r="BC38" i="22"/>
  <c r="BC37" i="3"/>
  <c r="BC33" i="4" l="1"/>
  <c r="BC35" i="4" s="1"/>
  <c r="BC36" i="4" s="1"/>
  <c r="BD58" i="11"/>
  <c r="BD60" i="11" s="1"/>
  <c r="BC8" i="22"/>
  <c r="BC10" i="22" s="1"/>
  <c r="BC36" i="10"/>
  <c r="P35" i="17"/>
  <c r="BD12" i="3" l="1"/>
  <c r="BD10" i="5"/>
  <c r="BC15" i="22"/>
  <c r="BC16" i="22"/>
  <c r="BC18" i="22"/>
  <c r="BD12" i="5" l="1"/>
  <c r="BD13" i="3"/>
  <c r="BD14" i="5" l="1"/>
  <c r="BD27" i="3"/>
  <c r="BD7" i="18"/>
  <c r="BD31" i="4" l="1"/>
  <c r="BD66" i="18"/>
  <c r="BD67" i="18"/>
  <c r="BD65" i="18"/>
  <c r="BK65" i="18" s="1"/>
  <c r="BD72" i="18" s="1"/>
  <c r="BD68" i="18"/>
  <c r="BD70" i="18"/>
  <c r="BD69" i="18"/>
  <c r="BD7" i="23"/>
  <c r="BD7" i="19"/>
  <c r="BD30" i="3"/>
  <c r="BD31" i="3"/>
  <c r="BD32" i="3" l="1"/>
  <c r="BD32" i="10"/>
  <c r="BD54" i="10" s="1"/>
  <c r="BD36" i="3"/>
  <c r="BD33" i="3"/>
  <c r="BD30" i="4" s="1"/>
  <c r="BD37" i="3"/>
  <c r="BD33" i="10"/>
  <c r="BD66" i="19"/>
  <c r="BD67" i="19"/>
  <c r="BD65" i="19"/>
  <c r="BK65" i="19" s="1"/>
  <c r="BD72" i="19" s="1"/>
  <c r="BD38" i="22" s="1"/>
  <c r="BD68" i="19"/>
  <c r="BD70" i="19"/>
  <c r="BD69" i="19"/>
  <c r="BD66" i="23"/>
  <c r="BD67" i="23"/>
  <c r="BD65" i="23"/>
  <c r="BK65" i="23" s="1"/>
  <c r="BD72" i="23" s="1"/>
  <c r="BD37" i="22" s="1"/>
  <c r="BD68" i="23"/>
  <c r="BD69" i="23"/>
  <c r="BD70" i="23"/>
  <c r="BD35" i="10" l="1"/>
  <c r="BD67" i="10"/>
  <c r="BD104" i="10" s="1"/>
  <c r="BD70" i="10"/>
  <c r="BD127" i="10" s="1"/>
  <c r="BD22" i="22" s="1"/>
  <c r="BD36" i="10"/>
  <c r="BD12" i="22"/>
  <c r="BE55" i="11"/>
  <c r="BD29" i="4"/>
  <c r="BD33" i="4" s="1"/>
  <c r="BD35" i="4" s="1"/>
  <c r="BD36" i="4" s="1"/>
  <c r="BE52" i="11"/>
  <c r="BD39" i="22"/>
  <c r="BE58" i="11" l="1"/>
  <c r="BE60" i="11" s="1"/>
  <c r="BD8" i="22"/>
  <c r="BD10" i="22" s="1"/>
  <c r="BD15" i="22" l="1"/>
  <c r="BD18" i="22"/>
  <c r="BD16" i="22"/>
  <c r="BE12" i="3"/>
  <c r="BE10" i="5"/>
  <c r="BE12" i="5" l="1"/>
  <c r="BE13" i="3"/>
  <c r="BE27" i="3" l="1"/>
  <c r="BE7" i="18"/>
  <c r="BE14" i="5"/>
  <c r="BE31" i="4" l="1"/>
  <c r="BE66" i="18"/>
  <c r="BK66" i="18" s="1"/>
  <c r="BE72" i="18" s="1"/>
  <c r="BE67" i="18"/>
  <c r="BE69" i="18"/>
  <c r="BE70" i="18"/>
  <c r="BE68" i="18"/>
  <c r="BE7" i="23"/>
  <c r="BE7" i="19"/>
  <c r="BE30" i="3"/>
  <c r="BE32" i="3" l="1"/>
  <c r="BE32" i="10"/>
  <c r="BE54" i="10" s="1"/>
  <c r="BE31" i="3"/>
  <c r="BE70" i="23"/>
  <c r="BE66" i="23"/>
  <c r="BK66" i="23" s="1"/>
  <c r="BE72" i="23" s="1"/>
  <c r="BE37" i="22" s="1"/>
  <c r="BE67" i="23"/>
  <c r="BE68" i="23"/>
  <c r="BE69" i="23"/>
  <c r="BE66" i="19"/>
  <c r="BK66" i="19" s="1"/>
  <c r="BE72" i="19" s="1"/>
  <c r="BE38" i="22" s="1"/>
  <c r="BE67" i="19"/>
  <c r="BE68" i="19"/>
  <c r="BE69" i="19"/>
  <c r="BE70" i="19"/>
  <c r="BE39" i="22" l="1"/>
  <c r="BE36" i="3"/>
  <c r="BE37" i="3" s="1"/>
  <c r="BE33" i="3"/>
  <c r="BE30" i="4" s="1"/>
  <c r="BE33" i="10"/>
  <c r="BE67" i="10"/>
  <c r="BE104" i="10" s="1"/>
  <c r="BE70" i="10"/>
  <c r="BE127" i="10" s="1"/>
  <c r="BE22" i="22" s="1"/>
  <c r="BE12" i="22"/>
  <c r="BF55" i="11"/>
  <c r="BE29" i="4"/>
  <c r="BF52" i="11"/>
  <c r="BF58" i="11" l="1"/>
  <c r="BF60" i="11" s="1"/>
  <c r="BE8" i="22"/>
  <c r="BE10" i="22" s="1"/>
  <c r="BE36" i="10"/>
  <c r="BE33" i="4"/>
  <c r="BE35" i="4" s="1"/>
  <c r="BE36" i="4" s="1"/>
  <c r="BE35" i="10"/>
  <c r="BE18" i="22" l="1"/>
  <c r="BE15" i="22"/>
  <c r="BE16" i="22"/>
  <c r="BF10" i="5"/>
  <c r="BF12" i="3"/>
  <c r="BF13" i="3" l="1"/>
  <c r="BF12" i="5"/>
  <c r="BF14" i="5" l="1"/>
  <c r="BF27" i="3"/>
  <c r="BF7" i="18"/>
  <c r="BF70" i="18" l="1"/>
  <c r="BF69" i="18"/>
  <c r="BF67" i="18"/>
  <c r="BK67" i="18" s="1"/>
  <c r="BF72" i="18" s="1"/>
  <c r="BF68" i="18"/>
  <c r="BF7" i="23"/>
  <c r="BF7" i="19"/>
  <c r="BF30" i="3"/>
  <c r="BF31" i="4"/>
  <c r="BF32" i="3" l="1"/>
  <c r="BF32" i="10"/>
  <c r="BF54" i="10" s="1"/>
  <c r="BF31" i="3"/>
  <c r="BF70" i="19"/>
  <c r="BF67" i="19"/>
  <c r="BK67" i="19" s="1"/>
  <c r="BF72" i="19" s="1"/>
  <c r="BF38" i="22" s="1"/>
  <c r="BF68" i="19"/>
  <c r="BF69" i="19"/>
  <c r="BF70" i="23"/>
  <c r="BF68" i="23"/>
  <c r="BF67" i="23"/>
  <c r="BK67" i="23" s="1"/>
  <c r="BF72" i="23" s="1"/>
  <c r="BF37" i="22" s="1"/>
  <c r="BF69" i="23"/>
  <c r="BF39" i="22" l="1"/>
  <c r="BF36" i="3"/>
  <c r="BF33" i="3"/>
  <c r="BF30" i="4" s="1"/>
  <c r="BF33" i="10"/>
  <c r="BF70" i="10"/>
  <c r="BF127" i="10" s="1"/>
  <c r="BF22" i="22" s="1"/>
  <c r="BF67" i="10"/>
  <c r="BF104" i="10" s="1"/>
  <c r="BG55" i="11"/>
  <c r="BF12" i="22"/>
  <c r="BF29" i="4"/>
  <c r="BG52" i="11"/>
  <c r="BF33" i="4" l="1"/>
  <c r="BF35" i="4" s="1"/>
  <c r="BF36" i="4" s="1"/>
  <c r="BF35" i="10"/>
  <c r="BG58" i="11"/>
  <c r="BG60" i="11" s="1"/>
  <c r="BF8" i="22"/>
  <c r="BF10" i="22" s="1"/>
  <c r="BF37" i="3"/>
  <c r="BF36" i="10" l="1"/>
  <c r="BF18" i="22"/>
  <c r="BF15" i="22"/>
  <c r="BF16" i="22"/>
  <c r="BG10" i="5"/>
  <c r="BG12" i="3"/>
  <c r="BG13" i="3" l="1"/>
  <c r="Q10" i="17"/>
  <c r="BG12" i="5"/>
  <c r="Q8" i="15"/>
  <c r="BG14" i="5" l="1"/>
  <c r="Q10" i="15"/>
  <c r="BG27" i="3"/>
  <c r="BG7" i="18"/>
  <c r="Q11" i="17"/>
  <c r="BG69" i="18" l="1"/>
  <c r="BG70" i="18"/>
  <c r="BG68" i="18"/>
  <c r="BK68" i="18" s="1"/>
  <c r="BG72" i="18" s="1"/>
  <c r="BG7" i="23"/>
  <c r="BG7" i="19"/>
  <c r="BG30" i="3"/>
  <c r="Q25" i="17"/>
  <c r="BG31" i="4"/>
  <c r="Q12" i="15"/>
  <c r="BG32" i="3" l="1"/>
  <c r="BG32" i="10"/>
  <c r="BG54" i="10" s="1"/>
  <c r="Q28" i="17"/>
  <c r="BG31" i="3"/>
  <c r="BG70" i="19"/>
  <c r="BG68" i="19"/>
  <c r="BK68" i="19" s="1"/>
  <c r="BG72" i="19" s="1"/>
  <c r="BG38" i="22" s="1"/>
  <c r="BG69" i="19"/>
  <c r="BG70" i="23"/>
  <c r="BG68" i="23"/>
  <c r="BK68" i="23" s="1"/>
  <c r="BG72" i="23" s="1"/>
  <c r="BG37" i="22" s="1"/>
  <c r="BG69" i="23"/>
  <c r="BG33" i="3" l="1"/>
  <c r="BG36" i="3"/>
  <c r="BG37" i="3" s="1"/>
  <c r="BG33" i="10"/>
  <c r="Q29" i="17"/>
  <c r="BG67" i="10"/>
  <c r="BG104" i="10" s="1"/>
  <c r="BG70" i="10"/>
  <c r="BG127" i="10" s="1"/>
  <c r="BG22" i="22" s="1"/>
  <c r="BG39" i="22"/>
  <c r="Q30" i="17"/>
  <c r="BH52" i="11"/>
  <c r="BH55" i="11"/>
  <c r="BG29" i="4"/>
  <c r="BG12" i="22"/>
  <c r="BG36" i="10" l="1"/>
  <c r="Q35" i="17"/>
  <c r="BH58" i="11"/>
  <c r="BH60" i="11" s="1"/>
  <c r="BG8" i="22"/>
  <c r="BG10" i="22" s="1"/>
  <c r="BG35" i="10"/>
  <c r="Q34" i="17"/>
  <c r="Q31" i="17"/>
  <c r="BG30" i="4"/>
  <c r="BG33" i="4" s="1"/>
  <c r="BG35" i="4" s="1"/>
  <c r="BG36" i="4" s="1"/>
  <c r="BH10" i="5" l="1"/>
  <c r="BH12" i="3"/>
  <c r="BG16" i="22"/>
  <c r="BG18" i="22"/>
  <c r="BG15" i="22"/>
  <c r="BH13" i="3" l="1"/>
  <c r="BH12" i="5"/>
  <c r="BH14" i="5" l="1"/>
  <c r="BH7" i="18"/>
  <c r="BH27" i="3"/>
  <c r="BH7" i="23" l="1"/>
  <c r="BH7" i="19"/>
  <c r="BH30" i="3"/>
  <c r="BH31" i="3"/>
  <c r="BH69" i="18"/>
  <c r="BK69" i="18" s="1"/>
  <c r="BH72" i="18" s="1"/>
  <c r="BH70" i="18"/>
  <c r="BH31" i="4"/>
  <c r="BH33" i="3" l="1"/>
  <c r="BH36" i="3"/>
  <c r="BH37" i="3" s="1"/>
  <c r="BH33" i="10"/>
  <c r="BH70" i="19"/>
  <c r="BH69" i="19"/>
  <c r="BK69" i="19" s="1"/>
  <c r="BH72" i="19" s="1"/>
  <c r="BH38" i="22" s="1"/>
  <c r="BH32" i="3"/>
  <c r="BH32" i="10"/>
  <c r="BH54" i="10" s="1"/>
  <c r="BH69" i="23"/>
  <c r="BK69" i="23" s="1"/>
  <c r="BH72" i="23" s="1"/>
  <c r="BH37" i="22" s="1"/>
  <c r="BH70" i="23"/>
  <c r="BH36" i="10" l="1"/>
  <c r="BH35" i="10"/>
  <c r="BH39" i="22"/>
  <c r="BH67" i="10"/>
  <c r="BH104" i="10" s="1"/>
  <c r="BH70" i="10"/>
  <c r="BH127" i="10" s="1"/>
  <c r="BH22" i="22" s="1"/>
  <c r="BH30" i="4"/>
  <c r="BI52" i="11"/>
  <c r="BI55" i="11"/>
  <c r="BH29" i="4"/>
  <c r="BH12" i="22"/>
  <c r="BH33" i="4" l="1"/>
  <c r="BH35" i="4" s="1"/>
  <c r="BH36" i="4" s="1"/>
  <c r="BH8" i="22"/>
  <c r="BH10" i="22" s="1"/>
  <c r="BI58" i="11"/>
  <c r="BI60" i="11" s="1"/>
  <c r="BI12" i="3" l="1"/>
  <c r="BI10" i="5"/>
  <c r="BH16" i="22"/>
  <c r="BH15" i="22"/>
  <c r="BH18" i="22"/>
  <c r="BI12" i="5" l="1"/>
  <c r="R8" i="15"/>
  <c r="BI13" i="3"/>
  <c r="R10" i="17"/>
  <c r="BI27" i="3" l="1"/>
  <c r="BI7" i="18"/>
  <c r="BI70" i="18" s="1"/>
  <c r="BK70" i="18" s="1"/>
  <c r="BI72" i="18" s="1"/>
  <c r="R11" i="17"/>
  <c r="BI14" i="5"/>
  <c r="R10" i="15"/>
  <c r="BI31" i="4" l="1"/>
  <c r="R12" i="15"/>
  <c r="BI7" i="23"/>
  <c r="BI70" i="23" s="1"/>
  <c r="BK70" i="23" s="1"/>
  <c r="BI72" i="23" s="1"/>
  <c r="BI37" i="22" s="1"/>
  <c r="BI7" i="19"/>
  <c r="BI70" i="19" s="1"/>
  <c r="BK70" i="19" s="1"/>
  <c r="BI72" i="19" s="1"/>
  <c r="BI38" i="22" s="1"/>
  <c r="BI30" i="3"/>
  <c r="BI31" i="3" s="1"/>
  <c r="R25" i="17"/>
  <c r="BI39" i="22" l="1"/>
  <c r="BI33" i="3"/>
  <c r="BI36" i="3"/>
  <c r="BI33" i="10"/>
  <c r="R29" i="17"/>
  <c r="BI32" i="3"/>
  <c r="BI32" i="10"/>
  <c r="BI54" i="10" s="1"/>
  <c r="R28" i="17"/>
  <c r="BI29" i="4" l="1"/>
  <c r="BI12" i="22"/>
  <c r="BI15" i="22" s="1"/>
  <c r="R30" i="17"/>
  <c r="BI35" i="10"/>
  <c r="R34" i="17"/>
  <c r="BI30" i="4"/>
  <c r="R31" i="17"/>
  <c r="BI37" i="3"/>
  <c r="BI67" i="10"/>
  <c r="BI104" i="10" s="1"/>
  <c r="BI70" i="10"/>
  <c r="BI127" i="10" s="1"/>
  <c r="BI22" i="22" s="1"/>
  <c r="BI36" i="10" l="1"/>
  <c r="R35" i="17"/>
  <c r="BI33" i="4"/>
  <c r="BI35" i="4" s="1"/>
  <c r="BI36" i="4" l="1"/>
  <c r="A35" i="4"/>
  <c r="A1" i="2" s="1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B18" i="11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D3" i="1"/>
  <c r="E3" i="1"/>
  <c r="F3" i="1"/>
  <c r="G3" i="1"/>
  <c r="H3" i="1"/>
  <c r="I3" i="1"/>
  <c r="J3" i="1"/>
  <c r="K3" i="1"/>
  <c r="L3" i="1"/>
  <c r="M3" i="1"/>
  <c r="N3" i="1"/>
  <c r="D9" i="1"/>
  <c r="E9" i="1"/>
  <c r="F9" i="1"/>
  <c r="G9" i="1"/>
  <c r="H9" i="1"/>
  <c r="I9" i="1"/>
  <c r="J9" i="1"/>
  <c r="K9" i="1"/>
  <c r="L9" i="1"/>
  <c r="M9" i="1"/>
  <c r="N9" i="1"/>
  <c r="D15" i="1"/>
  <c r="E15" i="1"/>
  <c r="F15" i="1"/>
  <c r="G15" i="1"/>
  <c r="H15" i="1"/>
  <c r="I15" i="1"/>
  <c r="J15" i="1"/>
  <c r="K15" i="1"/>
  <c r="L15" i="1"/>
  <c r="M15" i="1"/>
  <c r="N15" i="1"/>
  <c r="D24" i="1"/>
  <c r="E24" i="1"/>
  <c r="F24" i="1"/>
  <c r="G24" i="1"/>
  <c r="H24" i="1"/>
  <c r="I24" i="1"/>
  <c r="J24" i="1"/>
  <c r="K24" i="1"/>
  <c r="L24" i="1"/>
  <c r="M24" i="1"/>
  <c r="N24" i="1"/>
  <c r="D25" i="1"/>
  <c r="E25" i="1"/>
  <c r="F25" i="1"/>
  <c r="G25" i="1"/>
  <c r="H25" i="1"/>
  <c r="I25" i="1"/>
  <c r="J25" i="1"/>
  <c r="K25" i="1"/>
  <c r="L25" i="1"/>
  <c r="M25" i="1"/>
  <c r="N25" i="1"/>
  <c r="D30" i="1"/>
  <c r="E30" i="1"/>
  <c r="F31" i="1"/>
  <c r="G31" i="1"/>
  <c r="H31" i="1"/>
  <c r="I31" i="1"/>
  <c r="J31" i="1"/>
  <c r="K31" i="1"/>
  <c r="L31" i="1"/>
  <c r="M31" i="1"/>
  <c r="N31" i="1"/>
  <c r="D32" i="1"/>
  <c r="E32" i="1"/>
  <c r="F32" i="1"/>
  <c r="G32" i="1"/>
  <c r="H32" i="1"/>
  <c r="I32" i="1"/>
  <c r="J32" i="1"/>
  <c r="K32" i="1"/>
  <c r="L32" i="1"/>
  <c r="M32" i="1"/>
  <c r="N32" i="1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BA23" i="22"/>
  <c r="BB23" i="22"/>
  <c r="BC23" i="22"/>
  <c r="BD23" i="22"/>
  <c r="BE23" i="22"/>
  <c r="BF23" i="22"/>
  <c r="BG23" i="22"/>
  <c r="BH23" i="22"/>
  <c r="BI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AX24" i="22"/>
  <c r="AY24" i="22"/>
  <c r="AZ24" i="22"/>
  <c r="BA24" i="22"/>
  <c r="BB24" i="22"/>
  <c r="BC24" i="22"/>
  <c r="BD24" i="22"/>
  <c r="BE24" i="22"/>
  <c r="BF24" i="22"/>
  <c r="BG24" i="22"/>
  <c r="BH24" i="22"/>
  <c r="BI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BA25" i="22"/>
  <c r="BB25" i="22"/>
  <c r="BC25" i="22"/>
  <c r="BD25" i="22"/>
  <c r="BE25" i="22"/>
  <c r="BF25" i="22"/>
  <c r="BG25" i="22"/>
  <c r="BH25" i="22"/>
  <c r="BI25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O26" i="22"/>
  <c r="AP26" i="22"/>
  <c r="AQ26" i="22"/>
  <c r="AR26" i="22"/>
  <c r="AS26" i="22"/>
  <c r="AT26" i="22"/>
  <c r="AU26" i="22"/>
  <c r="AV26" i="22"/>
  <c r="AW26" i="22"/>
  <c r="AX26" i="22"/>
  <c r="AY26" i="22"/>
  <c r="AZ26" i="22"/>
  <c r="BA26" i="22"/>
  <c r="BB26" i="22"/>
  <c r="BC26" i="22"/>
  <c r="BD26" i="22"/>
  <c r="BE26" i="22"/>
  <c r="BF26" i="22"/>
  <c r="BG26" i="22"/>
  <c r="BH26" i="22"/>
  <c r="BI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AO27" i="22"/>
  <c r="AP27" i="22"/>
  <c r="AQ27" i="22"/>
  <c r="AR27" i="22"/>
  <c r="AS27" i="22"/>
  <c r="AT27" i="22"/>
  <c r="AU27" i="22"/>
  <c r="AV27" i="22"/>
  <c r="AW27" i="22"/>
  <c r="AX27" i="22"/>
  <c r="AY27" i="22"/>
  <c r="AZ27" i="22"/>
  <c r="BA27" i="22"/>
  <c r="BB27" i="22"/>
  <c r="BC27" i="22"/>
  <c r="BD27" i="22"/>
  <c r="BE27" i="22"/>
  <c r="BF27" i="22"/>
  <c r="BG27" i="22"/>
  <c r="BH27" i="22"/>
  <c r="BI27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W32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B34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AJ40" i="22"/>
  <c r="AK40" i="22"/>
  <c r="AL40" i="22"/>
  <c r="AM40" i="22"/>
  <c r="AN40" i="22"/>
  <c r="AO40" i="22"/>
  <c r="AP40" i="22"/>
  <c r="AQ40" i="22"/>
  <c r="AR40" i="22"/>
  <c r="AS40" i="22"/>
  <c r="AT40" i="22"/>
  <c r="AU40" i="22"/>
  <c r="AV40" i="22"/>
  <c r="AW40" i="22"/>
  <c r="AX40" i="22"/>
  <c r="AY40" i="22"/>
  <c r="AZ40" i="22"/>
  <c r="BA40" i="22"/>
  <c r="BB40" i="22"/>
  <c r="BC40" i="22"/>
  <c r="BD40" i="22"/>
  <c r="BE40" i="22"/>
  <c r="BF40" i="22"/>
  <c r="BG40" i="22"/>
  <c r="BH40" i="22"/>
  <c r="BI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K41" i="22"/>
  <c r="AL41" i="22"/>
  <c r="AM41" i="22"/>
  <c r="AN41" i="22"/>
  <c r="AO41" i="22"/>
  <c r="AP41" i="22"/>
  <c r="AQ41" i="22"/>
  <c r="AR41" i="22"/>
  <c r="AS41" i="22"/>
  <c r="AT41" i="22"/>
  <c r="AU41" i="22"/>
  <c r="AV41" i="22"/>
  <c r="AW41" i="22"/>
  <c r="AX41" i="22"/>
  <c r="AY41" i="22"/>
  <c r="AZ41" i="22"/>
  <c r="BA41" i="22"/>
  <c r="BB41" i="22"/>
  <c r="BC41" i="22"/>
  <c r="BD41" i="22"/>
  <c r="BE41" i="22"/>
  <c r="BF41" i="22"/>
  <c r="BG41" i="22"/>
  <c r="BH41" i="22"/>
  <c r="BI41" i="22"/>
  <c r="C46" i="2"/>
  <c r="D46" i="2"/>
  <c r="E46" i="2"/>
  <c r="F46" i="2"/>
  <c r="G46" i="2"/>
  <c r="H46" i="2"/>
  <c r="I46" i="2"/>
  <c r="J46" i="2"/>
  <c r="K46" i="2"/>
  <c r="L46" i="2"/>
  <c r="M46" i="2"/>
  <c r="C47" i="2"/>
  <c r="D47" i="2"/>
  <c r="E47" i="2"/>
  <c r="F47" i="2"/>
  <c r="G47" i="2"/>
  <c r="H47" i="2"/>
  <c r="I47" i="2"/>
  <c r="J47" i="2"/>
  <c r="K47" i="2"/>
  <c r="L47" i="2"/>
  <c r="M47" i="2"/>
  <c r="C74" i="2"/>
  <c r="D74" i="2"/>
  <c r="E74" i="2"/>
  <c r="F74" i="2"/>
  <c r="G74" i="2"/>
  <c r="H74" i="2"/>
  <c r="I74" i="2"/>
  <c r="J74" i="2"/>
  <c r="K74" i="2"/>
  <c r="L74" i="2"/>
  <c r="M74" i="2"/>
  <c r="C75" i="2"/>
  <c r="D75" i="2"/>
  <c r="E75" i="2"/>
  <c r="F75" i="2"/>
  <c r="G75" i="2"/>
  <c r="H75" i="2"/>
  <c r="I75" i="2"/>
  <c r="J75" i="2"/>
  <c r="K75" i="2"/>
  <c r="L75" i="2"/>
  <c r="M75" i="2"/>
  <c r="D76" i="2"/>
  <c r="E76" i="2"/>
  <c r="F76" i="2"/>
  <c r="G76" i="2"/>
  <c r="H76" i="2"/>
  <c r="I76" i="2"/>
  <c r="J76" i="2"/>
  <c r="K76" i="2"/>
  <c r="L76" i="2"/>
  <c r="M76" i="2"/>
  <c r="D77" i="2"/>
  <c r="E77" i="2"/>
  <c r="F77" i="2"/>
  <c r="G77" i="2"/>
  <c r="H77" i="2"/>
  <c r="I77" i="2"/>
  <c r="J77" i="2"/>
  <c r="K77" i="2"/>
  <c r="L77" i="2"/>
  <c r="M77" i="2"/>
  <c r="B25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BH56" i="10"/>
  <c r="BI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BG57" i="10"/>
  <c r="BH57" i="10"/>
  <c r="BI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BE58" i="10"/>
  <c r="BF58" i="10"/>
  <c r="BG58" i="10"/>
  <c r="BH58" i="10"/>
  <c r="BI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BE59" i="10"/>
  <c r="BF59" i="10"/>
  <c r="BG59" i="10"/>
  <c r="BH59" i="10"/>
  <c r="BI59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BE60" i="10"/>
  <c r="BF60" i="10"/>
  <c r="BG60" i="10"/>
  <c r="BH60" i="10"/>
  <c r="BI60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BE61" i="10"/>
  <c r="BF61" i="10"/>
  <c r="BG61" i="10"/>
  <c r="BH61" i="10"/>
  <c r="BI61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N63" i="10"/>
  <c r="AO63" i="10"/>
  <c r="AP63" i="10"/>
  <c r="AQ63" i="10"/>
  <c r="AR63" i="10"/>
  <c r="AS63" i="10"/>
  <c r="AT63" i="10"/>
  <c r="AU63" i="10"/>
  <c r="AV63" i="10"/>
  <c r="AW63" i="10"/>
  <c r="AX63" i="10"/>
  <c r="AY63" i="10"/>
  <c r="AZ63" i="10"/>
  <c r="BA63" i="10"/>
  <c r="BB63" i="10"/>
  <c r="BC63" i="10"/>
  <c r="BD63" i="10"/>
  <c r="BE63" i="10"/>
  <c r="BF63" i="10"/>
  <c r="BG63" i="10"/>
  <c r="BH63" i="10"/>
  <c r="BI63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AU64" i="10"/>
  <c r="AV64" i="10"/>
  <c r="AW64" i="10"/>
  <c r="AX64" i="10"/>
  <c r="AY64" i="10"/>
  <c r="AZ64" i="10"/>
  <c r="BA64" i="10"/>
  <c r="BB64" i="10"/>
  <c r="BC64" i="10"/>
  <c r="BD64" i="10"/>
  <c r="BE64" i="10"/>
  <c r="BF64" i="10"/>
  <c r="BG64" i="10"/>
  <c r="BH64" i="10"/>
  <c r="BI64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AR68" i="10"/>
  <c r="AS68" i="10"/>
  <c r="AT68" i="10"/>
  <c r="AU68" i="10"/>
  <c r="AV68" i="10"/>
  <c r="AW68" i="10"/>
  <c r="AX68" i="10"/>
  <c r="AY68" i="10"/>
  <c r="AZ68" i="10"/>
  <c r="BA68" i="10"/>
  <c r="BB68" i="10"/>
  <c r="BC68" i="10"/>
  <c r="BD68" i="10"/>
  <c r="BE68" i="10"/>
  <c r="BF68" i="10"/>
  <c r="BG68" i="10"/>
  <c r="BH68" i="10"/>
  <c r="BI68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AR69" i="10"/>
  <c r="AS69" i="10"/>
  <c r="AT69" i="10"/>
  <c r="AU69" i="10"/>
  <c r="AV69" i="10"/>
  <c r="AW69" i="10"/>
  <c r="AX69" i="10"/>
  <c r="AY69" i="10"/>
  <c r="AZ69" i="10"/>
  <c r="BA69" i="10"/>
  <c r="BB69" i="10"/>
  <c r="BC69" i="10"/>
  <c r="BD69" i="10"/>
  <c r="BE69" i="10"/>
  <c r="BF69" i="10"/>
  <c r="BG69" i="10"/>
  <c r="BH69" i="10"/>
  <c r="BI69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AR71" i="10"/>
  <c r="AS71" i="10"/>
  <c r="AT71" i="10"/>
  <c r="AU71" i="10"/>
  <c r="AV71" i="10"/>
  <c r="AW71" i="10"/>
  <c r="AX71" i="10"/>
  <c r="AY71" i="10"/>
  <c r="AZ71" i="10"/>
  <c r="BA71" i="10"/>
  <c r="BB71" i="10"/>
  <c r="BC71" i="10"/>
  <c r="BD71" i="10"/>
  <c r="BE71" i="10"/>
  <c r="BF71" i="10"/>
  <c r="BG71" i="10"/>
  <c r="BH71" i="10"/>
  <c r="BI71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T72" i="10"/>
  <c r="AU72" i="10"/>
  <c r="AV72" i="10"/>
  <c r="AW72" i="10"/>
  <c r="AX72" i="10"/>
  <c r="AY72" i="10"/>
  <c r="AZ72" i="10"/>
  <c r="BA72" i="10"/>
  <c r="BB72" i="10"/>
  <c r="BC72" i="10"/>
  <c r="BD72" i="10"/>
  <c r="BE72" i="10"/>
  <c r="BF72" i="10"/>
  <c r="BG72" i="10"/>
  <c r="BH72" i="10"/>
  <c r="BI72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AH74" i="10"/>
  <c r="AI74" i="10"/>
  <c r="AJ74" i="10"/>
  <c r="AK74" i="10"/>
  <c r="AL74" i="10"/>
  <c r="AM74" i="10"/>
  <c r="AN74" i="10"/>
  <c r="AO74" i="10"/>
  <c r="AP74" i="10"/>
  <c r="AQ74" i="10"/>
  <c r="AR74" i="10"/>
  <c r="AS74" i="10"/>
  <c r="AT74" i="10"/>
  <c r="AU74" i="10"/>
  <c r="AV74" i="10"/>
  <c r="AW74" i="10"/>
  <c r="AX74" i="10"/>
  <c r="AY74" i="10"/>
  <c r="AZ74" i="10"/>
  <c r="BA74" i="10"/>
  <c r="BB74" i="10"/>
  <c r="BC74" i="10"/>
  <c r="BD74" i="10"/>
  <c r="BE74" i="10"/>
  <c r="BF74" i="10"/>
  <c r="BG74" i="10"/>
  <c r="BH74" i="10"/>
  <c r="BI74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AG76" i="10"/>
  <c r="AH76" i="10"/>
  <c r="AI76" i="10"/>
  <c r="AJ76" i="10"/>
  <c r="AK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BC76" i="10"/>
  <c r="BD76" i="10"/>
  <c r="BE76" i="10"/>
  <c r="BF76" i="10"/>
  <c r="BG76" i="10"/>
  <c r="BH76" i="10"/>
  <c r="BI76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AG78" i="10"/>
  <c r="AH78" i="10"/>
  <c r="AI78" i="10"/>
  <c r="AJ78" i="10"/>
  <c r="AK78" i="10"/>
  <c r="AL78" i="10"/>
  <c r="AM78" i="10"/>
  <c r="AN78" i="10"/>
  <c r="AO78" i="10"/>
  <c r="AP78" i="10"/>
  <c r="AQ78" i="10"/>
  <c r="AR78" i="10"/>
  <c r="AS78" i="10"/>
  <c r="AT78" i="10"/>
  <c r="AU78" i="10"/>
  <c r="AV78" i="10"/>
  <c r="AW78" i="10"/>
  <c r="AX78" i="10"/>
  <c r="AY78" i="10"/>
  <c r="AZ78" i="10"/>
  <c r="BA78" i="10"/>
  <c r="BB78" i="10"/>
  <c r="BC78" i="10"/>
  <c r="BD78" i="10"/>
  <c r="BE78" i="10"/>
  <c r="BF78" i="10"/>
  <c r="BG78" i="10"/>
  <c r="BH78" i="10"/>
  <c r="BI78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AG79" i="10"/>
  <c r="AH79" i="10"/>
  <c r="AI79" i="10"/>
  <c r="AJ79" i="10"/>
  <c r="AK79" i="10"/>
  <c r="AL79" i="10"/>
  <c r="AM79" i="10"/>
  <c r="AN79" i="10"/>
  <c r="AO79" i="10"/>
  <c r="AP79" i="10"/>
  <c r="AQ79" i="10"/>
  <c r="AR79" i="10"/>
  <c r="AS79" i="10"/>
  <c r="AT79" i="10"/>
  <c r="AU79" i="10"/>
  <c r="AV79" i="10"/>
  <c r="AW79" i="10"/>
  <c r="AX79" i="10"/>
  <c r="AY79" i="10"/>
  <c r="AZ79" i="10"/>
  <c r="BA79" i="10"/>
  <c r="BB79" i="10"/>
  <c r="BC79" i="10"/>
  <c r="BD79" i="10"/>
  <c r="BE79" i="10"/>
  <c r="BF79" i="10"/>
  <c r="BG79" i="10"/>
  <c r="BH79" i="10"/>
  <c r="BI79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BE81" i="10"/>
  <c r="BF81" i="10"/>
  <c r="BG81" i="10"/>
  <c r="BH81" i="10"/>
  <c r="BI81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AG85" i="10"/>
  <c r="AH85" i="10"/>
  <c r="AI85" i="10"/>
  <c r="AJ85" i="10"/>
  <c r="AK85" i="10"/>
  <c r="AL85" i="10"/>
  <c r="AM85" i="10"/>
  <c r="AN85" i="10"/>
  <c r="AO85" i="10"/>
  <c r="AP85" i="10"/>
  <c r="AQ85" i="10"/>
  <c r="AR85" i="10"/>
  <c r="AS85" i="10"/>
  <c r="AT85" i="10"/>
  <c r="AU85" i="10"/>
  <c r="AV85" i="10"/>
  <c r="AW85" i="10"/>
  <c r="AX85" i="10"/>
  <c r="AY85" i="10"/>
  <c r="AZ85" i="10"/>
  <c r="BA85" i="10"/>
  <c r="BB85" i="10"/>
  <c r="BC85" i="10"/>
  <c r="BD85" i="10"/>
  <c r="BE85" i="10"/>
  <c r="BF85" i="10"/>
  <c r="BG85" i="10"/>
  <c r="BH85" i="10"/>
  <c r="BI85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AF88" i="10"/>
  <c r="AG88" i="10"/>
  <c r="AH88" i="10"/>
  <c r="AI88" i="10"/>
  <c r="AJ88" i="10"/>
  <c r="AK88" i="10"/>
  <c r="AL88" i="10"/>
  <c r="AM88" i="10"/>
  <c r="AN88" i="10"/>
  <c r="AO88" i="10"/>
  <c r="AP88" i="10"/>
  <c r="AQ88" i="10"/>
  <c r="AR88" i="10"/>
  <c r="AS88" i="10"/>
  <c r="AT88" i="10"/>
  <c r="AU88" i="10"/>
  <c r="AV88" i="10"/>
  <c r="AW88" i="10"/>
  <c r="AX88" i="10"/>
  <c r="AY88" i="10"/>
  <c r="AZ88" i="10"/>
  <c r="BA88" i="10"/>
  <c r="BB88" i="10"/>
  <c r="BC88" i="10"/>
  <c r="BD88" i="10"/>
  <c r="BE88" i="10"/>
  <c r="BF88" i="10"/>
  <c r="BG88" i="10"/>
  <c r="BH88" i="10"/>
  <c r="BI88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AF89" i="10"/>
  <c r="AG89" i="10"/>
  <c r="AH89" i="10"/>
  <c r="AI89" i="10"/>
  <c r="AJ89" i="10"/>
  <c r="AK89" i="10"/>
  <c r="AL89" i="10"/>
  <c r="AM89" i="10"/>
  <c r="AN89" i="10"/>
  <c r="AO89" i="10"/>
  <c r="AP89" i="10"/>
  <c r="AQ89" i="10"/>
  <c r="AR89" i="10"/>
  <c r="AS89" i="10"/>
  <c r="AT89" i="10"/>
  <c r="AU89" i="10"/>
  <c r="AV89" i="10"/>
  <c r="AW89" i="10"/>
  <c r="AX89" i="10"/>
  <c r="AY89" i="10"/>
  <c r="AZ89" i="10"/>
  <c r="BA89" i="10"/>
  <c r="BB89" i="10"/>
  <c r="BC89" i="10"/>
  <c r="BD89" i="10"/>
  <c r="BE89" i="10"/>
  <c r="BF89" i="10"/>
  <c r="BG89" i="10"/>
  <c r="BH89" i="10"/>
  <c r="BI89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AF90" i="10"/>
  <c r="AG90" i="10"/>
  <c r="AH90" i="10"/>
  <c r="AI90" i="10"/>
  <c r="AJ90" i="10"/>
  <c r="AK90" i="10"/>
  <c r="AL90" i="10"/>
  <c r="AM90" i="10"/>
  <c r="AN90" i="10"/>
  <c r="AO90" i="10"/>
  <c r="AP90" i="10"/>
  <c r="AQ90" i="10"/>
  <c r="AR90" i="10"/>
  <c r="AS90" i="10"/>
  <c r="AT90" i="10"/>
  <c r="AU90" i="10"/>
  <c r="AV90" i="10"/>
  <c r="AW90" i="10"/>
  <c r="AX90" i="10"/>
  <c r="AY90" i="10"/>
  <c r="AZ90" i="10"/>
  <c r="BA90" i="10"/>
  <c r="BB90" i="10"/>
  <c r="BC90" i="10"/>
  <c r="BD90" i="10"/>
  <c r="BE90" i="10"/>
  <c r="BF90" i="10"/>
  <c r="BG90" i="10"/>
  <c r="BH90" i="10"/>
  <c r="BI90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AF91" i="10"/>
  <c r="AG91" i="10"/>
  <c r="AH91" i="10"/>
  <c r="AI91" i="10"/>
  <c r="AJ91" i="10"/>
  <c r="AK91" i="10"/>
  <c r="AL91" i="10"/>
  <c r="AM91" i="10"/>
  <c r="AN91" i="10"/>
  <c r="AO91" i="10"/>
  <c r="AP91" i="10"/>
  <c r="AQ91" i="10"/>
  <c r="AR91" i="10"/>
  <c r="AS91" i="10"/>
  <c r="AT91" i="10"/>
  <c r="AU91" i="10"/>
  <c r="AV91" i="10"/>
  <c r="AW91" i="10"/>
  <c r="AX91" i="10"/>
  <c r="AY91" i="10"/>
  <c r="AZ91" i="10"/>
  <c r="BA91" i="10"/>
  <c r="BB91" i="10"/>
  <c r="BC91" i="10"/>
  <c r="BD91" i="10"/>
  <c r="BE91" i="10"/>
  <c r="BF91" i="10"/>
  <c r="BG91" i="10"/>
  <c r="BH91" i="10"/>
  <c r="BI91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Z93" i="10"/>
  <c r="AA93" i="10"/>
  <c r="B94" i="10"/>
  <c r="C94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AF96" i="10"/>
  <c r="AG96" i="10"/>
  <c r="AH96" i="10"/>
  <c r="AI96" i="10"/>
  <c r="AJ96" i="10"/>
  <c r="AK96" i="10"/>
  <c r="AL96" i="10"/>
  <c r="AM96" i="10"/>
  <c r="AN96" i="10"/>
  <c r="AO96" i="10"/>
  <c r="AP96" i="10"/>
  <c r="AQ96" i="10"/>
  <c r="AR96" i="10"/>
  <c r="AS96" i="10"/>
  <c r="AT96" i="10"/>
  <c r="AU96" i="10"/>
  <c r="AV96" i="10"/>
  <c r="AW96" i="10"/>
  <c r="AX96" i="10"/>
  <c r="AY96" i="10"/>
  <c r="AZ96" i="10"/>
  <c r="BA96" i="10"/>
  <c r="BB96" i="10"/>
  <c r="BC96" i="10"/>
  <c r="BD96" i="10"/>
  <c r="BE96" i="10"/>
  <c r="BF96" i="10"/>
  <c r="BG96" i="10"/>
  <c r="BH96" i="10"/>
  <c r="BI96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Z97" i="10"/>
  <c r="AA97" i="10"/>
  <c r="AB97" i="10"/>
  <c r="AC97" i="10"/>
  <c r="AD97" i="10"/>
  <c r="AE97" i="10"/>
  <c r="AF97" i="10"/>
  <c r="AG97" i="10"/>
  <c r="AH97" i="10"/>
  <c r="AI97" i="10"/>
  <c r="AJ97" i="10"/>
  <c r="AK97" i="10"/>
  <c r="AL97" i="10"/>
  <c r="AM97" i="10"/>
  <c r="AN97" i="10"/>
  <c r="AO97" i="10"/>
  <c r="AP97" i="10"/>
  <c r="AQ97" i="10"/>
  <c r="AR97" i="10"/>
  <c r="AS97" i="10"/>
  <c r="AT97" i="10"/>
  <c r="AU97" i="10"/>
  <c r="AV97" i="10"/>
  <c r="AW97" i="10"/>
  <c r="AX97" i="10"/>
  <c r="AY97" i="10"/>
  <c r="AZ97" i="10"/>
  <c r="BA97" i="10"/>
  <c r="BB97" i="10"/>
  <c r="BC97" i="10"/>
  <c r="BD97" i="10"/>
  <c r="BE97" i="10"/>
  <c r="BF97" i="10"/>
  <c r="BG97" i="10"/>
  <c r="BH97" i="10"/>
  <c r="BI97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N98" i="10"/>
  <c r="AO98" i="10"/>
  <c r="AP98" i="10"/>
  <c r="AQ98" i="10"/>
  <c r="AR98" i="10"/>
  <c r="AS98" i="10"/>
  <c r="AT98" i="10"/>
  <c r="AU98" i="10"/>
  <c r="AV98" i="10"/>
  <c r="AW98" i="10"/>
  <c r="AX98" i="10"/>
  <c r="AY98" i="10"/>
  <c r="AZ98" i="10"/>
  <c r="BA98" i="10"/>
  <c r="BB98" i="10"/>
  <c r="BC98" i="10"/>
  <c r="BD98" i="10"/>
  <c r="BE98" i="10"/>
  <c r="BF98" i="10"/>
  <c r="BG98" i="10"/>
  <c r="BH98" i="10"/>
  <c r="BI98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AF99" i="10"/>
  <c r="AG99" i="10"/>
  <c r="AH99" i="10"/>
  <c r="AI99" i="10"/>
  <c r="AJ99" i="10"/>
  <c r="AK99" i="10"/>
  <c r="AL99" i="10"/>
  <c r="AM99" i="10"/>
  <c r="AN99" i="10"/>
  <c r="AO99" i="10"/>
  <c r="AP99" i="10"/>
  <c r="AQ99" i="10"/>
  <c r="AR99" i="10"/>
  <c r="AS99" i="10"/>
  <c r="AT99" i="10"/>
  <c r="AU99" i="10"/>
  <c r="AV99" i="10"/>
  <c r="AW99" i="10"/>
  <c r="AX99" i="10"/>
  <c r="AY99" i="10"/>
  <c r="AZ99" i="10"/>
  <c r="BA99" i="10"/>
  <c r="BB99" i="10"/>
  <c r="BC99" i="10"/>
  <c r="BD99" i="10"/>
  <c r="BE99" i="10"/>
  <c r="BF99" i="10"/>
  <c r="BG99" i="10"/>
  <c r="BH99" i="10"/>
  <c r="BI99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Z100" i="10"/>
  <c r="AA100" i="10"/>
  <c r="AB100" i="10"/>
  <c r="AC100" i="10"/>
  <c r="AD100" i="10"/>
  <c r="AE100" i="10"/>
  <c r="AF100" i="10"/>
  <c r="AG100" i="10"/>
  <c r="AH100" i="10"/>
  <c r="AI100" i="10"/>
  <c r="AJ100" i="10"/>
  <c r="AK100" i="10"/>
  <c r="AL100" i="10"/>
  <c r="AM100" i="10"/>
  <c r="AN100" i="10"/>
  <c r="AO100" i="10"/>
  <c r="AP100" i="10"/>
  <c r="AQ100" i="10"/>
  <c r="AR100" i="10"/>
  <c r="AS100" i="10"/>
  <c r="AT100" i="10"/>
  <c r="AU100" i="10"/>
  <c r="AV100" i="10"/>
  <c r="AW100" i="10"/>
  <c r="AX100" i="10"/>
  <c r="AY100" i="10"/>
  <c r="AZ100" i="10"/>
  <c r="BA100" i="10"/>
  <c r="BB100" i="10"/>
  <c r="BC100" i="10"/>
  <c r="BD100" i="10"/>
  <c r="BE100" i="10"/>
  <c r="BF100" i="10"/>
  <c r="BG100" i="10"/>
  <c r="BH100" i="10"/>
  <c r="BI100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Z101" i="10"/>
  <c r="AA101" i="10"/>
  <c r="AB101" i="10"/>
  <c r="AC101" i="10"/>
  <c r="AD101" i="10"/>
  <c r="AE101" i="10"/>
  <c r="AF101" i="10"/>
  <c r="AG101" i="10"/>
  <c r="AH101" i="10"/>
  <c r="AI101" i="10"/>
  <c r="AJ101" i="10"/>
  <c r="AK101" i="10"/>
  <c r="AL101" i="10"/>
  <c r="AM101" i="10"/>
  <c r="AN101" i="10"/>
  <c r="AO101" i="10"/>
  <c r="AP101" i="10"/>
  <c r="AQ101" i="10"/>
  <c r="AR101" i="10"/>
  <c r="AS101" i="10"/>
  <c r="AT101" i="10"/>
  <c r="AU101" i="10"/>
  <c r="AV101" i="10"/>
  <c r="AW101" i="10"/>
  <c r="AX101" i="10"/>
  <c r="AY101" i="10"/>
  <c r="AZ101" i="10"/>
  <c r="BA101" i="10"/>
  <c r="BB101" i="10"/>
  <c r="BC101" i="10"/>
  <c r="BD101" i="10"/>
  <c r="BE101" i="10"/>
  <c r="BF101" i="10"/>
  <c r="BG101" i="10"/>
  <c r="BH101" i="10"/>
  <c r="BI101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AH105" i="10"/>
  <c r="AI105" i="10"/>
  <c r="AJ105" i="10"/>
  <c r="AK105" i="10"/>
  <c r="AL105" i="10"/>
  <c r="AM105" i="10"/>
  <c r="AN105" i="10"/>
  <c r="AO105" i="10"/>
  <c r="AP105" i="10"/>
  <c r="AQ105" i="10"/>
  <c r="AR105" i="10"/>
  <c r="AS105" i="10"/>
  <c r="AT105" i="10"/>
  <c r="AU105" i="10"/>
  <c r="AV105" i="10"/>
  <c r="AW105" i="10"/>
  <c r="AX105" i="10"/>
  <c r="AY105" i="10"/>
  <c r="AZ105" i="10"/>
  <c r="BA105" i="10"/>
  <c r="BB105" i="10"/>
  <c r="BC105" i="10"/>
  <c r="BD105" i="10"/>
  <c r="BE105" i="10"/>
  <c r="BF105" i="10"/>
  <c r="BG105" i="10"/>
  <c r="BH105" i="10"/>
  <c r="BI105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AH106" i="10"/>
  <c r="AI106" i="10"/>
  <c r="AJ106" i="10"/>
  <c r="AK106" i="10"/>
  <c r="AL106" i="10"/>
  <c r="AM106" i="10"/>
  <c r="AN106" i="10"/>
  <c r="AO106" i="10"/>
  <c r="AP106" i="10"/>
  <c r="AQ106" i="10"/>
  <c r="AR106" i="10"/>
  <c r="AS106" i="10"/>
  <c r="AT106" i="10"/>
  <c r="AU106" i="10"/>
  <c r="AV106" i="10"/>
  <c r="AW106" i="10"/>
  <c r="AX106" i="10"/>
  <c r="AY106" i="10"/>
  <c r="AZ106" i="10"/>
  <c r="BA106" i="10"/>
  <c r="BB106" i="10"/>
  <c r="BC106" i="10"/>
  <c r="BD106" i="10"/>
  <c r="BE106" i="10"/>
  <c r="BF106" i="10"/>
  <c r="BG106" i="10"/>
  <c r="BH106" i="10"/>
  <c r="BI106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AF107" i="10"/>
  <c r="AG107" i="10"/>
  <c r="AH107" i="10"/>
  <c r="AI107" i="10"/>
  <c r="AJ107" i="10"/>
  <c r="AK107" i="10"/>
  <c r="AL107" i="10"/>
  <c r="AM107" i="10"/>
  <c r="AN107" i="10"/>
  <c r="AO107" i="10"/>
  <c r="AP107" i="10"/>
  <c r="AQ107" i="10"/>
  <c r="AR107" i="10"/>
  <c r="AS107" i="10"/>
  <c r="AT107" i="10"/>
  <c r="AU107" i="10"/>
  <c r="AV107" i="10"/>
  <c r="AW107" i="10"/>
  <c r="AX107" i="10"/>
  <c r="AY107" i="10"/>
  <c r="AZ107" i="10"/>
  <c r="BA107" i="10"/>
  <c r="BB107" i="10"/>
  <c r="BC107" i="10"/>
  <c r="BD107" i="10"/>
  <c r="BE107" i="10"/>
  <c r="BF107" i="10"/>
  <c r="BG107" i="10"/>
  <c r="BH107" i="10"/>
  <c r="BI107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AF108" i="10"/>
  <c r="AG108" i="10"/>
  <c r="AH108" i="10"/>
  <c r="AI108" i="10"/>
  <c r="AJ108" i="10"/>
  <c r="AK108" i="10"/>
  <c r="AL108" i="10"/>
  <c r="AM108" i="10"/>
  <c r="AN108" i="10"/>
  <c r="AO108" i="10"/>
  <c r="AP108" i="10"/>
  <c r="AQ108" i="10"/>
  <c r="AR108" i="10"/>
  <c r="AS108" i="10"/>
  <c r="AT108" i="10"/>
  <c r="AU108" i="10"/>
  <c r="AV108" i="10"/>
  <c r="AW108" i="10"/>
  <c r="AX108" i="10"/>
  <c r="AY108" i="10"/>
  <c r="AZ108" i="10"/>
  <c r="BA108" i="10"/>
  <c r="BB108" i="10"/>
  <c r="BC108" i="10"/>
  <c r="BD108" i="10"/>
  <c r="BE108" i="10"/>
  <c r="BF108" i="10"/>
  <c r="BG108" i="10"/>
  <c r="BH108" i="10"/>
  <c r="BI108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AF109" i="10"/>
  <c r="AG109" i="10"/>
  <c r="AH109" i="10"/>
  <c r="AI109" i="10"/>
  <c r="AJ109" i="10"/>
  <c r="AK109" i="10"/>
  <c r="AL109" i="10"/>
  <c r="AM109" i="10"/>
  <c r="AN109" i="10"/>
  <c r="AO109" i="10"/>
  <c r="AP109" i="10"/>
  <c r="AQ109" i="10"/>
  <c r="AR109" i="10"/>
  <c r="AS109" i="10"/>
  <c r="AT109" i="10"/>
  <c r="AU109" i="10"/>
  <c r="AV109" i="10"/>
  <c r="AW109" i="10"/>
  <c r="AX109" i="10"/>
  <c r="AY109" i="10"/>
  <c r="AZ109" i="10"/>
  <c r="BA109" i="10"/>
  <c r="BB109" i="10"/>
  <c r="BC109" i="10"/>
  <c r="BD109" i="10"/>
  <c r="BE109" i="10"/>
  <c r="BF109" i="10"/>
  <c r="BG109" i="10"/>
  <c r="BH109" i="10"/>
  <c r="BI109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X110" i="10"/>
  <c r="Y110" i="10"/>
  <c r="Z110" i="10"/>
  <c r="AA110" i="10"/>
  <c r="AB110" i="10"/>
  <c r="AC110" i="10"/>
  <c r="AD110" i="10"/>
  <c r="AE110" i="10"/>
  <c r="AF110" i="10"/>
  <c r="AG110" i="10"/>
  <c r="AH110" i="10"/>
  <c r="AI110" i="10"/>
  <c r="AJ110" i="10"/>
  <c r="AK110" i="10"/>
  <c r="AL110" i="10"/>
  <c r="AM110" i="10"/>
  <c r="AN110" i="10"/>
  <c r="AO110" i="10"/>
  <c r="AP110" i="10"/>
  <c r="AQ110" i="10"/>
  <c r="AR110" i="10"/>
  <c r="AS110" i="10"/>
  <c r="AT110" i="10"/>
  <c r="AU110" i="10"/>
  <c r="AV110" i="10"/>
  <c r="AW110" i="10"/>
  <c r="AX110" i="10"/>
  <c r="AY110" i="10"/>
  <c r="AZ110" i="10"/>
  <c r="BA110" i="10"/>
  <c r="BB110" i="10"/>
  <c r="BC110" i="10"/>
  <c r="BD110" i="10"/>
  <c r="BE110" i="10"/>
  <c r="BF110" i="10"/>
  <c r="BG110" i="10"/>
  <c r="BH110" i="10"/>
  <c r="BI110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S114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B116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S121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B123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AF128" i="10"/>
  <c r="AG128" i="10"/>
  <c r="AH128" i="10"/>
  <c r="AI128" i="10"/>
  <c r="AJ128" i="10"/>
  <c r="AK128" i="10"/>
  <c r="AL128" i="10"/>
  <c r="AM128" i="10"/>
  <c r="AN128" i="10"/>
  <c r="AO128" i="10"/>
  <c r="AP128" i="10"/>
  <c r="AQ128" i="10"/>
  <c r="AR128" i="10"/>
  <c r="AS128" i="10"/>
  <c r="AT128" i="10"/>
  <c r="AU128" i="10"/>
  <c r="AV128" i="10"/>
  <c r="AW128" i="10"/>
  <c r="AX128" i="10"/>
  <c r="AY128" i="10"/>
  <c r="AZ128" i="10"/>
  <c r="BA128" i="10"/>
  <c r="BB128" i="10"/>
  <c r="BC128" i="10"/>
  <c r="BD128" i="10"/>
  <c r="BE128" i="10"/>
  <c r="BF128" i="10"/>
  <c r="BG128" i="10"/>
  <c r="BH128" i="10"/>
  <c r="BI128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V129" i="10"/>
  <c r="W129" i="10"/>
  <c r="X129" i="10"/>
  <c r="Y129" i="10"/>
  <c r="Z129" i="10"/>
  <c r="AA129" i="10"/>
  <c r="AB129" i="10"/>
  <c r="AC129" i="10"/>
  <c r="AD129" i="10"/>
  <c r="AE129" i="10"/>
  <c r="AF129" i="10"/>
  <c r="AG129" i="10"/>
  <c r="AH129" i="10"/>
  <c r="AI129" i="10"/>
  <c r="AJ129" i="10"/>
  <c r="AK129" i="10"/>
  <c r="AL129" i="10"/>
  <c r="AM129" i="10"/>
  <c r="AN129" i="10"/>
  <c r="AO129" i="10"/>
  <c r="AP129" i="10"/>
  <c r="AQ129" i="10"/>
  <c r="AR129" i="10"/>
  <c r="AS129" i="10"/>
  <c r="AT129" i="10"/>
  <c r="AU129" i="10"/>
  <c r="AV129" i="10"/>
  <c r="AW129" i="10"/>
  <c r="AX129" i="10"/>
  <c r="AY129" i="10"/>
  <c r="AZ129" i="10"/>
  <c r="BA129" i="10"/>
  <c r="BB129" i="10"/>
  <c r="BC129" i="10"/>
  <c r="BD129" i="10"/>
  <c r="BE129" i="10"/>
  <c r="BF129" i="10"/>
  <c r="BG129" i="10"/>
  <c r="BH129" i="10"/>
  <c r="BI129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U130" i="10"/>
  <c r="V130" i="10"/>
  <c r="W130" i="10"/>
  <c r="X130" i="10"/>
  <c r="Y130" i="10"/>
  <c r="Z130" i="10"/>
  <c r="AA130" i="10"/>
  <c r="AB130" i="10"/>
  <c r="AC130" i="10"/>
  <c r="AD130" i="10"/>
  <c r="AE130" i="10"/>
  <c r="AF130" i="10"/>
  <c r="AG130" i="10"/>
  <c r="AH130" i="10"/>
  <c r="AI130" i="10"/>
  <c r="AJ130" i="10"/>
  <c r="AK130" i="10"/>
  <c r="AL130" i="10"/>
  <c r="AM130" i="10"/>
  <c r="AN130" i="10"/>
  <c r="AO130" i="10"/>
  <c r="AP130" i="10"/>
  <c r="AQ130" i="10"/>
  <c r="AR130" i="10"/>
  <c r="AS130" i="10"/>
  <c r="AT130" i="10"/>
  <c r="AU130" i="10"/>
  <c r="AV130" i="10"/>
  <c r="AW130" i="10"/>
  <c r="AX130" i="10"/>
  <c r="AY130" i="10"/>
  <c r="AZ130" i="10"/>
  <c r="BA130" i="10"/>
  <c r="BB130" i="10"/>
  <c r="BC130" i="10"/>
  <c r="BD130" i="10"/>
  <c r="BE130" i="10"/>
  <c r="BF130" i="10"/>
  <c r="BG130" i="10"/>
  <c r="BH130" i="10"/>
  <c r="BI130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V131" i="10"/>
  <c r="W131" i="10"/>
  <c r="X131" i="10"/>
  <c r="Y131" i="10"/>
  <c r="Z131" i="10"/>
  <c r="AA131" i="10"/>
  <c r="AB131" i="10"/>
  <c r="AC131" i="10"/>
  <c r="AD131" i="10"/>
  <c r="AE131" i="10"/>
  <c r="AF131" i="10"/>
  <c r="AG131" i="10"/>
  <c r="AH131" i="10"/>
  <c r="AI131" i="10"/>
  <c r="AJ131" i="10"/>
  <c r="AK131" i="10"/>
  <c r="AL131" i="10"/>
  <c r="AM131" i="10"/>
  <c r="AN131" i="10"/>
  <c r="AO131" i="10"/>
  <c r="AP131" i="10"/>
  <c r="AQ131" i="10"/>
  <c r="AR131" i="10"/>
  <c r="AS131" i="10"/>
  <c r="AT131" i="10"/>
  <c r="AU131" i="10"/>
  <c r="AV131" i="10"/>
  <c r="AW131" i="10"/>
  <c r="AX131" i="10"/>
  <c r="AY131" i="10"/>
  <c r="AZ131" i="10"/>
  <c r="BA131" i="10"/>
  <c r="BB131" i="10"/>
  <c r="BC131" i="10"/>
  <c r="BD131" i="10"/>
  <c r="BE131" i="10"/>
  <c r="BF131" i="10"/>
  <c r="BG131" i="10"/>
  <c r="BH131" i="10"/>
  <c r="BI131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U132" i="10"/>
  <c r="V132" i="10"/>
  <c r="W132" i="10"/>
  <c r="X132" i="10"/>
  <c r="Y132" i="10"/>
  <c r="Z132" i="10"/>
  <c r="AA132" i="10"/>
  <c r="AB132" i="10"/>
  <c r="AC132" i="10"/>
  <c r="AD132" i="10"/>
  <c r="AE132" i="10"/>
  <c r="AF132" i="10"/>
  <c r="AG132" i="10"/>
  <c r="AH132" i="10"/>
  <c r="AI132" i="10"/>
  <c r="AJ132" i="10"/>
  <c r="AK132" i="10"/>
  <c r="AL132" i="10"/>
  <c r="AM132" i="10"/>
  <c r="AN132" i="10"/>
  <c r="AO132" i="10"/>
  <c r="AP132" i="10"/>
  <c r="AQ132" i="10"/>
  <c r="AR132" i="10"/>
  <c r="AS132" i="10"/>
  <c r="AT132" i="10"/>
  <c r="AU132" i="10"/>
  <c r="AV132" i="10"/>
  <c r="AW132" i="10"/>
  <c r="AX132" i="10"/>
  <c r="AY132" i="10"/>
  <c r="AZ132" i="10"/>
  <c r="BA132" i="10"/>
  <c r="BB132" i="10"/>
  <c r="BC132" i="10"/>
  <c r="BD132" i="10"/>
  <c r="BE132" i="10"/>
  <c r="BF132" i="10"/>
  <c r="BG132" i="10"/>
  <c r="BH132" i="10"/>
  <c r="BI132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U133" i="10"/>
  <c r="V133" i="10"/>
  <c r="W133" i="10"/>
  <c r="X133" i="10"/>
  <c r="Y133" i="10"/>
  <c r="Z133" i="10"/>
  <c r="AA133" i="10"/>
  <c r="AB133" i="10"/>
  <c r="AC133" i="10"/>
  <c r="AD133" i="10"/>
  <c r="AE133" i="10"/>
  <c r="AF133" i="10"/>
  <c r="AG133" i="10"/>
  <c r="AH133" i="10"/>
  <c r="AI133" i="10"/>
  <c r="AJ133" i="10"/>
  <c r="AK133" i="10"/>
  <c r="AL133" i="10"/>
  <c r="AM133" i="10"/>
  <c r="AN133" i="10"/>
  <c r="AO133" i="10"/>
  <c r="AP133" i="10"/>
  <c r="AQ133" i="10"/>
  <c r="AR133" i="10"/>
  <c r="AS133" i="10"/>
  <c r="AT133" i="10"/>
  <c r="AU133" i="10"/>
  <c r="AV133" i="10"/>
  <c r="AW133" i="10"/>
  <c r="AX133" i="10"/>
  <c r="AY133" i="10"/>
  <c r="AZ133" i="10"/>
  <c r="BA133" i="10"/>
  <c r="BB133" i="10"/>
  <c r="BC133" i="10"/>
  <c r="BD133" i="10"/>
  <c r="BE133" i="10"/>
  <c r="BF133" i="10"/>
  <c r="BG133" i="10"/>
  <c r="BH133" i="10"/>
  <c r="BI133" i="10"/>
  <c r="C134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T134" i="10"/>
  <c r="U134" i="10"/>
  <c r="V134" i="10"/>
  <c r="W134" i="10"/>
  <c r="X134" i="10"/>
  <c r="Y134" i="10"/>
  <c r="Z134" i="10"/>
  <c r="AA134" i="10"/>
  <c r="AB134" i="10"/>
  <c r="AC134" i="10"/>
  <c r="AD134" i="10"/>
  <c r="AE134" i="10"/>
  <c r="AF134" i="10"/>
  <c r="AG134" i="10"/>
  <c r="AH134" i="10"/>
  <c r="AI134" i="10"/>
  <c r="AJ134" i="10"/>
  <c r="AK134" i="10"/>
  <c r="AL134" i="10"/>
  <c r="AM134" i="10"/>
  <c r="AN134" i="10"/>
  <c r="AO134" i="10"/>
  <c r="AP134" i="10"/>
  <c r="AQ134" i="10"/>
  <c r="AR134" i="10"/>
  <c r="AS134" i="10"/>
  <c r="AT134" i="10"/>
  <c r="AU134" i="10"/>
  <c r="AV134" i="10"/>
  <c r="AW134" i="10"/>
  <c r="AX134" i="10"/>
  <c r="AY134" i="10"/>
  <c r="AZ134" i="10"/>
  <c r="BA134" i="10"/>
  <c r="BB134" i="10"/>
  <c r="BC134" i="10"/>
  <c r="BD134" i="10"/>
  <c r="BE134" i="10"/>
  <c r="BF134" i="10"/>
  <c r="BG134" i="10"/>
  <c r="BH134" i="10"/>
  <c r="BI134" i="10"/>
  <c r="C135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T135" i="10"/>
  <c r="U135" i="10"/>
  <c r="V135" i="10"/>
  <c r="W135" i="10"/>
  <c r="X135" i="10"/>
  <c r="Y135" i="10"/>
  <c r="Z135" i="10"/>
  <c r="AA135" i="10"/>
  <c r="AB135" i="10"/>
  <c r="AC135" i="10"/>
  <c r="AD135" i="10"/>
  <c r="AE135" i="10"/>
  <c r="AF135" i="10"/>
  <c r="AG135" i="10"/>
  <c r="AH135" i="10"/>
  <c r="AI135" i="10"/>
  <c r="AJ135" i="10"/>
  <c r="AK135" i="10"/>
  <c r="AL135" i="10"/>
  <c r="AM135" i="10"/>
  <c r="AN135" i="10"/>
  <c r="AO135" i="10"/>
  <c r="AP135" i="10"/>
  <c r="AQ135" i="10"/>
  <c r="AR135" i="10"/>
  <c r="AS135" i="10"/>
  <c r="AT135" i="10"/>
  <c r="AU135" i="10"/>
  <c r="AV135" i="10"/>
  <c r="AW135" i="10"/>
  <c r="AX135" i="10"/>
  <c r="AY135" i="10"/>
  <c r="AZ135" i="10"/>
  <c r="BA135" i="10"/>
  <c r="BB135" i="10"/>
  <c r="BC135" i="10"/>
  <c r="BD135" i="10"/>
  <c r="BE135" i="10"/>
  <c r="BF135" i="10"/>
  <c r="BG135" i="10"/>
  <c r="BH135" i="10"/>
  <c r="BI135" i="10"/>
  <c r="C137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AM137" i="10"/>
  <c r="AN137" i="10"/>
  <c r="AO137" i="10"/>
  <c r="AP137" i="10"/>
  <c r="AQ137" i="10"/>
  <c r="AR137" i="10"/>
  <c r="AS137" i="10"/>
  <c r="AT137" i="10"/>
  <c r="AU137" i="10"/>
  <c r="AV137" i="10"/>
  <c r="AW137" i="10"/>
  <c r="AX137" i="10"/>
  <c r="AY137" i="10"/>
  <c r="AZ137" i="10"/>
  <c r="BA137" i="10"/>
  <c r="BB137" i="10"/>
  <c r="BC137" i="10"/>
  <c r="BD137" i="10"/>
  <c r="BE137" i="10"/>
  <c r="BF137" i="10"/>
  <c r="BG137" i="10"/>
  <c r="BH137" i="10"/>
  <c r="BI137" i="10"/>
  <c r="C138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T138" i="10"/>
  <c r="U138" i="10"/>
  <c r="V138" i="10"/>
  <c r="W138" i="10"/>
  <c r="X138" i="10"/>
  <c r="Y138" i="10"/>
  <c r="Z138" i="10"/>
  <c r="AA138" i="10"/>
  <c r="AB138" i="10"/>
  <c r="AC138" i="10"/>
  <c r="AD138" i="10"/>
  <c r="AE138" i="10"/>
  <c r="AF138" i="10"/>
  <c r="AG138" i="10"/>
  <c r="AH138" i="10"/>
  <c r="AI138" i="10"/>
  <c r="AJ138" i="10"/>
  <c r="AK138" i="10"/>
  <c r="AL138" i="10"/>
  <c r="AM138" i="10"/>
  <c r="AN138" i="10"/>
  <c r="AO138" i="10"/>
  <c r="AP138" i="10"/>
  <c r="AQ138" i="10"/>
  <c r="AR138" i="10"/>
  <c r="AS138" i="10"/>
  <c r="AT138" i="10"/>
  <c r="AU138" i="10"/>
  <c r="AV138" i="10"/>
  <c r="AW138" i="10"/>
  <c r="AX138" i="10"/>
  <c r="AY138" i="10"/>
  <c r="AZ138" i="10"/>
  <c r="BA138" i="10"/>
  <c r="BB138" i="10"/>
  <c r="BC138" i="10"/>
  <c r="BD138" i="10"/>
  <c r="BE138" i="10"/>
  <c r="BF138" i="10"/>
  <c r="BG138" i="10"/>
  <c r="BH138" i="10"/>
  <c r="BI138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U140" i="10"/>
  <c r="V140" i="10"/>
  <c r="W140" i="10"/>
  <c r="X140" i="10"/>
  <c r="Y140" i="10"/>
  <c r="Z140" i="10"/>
  <c r="AA140" i="10"/>
  <c r="AB140" i="10"/>
  <c r="AC140" i="10"/>
  <c r="AD140" i="10"/>
  <c r="AE140" i="10"/>
  <c r="AF140" i="10"/>
  <c r="AG140" i="10"/>
  <c r="AH140" i="10"/>
  <c r="AI140" i="10"/>
  <c r="AJ140" i="10"/>
  <c r="AK140" i="10"/>
  <c r="AL140" i="10"/>
  <c r="AM140" i="10"/>
  <c r="AN140" i="10"/>
  <c r="AO140" i="10"/>
  <c r="AP140" i="10"/>
  <c r="AQ140" i="10"/>
  <c r="AR140" i="10"/>
  <c r="AS140" i="10"/>
  <c r="AT140" i="10"/>
  <c r="AU140" i="10"/>
  <c r="AV140" i="10"/>
  <c r="AW140" i="10"/>
  <c r="AX140" i="10"/>
  <c r="AY140" i="10"/>
  <c r="AZ140" i="10"/>
  <c r="BA140" i="10"/>
  <c r="BB140" i="10"/>
  <c r="BC140" i="10"/>
  <c r="BD140" i="10"/>
  <c r="BE140" i="10"/>
  <c r="BF140" i="10"/>
  <c r="BG140" i="10"/>
  <c r="BH140" i="10"/>
  <c r="BI140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V142" i="10"/>
  <c r="W142" i="10"/>
  <c r="X142" i="10"/>
  <c r="Y142" i="10"/>
  <c r="Z142" i="10"/>
  <c r="AA142" i="10"/>
  <c r="AB142" i="10"/>
  <c r="AC142" i="10"/>
  <c r="AD142" i="10"/>
  <c r="AE142" i="10"/>
  <c r="AF142" i="10"/>
  <c r="AG142" i="10"/>
  <c r="AH142" i="10"/>
  <c r="AI142" i="10"/>
  <c r="AJ142" i="10"/>
  <c r="AK142" i="10"/>
  <c r="AL142" i="10"/>
  <c r="AM142" i="10"/>
  <c r="AN142" i="10"/>
  <c r="AO142" i="10"/>
  <c r="AP142" i="10"/>
  <c r="AQ142" i="10"/>
  <c r="AR142" i="10"/>
  <c r="AS142" i="10"/>
  <c r="AT142" i="10"/>
  <c r="AU142" i="10"/>
  <c r="AV142" i="10"/>
  <c r="AW142" i="10"/>
  <c r="AX142" i="10"/>
  <c r="AY142" i="10"/>
  <c r="AZ142" i="10"/>
  <c r="BA142" i="10"/>
  <c r="BB142" i="10"/>
  <c r="BC142" i="10"/>
  <c r="BD142" i="10"/>
  <c r="BE142" i="10"/>
  <c r="BF142" i="10"/>
  <c r="BG142" i="10"/>
  <c r="BH142" i="10"/>
  <c r="BI142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V143" i="10"/>
  <c r="W143" i="10"/>
  <c r="X143" i="10"/>
  <c r="Y143" i="10"/>
  <c r="Z143" i="10"/>
  <c r="AA143" i="10"/>
  <c r="AB143" i="10"/>
  <c r="AC143" i="10"/>
  <c r="AD143" i="10"/>
  <c r="AE143" i="10"/>
  <c r="AF143" i="10"/>
  <c r="AG143" i="10"/>
  <c r="AH143" i="10"/>
  <c r="AI143" i="10"/>
  <c r="AJ143" i="10"/>
  <c r="AK143" i="10"/>
  <c r="AL143" i="10"/>
  <c r="AM143" i="10"/>
  <c r="AN143" i="10"/>
  <c r="AO143" i="10"/>
  <c r="AP143" i="10"/>
  <c r="AQ143" i="10"/>
  <c r="AR143" i="10"/>
  <c r="AS143" i="10"/>
  <c r="AT143" i="10"/>
  <c r="AU143" i="10"/>
  <c r="AV143" i="10"/>
  <c r="AW143" i="10"/>
  <c r="AX143" i="10"/>
  <c r="AY143" i="10"/>
  <c r="AZ143" i="10"/>
  <c r="BA143" i="10"/>
  <c r="BB143" i="10"/>
  <c r="BC143" i="10"/>
  <c r="BD143" i="10"/>
  <c r="BE143" i="10"/>
  <c r="BF143" i="10"/>
  <c r="BG143" i="10"/>
  <c r="BH143" i="10"/>
  <c r="BI143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V146" i="10"/>
  <c r="W146" i="10"/>
  <c r="X146" i="10"/>
  <c r="Y146" i="10"/>
  <c r="Z146" i="10"/>
  <c r="AA146" i="10"/>
  <c r="AB146" i="10"/>
  <c r="AC146" i="10"/>
  <c r="AD146" i="10"/>
  <c r="AE146" i="10"/>
  <c r="AF146" i="10"/>
  <c r="AG146" i="10"/>
  <c r="AH146" i="10"/>
  <c r="AI146" i="10"/>
  <c r="AJ146" i="10"/>
  <c r="AK146" i="10"/>
  <c r="AL146" i="10"/>
  <c r="AM146" i="10"/>
  <c r="AN146" i="10"/>
  <c r="AO146" i="10"/>
  <c r="AP146" i="10"/>
  <c r="AQ146" i="10"/>
  <c r="AR146" i="10"/>
  <c r="AS146" i="10"/>
  <c r="AT146" i="10"/>
  <c r="AU146" i="10"/>
  <c r="AV146" i="10"/>
  <c r="AW146" i="10"/>
  <c r="AX146" i="10"/>
  <c r="AY146" i="10"/>
  <c r="AZ146" i="10"/>
  <c r="BA146" i="10"/>
  <c r="BB146" i="10"/>
  <c r="BC146" i="10"/>
  <c r="BD146" i="10"/>
  <c r="BE146" i="10"/>
  <c r="BF146" i="10"/>
  <c r="BG146" i="10"/>
  <c r="BH146" i="10"/>
  <c r="BI146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N147" i="10"/>
  <c r="AO147" i="10"/>
  <c r="AP147" i="10"/>
  <c r="AQ147" i="10"/>
  <c r="AR147" i="10"/>
  <c r="AS147" i="10"/>
  <c r="AT147" i="10"/>
  <c r="AU147" i="10"/>
  <c r="AV147" i="10"/>
  <c r="AW147" i="10"/>
  <c r="AX147" i="10"/>
  <c r="AY147" i="10"/>
  <c r="AZ147" i="10"/>
  <c r="BA147" i="10"/>
  <c r="BB147" i="10"/>
  <c r="BC147" i="10"/>
  <c r="BD147" i="10"/>
  <c r="BE147" i="10"/>
  <c r="BF147" i="10"/>
  <c r="BG147" i="10"/>
  <c r="BH147" i="10"/>
  <c r="BI147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N148" i="10"/>
  <c r="AO148" i="10"/>
  <c r="AP148" i="10"/>
  <c r="AQ148" i="10"/>
  <c r="AR148" i="10"/>
  <c r="AS148" i="10"/>
  <c r="AT148" i="10"/>
  <c r="AU148" i="10"/>
  <c r="AV148" i="10"/>
  <c r="AW148" i="10"/>
  <c r="AX148" i="10"/>
  <c r="AY148" i="10"/>
  <c r="AZ148" i="10"/>
  <c r="BA148" i="10"/>
  <c r="BB148" i="10"/>
  <c r="BC148" i="10"/>
  <c r="BD148" i="10"/>
  <c r="BE148" i="10"/>
  <c r="BF148" i="10"/>
  <c r="BG148" i="10"/>
  <c r="BH148" i="10"/>
  <c r="BI148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N151" i="10"/>
  <c r="AO151" i="10"/>
  <c r="AP151" i="10"/>
  <c r="AQ151" i="10"/>
  <c r="AR151" i="10"/>
  <c r="AS151" i="10"/>
  <c r="AT151" i="10"/>
  <c r="AU151" i="10"/>
  <c r="AV151" i="10"/>
  <c r="AW151" i="10"/>
  <c r="AX151" i="10"/>
  <c r="AY151" i="10"/>
  <c r="AZ151" i="10"/>
  <c r="BA151" i="10"/>
  <c r="BB151" i="10"/>
  <c r="BC151" i="10"/>
  <c r="BD151" i="10"/>
  <c r="BE151" i="10"/>
  <c r="BF151" i="10"/>
  <c r="BG151" i="10"/>
  <c r="BH151" i="10"/>
  <c r="BI151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U152" i="10"/>
  <c r="V152" i="10"/>
  <c r="W152" i="10"/>
  <c r="X152" i="10"/>
  <c r="Y152" i="10"/>
  <c r="Z152" i="10"/>
  <c r="AA152" i="10"/>
  <c r="AB152" i="10"/>
  <c r="AC152" i="10"/>
  <c r="AD152" i="10"/>
  <c r="AE152" i="10"/>
  <c r="AF152" i="10"/>
  <c r="AG152" i="10"/>
  <c r="AH152" i="10"/>
  <c r="AI152" i="10"/>
  <c r="AJ152" i="10"/>
  <c r="AK152" i="10"/>
  <c r="AL152" i="10"/>
  <c r="AM152" i="10"/>
  <c r="AN152" i="10"/>
  <c r="AO152" i="10"/>
  <c r="AP152" i="10"/>
  <c r="AQ152" i="10"/>
  <c r="AR152" i="10"/>
  <c r="AS152" i="10"/>
  <c r="AT152" i="10"/>
  <c r="AU152" i="10"/>
  <c r="AV152" i="10"/>
  <c r="AW152" i="10"/>
  <c r="AX152" i="10"/>
  <c r="AY152" i="10"/>
  <c r="AZ152" i="10"/>
  <c r="BA152" i="10"/>
  <c r="BB152" i="10"/>
  <c r="BC152" i="10"/>
  <c r="BD152" i="10"/>
  <c r="BE152" i="10"/>
  <c r="BF152" i="10"/>
  <c r="BG152" i="10"/>
  <c r="BH152" i="10"/>
  <c r="BI152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N153" i="10"/>
  <c r="AO153" i="10"/>
  <c r="AP153" i="10"/>
  <c r="AQ153" i="10"/>
  <c r="AR153" i="10"/>
  <c r="AS153" i="10"/>
  <c r="AT153" i="10"/>
  <c r="AU153" i="10"/>
  <c r="AV153" i="10"/>
  <c r="AW153" i="10"/>
  <c r="AX153" i="10"/>
  <c r="AY153" i="10"/>
  <c r="AZ153" i="10"/>
  <c r="BA153" i="10"/>
  <c r="BB153" i="10"/>
  <c r="BC153" i="10"/>
  <c r="BD153" i="10"/>
  <c r="BE153" i="10"/>
  <c r="BF153" i="10"/>
  <c r="BG153" i="10"/>
  <c r="BH153" i="10"/>
  <c r="BI153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U154" i="10"/>
  <c r="V154" i="10"/>
  <c r="W154" i="10"/>
  <c r="X154" i="10"/>
  <c r="Y154" i="10"/>
  <c r="Z154" i="10"/>
  <c r="AA154" i="10"/>
  <c r="AB154" i="10"/>
  <c r="AC154" i="10"/>
  <c r="AD154" i="10"/>
  <c r="AE154" i="10"/>
  <c r="AF154" i="10"/>
  <c r="AG154" i="10"/>
  <c r="AH154" i="10"/>
  <c r="AI154" i="10"/>
  <c r="AJ154" i="10"/>
  <c r="AK154" i="10"/>
  <c r="AL154" i="10"/>
  <c r="AM154" i="10"/>
  <c r="AN154" i="10"/>
  <c r="AO154" i="10"/>
  <c r="AP154" i="10"/>
  <c r="AQ154" i="10"/>
  <c r="AR154" i="10"/>
  <c r="AS154" i="10"/>
  <c r="AT154" i="10"/>
  <c r="AU154" i="10"/>
  <c r="AV154" i="10"/>
  <c r="AW154" i="10"/>
  <c r="AX154" i="10"/>
  <c r="AY154" i="10"/>
  <c r="AZ154" i="10"/>
  <c r="BA154" i="10"/>
  <c r="BB154" i="10"/>
  <c r="BC154" i="10"/>
  <c r="BD154" i="10"/>
  <c r="BE154" i="10"/>
  <c r="BF154" i="10"/>
  <c r="BG154" i="10"/>
  <c r="BH154" i="10"/>
  <c r="BI154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U155" i="10"/>
  <c r="V155" i="10"/>
  <c r="W155" i="10"/>
  <c r="X155" i="10"/>
  <c r="Y155" i="10"/>
  <c r="Z155" i="10"/>
  <c r="AA155" i="10"/>
  <c r="AB155" i="10"/>
  <c r="AC155" i="10"/>
  <c r="AD155" i="10"/>
  <c r="AE155" i="10"/>
  <c r="AF155" i="10"/>
  <c r="AG155" i="10"/>
  <c r="AH155" i="10"/>
  <c r="AI155" i="10"/>
  <c r="AJ155" i="10"/>
  <c r="AK155" i="10"/>
  <c r="AL155" i="10"/>
  <c r="AM155" i="10"/>
  <c r="AN155" i="10"/>
  <c r="AO155" i="10"/>
  <c r="AP155" i="10"/>
  <c r="AQ155" i="10"/>
  <c r="AR155" i="10"/>
  <c r="AS155" i="10"/>
  <c r="AT155" i="10"/>
  <c r="AU155" i="10"/>
  <c r="AV155" i="10"/>
  <c r="AW155" i="10"/>
  <c r="AX155" i="10"/>
  <c r="AY155" i="10"/>
  <c r="AZ155" i="10"/>
  <c r="BA155" i="10"/>
  <c r="BB155" i="10"/>
  <c r="BC155" i="10"/>
  <c r="BD155" i="10"/>
  <c r="BE155" i="10"/>
  <c r="BF155" i="10"/>
  <c r="BG155" i="10"/>
  <c r="BH155" i="10"/>
  <c r="BI155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U156" i="10"/>
  <c r="V156" i="10"/>
  <c r="W156" i="10"/>
  <c r="X156" i="10"/>
  <c r="Y156" i="10"/>
  <c r="Z156" i="10"/>
  <c r="AA156" i="10"/>
  <c r="AB156" i="10"/>
  <c r="AC156" i="10"/>
  <c r="AD156" i="10"/>
  <c r="AE156" i="10"/>
  <c r="AF156" i="10"/>
  <c r="AG156" i="10"/>
  <c r="AH156" i="10"/>
  <c r="AI156" i="10"/>
  <c r="AJ156" i="10"/>
  <c r="AK156" i="10"/>
  <c r="AL156" i="10"/>
  <c r="AM156" i="10"/>
  <c r="AN156" i="10"/>
  <c r="AO156" i="10"/>
  <c r="AP156" i="10"/>
  <c r="AQ156" i="10"/>
  <c r="AR156" i="10"/>
  <c r="AS156" i="10"/>
  <c r="AT156" i="10"/>
  <c r="AU156" i="10"/>
  <c r="AV156" i="10"/>
  <c r="AW156" i="10"/>
  <c r="AX156" i="10"/>
  <c r="AY156" i="10"/>
  <c r="AZ156" i="10"/>
  <c r="BA156" i="10"/>
  <c r="BB156" i="10"/>
  <c r="BC156" i="10"/>
  <c r="BD156" i="10"/>
  <c r="BE156" i="10"/>
  <c r="BF156" i="10"/>
  <c r="BG156" i="10"/>
  <c r="BH156" i="10"/>
  <c r="BI156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T157" i="10"/>
  <c r="U157" i="10"/>
  <c r="V157" i="10"/>
  <c r="W157" i="10"/>
  <c r="X157" i="10"/>
  <c r="Y157" i="10"/>
  <c r="Z157" i="10"/>
  <c r="AA157" i="10"/>
  <c r="AB157" i="10"/>
  <c r="AC157" i="10"/>
  <c r="AD157" i="10"/>
  <c r="AE157" i="10"/>
  <c r="AF157" i="10"/>
  <c r="AG157" i="10"/>
  <c r="AH157" i="10"/>
  <c r="AI157" i="10"/>
  <c r="AJ157" i="10"/>
  <c r="AK157" i="10"/>
  <c r="AL157" i="10"/>
  <c r="AM157" i="10"/>
  <c r="AN157" i="10"/>
  <c r="AO157" i="10"/>
  <c r="AP157" i="10"/>
  <c r="AQ157" i="10"/>
  <c r="AR157" i="10"/>
  <c r="AS157" i="10"/>
  <c r="AT157" i="10"/>
  <c r="AU157" i="10"/>
  <c r="AV157" i="10"/>
  <c r="AW157" i="10"/>
  <c r="AX157" i="10"/>
  <c r="AY157" i="10"/>
  <c r="AZ157" i="10"/>
  <c r="BA157" i="10"/>
  <c r="BB157" i="10"/>
  <c r="BC157" i="10"/>
  <c r="BD157" i="10"/>
  <c r="BE157" i="10"/>
  <c r="BF157" i="10"/>
  <c r="BG157" i="10"/>
  <c r="BH157" i="10"/>
  <c r="BI157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V158" i="10"/>
  <c r="W158" i="10"/>
  <c r="X158" i="10"/>
  <c r="Y158" i="10"/>
  <c r="Z158" i="10"/>
  <c r="AA158" i="10"/>
  <c r="AB158" i="10"/>
  <c r="AC158" i="10"/>
  <c r="AD158" i="10"/>
  <c r="AE158" i="10"/>
  <c r="AF158" i="10"/>
  <c r="AG158" i="10"/>
  <c r="AH158" i="10"/>
  <c r="AI158" i="10"/>
  <c r="AJ158" i="10"/>
  <c r="AK158" i="10"/>
  <c r="AL158" i="10"/>
  <c r="AM158" i="10"/>
  <c r="AN158" i="10"/>
  <c r="AO158" i="10"/>
  <c r="AP158" i="10"/>
  <c r="AQ158" i="10"/>
  <c r="AR158" i="10"/>
  <c r="AS158" i="10"/>
  <c r="AT158" i="10"/>
  <c r="AU158" i="10"/>
  <c r="AV158" i="10"/>
  <c r="AW158" i="10"/>
  <c r="AX158" i="10"/>
  <c r="AY158" i="10"/>
  <c r="AZ158" i="10"/>
  <c r="BA158" i="10"/>
  <c r="BB158" i="10"/>
  <c r="BC158" i="10"/>
  <c r="BD158" i="10"/>
  <c r="BE158" i="10"/>
  <c r="BF158" i="10"/>
  <c r="BG158" i="10"/>
  <c r="BH158" i="10"/>
  <c r="BI158" i="10"/>
  <c r="B159" i="10"/>
  <c r="C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V159" i="10"/>
  <c r="W159" i="10"/>
  <c r="X159" i="10"/>
  <c r="Y159" i="10"/>
  <c r="Z159" i="10"/>
  <c r="AA159" i="10"/>
  <c r="AB159" i="10"/>
  <c r="AC159" i="10"/>
  <c r="AD159" i="10"/>
  <c r="AE159" i="10"/>
  <c r="AF159" i="10"/>
  <c r="AG159" i="10"/>
  <c r="AH159" i="10"/>
  <c r="AI159" i="10"/>
  <c r="AJ159" i="10"/>
  <c r="AK159" i="10"/>
  <c r="AL159" i="10"/>
  <c r="AM159" i="10"/>
  <c r="AN159" i="10"/>
  <c r="AO159" i="10"/>
  <c r="AP159" i="10"/>
  <c r="AQ159" i="10"/>
  <c r="AR159" i="10"/>
  <c r="AS159" i="10"/>
  <c r="AT159" i="10"/>
  <c r="AU159" i="10"/>
  <c r="AV159" i="10"/>
  <c r="AW159" i="10"/>
  <c r="AX159" i="10"/>
  <c r="AY159" i="10"/>
  <c r="AZ159" i="10"/>
  <c r="BA159" i="10"/>
  <c r="BB159" i="10"/>
  <c r="BC159" i="10"/>
  <c r="BD159" i="10"/>
  <c r="BE159" i="10"/>
  <c r="BF159" i="10"/>
  <c r="BG159" i="10"/>
  <c r="BH159" i="10"/>
  <c r="BI159" i="10"/>
  <c r="C160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V160" i="10"/>
  <c r="W160" i="10"/>
  <c r="X160" i="10"/>
  <c r="Y160" i="10"/>
  <c r="Z160" i="10"/>
  <c r="AA160" i="10"/>
  <c r="AB160" i="10"/>
  <c r="AC160" i="10"/>
  <c r="AD160" i="10"/>
  <c r="AE160" i="10"/>
  <c r="AF160" i="10"/>
  <c r="AG160" i="10"/>
  <c r="AH160" i="10"/>
  <c r="AI160" i="10"/>
  <c r="AJ160" i="10"/>
  <c r="AK160" i="10"/>
  <c r="AL160" i="10"/>
  <c r="AM160" i="10"/>
  <c r="AN160" i="10"/>
  <c r="AO160" i="10"/>
  <c r="AP160" i="10"/>
  <c r="AQ160" i="10"/>
  <c r="AR160" i="10"/>
  <c r="AS160" i="10"/>
  <c r="AT160" i="10"/>
  <c r="AU160" i="10"/>
  <c r="AV160" i="10"/>
  <c r="AW160" i="10"/>
  <c r="AX160" i="10"/>
  <c r="AY160" i="10"/>
  <c r="AZ160" i="10"/>
  <c r="BA160" i="10"/>
  <c r="BB160" i="10"/>
  <c r="BC160" i="10"/>
  <c r="BD160" i="10"/>
  <c r="BE160" i="10"/>
  <c r="BF160" i="10"/>
  <c r="BG160" i="10"/>
  <c r="BH160" i="10"/>
  <c r="BI160" i="10"/>
  <c r="C162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V162" i="10"/>
  <c r="W162" i="10"/>
  <c r="X162" i="10"/>
  <c r="Y162" i="10"/>
  <c r="Z162" i="10"/>
  <c r="AA162" i="10"/>
  <c r="AB162" i="10"/>
  <c r="AC162" i="10"/>
  <c r="AD162" i="10"/>
  <c r="AE162" i="10"/>
  <c r="AF162" i="10"/>
  <c r="AG162" i="10"/>
  <c r="AH162" i="10"/>
  <c r="AI162" i="10"/>
  <c r="AJ162" i="10"/>
  <c r="AK162" i="10"/>
  <c r="AL162" i="10"/>
  <c r="AM162" i="10"/>
  <c r="AN162" i="10"/>
  <c r="AO162" i="10"/>
  <c r="AP162" i="10"/>
  <c r="AQ162" i="10"/>
  <c r="AR162" i="10"/>
  <c r="AS162" i="10"/>
  <c r="AT162" i="10"/>
  <c r="AU162" i="10"/>
  <c r="AV162" i="10"/>
  <c r="AW162" i="10"/>
  <c r="AX162" i="10"/>
  <c r="AY162" i="10"/>
  <c r="AZ162" i="10"/>
  <c r="BA162" i="10"/>
  <c r="BB162" i="10"/>
  <c r="BC162" i="10"/>
  <c r="BD162" i="10"/>
  <c r="BE162" i="10"/>
  <c r="BF162" i="10"/>
  <c r="BG162" i="10"/>
  <c r="BH162" i="10"/>
  <c r="BI162" i="10"/>
  <c r="C164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V164" i="10"/>
  <c r="W164" i="10"/>
  <c r="X164" i="10"/>
  <c r="Y164" i="10"/>
  <c r="Z164" i="10"/>
  <c r="AA164" i="10"/>
  <c r="AB164" i="10"/>
  <c r="AC164" i="10"/>
  <c r="AD164" i="10"/>
  <c r="AE164" i="10"/>
  <c r="AF164" i="10"/>
  <c r="AG164" i="10"/>
  <c r="AH164" i="10"/>
  <c r="AI164" i="10"/>
  <c r="AJ164" i="10"/>
  <c r="AK164" i="10"/>
  <c r="AL164" i="10"/>
  <c r="AM164" i="10"/>
  <c r="AN164" i="10"/>
  <c r="AO164" i="10"/>
  <c r="AP164" i="10"/>
  <c r="AQ164" i="10"/>
  <c r="AR164" i="10"/>
  <c r="AS164" i="10"/>
  <c r="AT164" i="10"/>
  <c r="AU164" i="10"/>
  <c r="AV164" i="10"/>
  <c r="AW164" i="10"/>
  <c r="AX164" i="10"/>
  <c r="AY164" i="10"/>
  <c r="AZ164" i="10"/>
  <c r="BA164" i="10"/>
  <c r="BB164" i="10"/>
  <c r="BC164" i="10"/>
  <c r="BD164" i="10"/>
  <c r="BE164" i="10"/>
  <c r="BF164" i="10"/>
  <c r="BG164" i="10"/>
  <c r="BH164" i="10"/>
  <c r="BI164" i="10"/>
  <c r="C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V167" i="10"/>
  <c r="W167" i="10"/>
  <c r="X167" i="10"/>
  <c r="Y167" i="10"/>
  <c r="Z167" i="10"/>
  <c r="AA167" i="10"/>
  <c r="AB167" i="10"/>
  <c r="AC167" i="10"/>
  <c r="AD167" i="10"/>
  <c r="AE167" i="10"/>
  <c r="AF167" i="10"/>
  <c r="AG167" i="10"/>
  <c r="AH167" i="10"/>
  <c r="AI167" i="10"/>
  <c r="AJ167" i="10"/>
  <c r="AK167" i="10"/>
  <c r="AL167" i="10"/>
  <c r="AM167" i="10"/>
  <c r="AN167" i="10"/>
  <c r="AO167" i="10"/>
  <c r="AP167" i="10"/>
  <c r="AQ167" i="10"/>
  <c r="AR167" i="10"/>
  <c r="AS167" i="10"/>
  <c r="AT167" i="10"/>
  <c r="AU167" i="10"/>
  <c r="AV167" i="10"/>
  <c r="AW167" i="10"/>
  <c r="AX167" i="10"/>
  <c r="AY167" i="10"/>
  <c r="AZ167" i="10"/>
  <c r="BA167" i="10"/>
  <c r="BB167" i="10"/>
  <c r="BC167" i="10"/>
  <c r="BD167" i="10"/>
  <c r="BE167" i="10"/>
  <c r="BF167" i="10"/>
  <c r="BG167" i="10"/>
  <c r="BH167" i="10"/>
  <c r="BI167" i="10"/>
  <c r="C168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T168" i="10"/>
  <c r="U168" i="10"/>
  <c r="V168" i="10"/>
  <c r="W168" i="10"/>
  <c r="X168" i="10"/>
  <c r="Y168" i="10"/>
  <c r="Z168" i="10"/>
  <c r="AA168" i="10"/>
  <c r="AB168" i="10"/>
  <c r="AC168" i="10"/>
  <c r="AD168" i="10"/>
  <c r="AE168" i="10"/>
  <c r="AF168" i="10"/>
  <c r="AG168" i="10"/>
  <c r="AH168" i="10"/>
  <c r="AI168" i="10"/>
  <c r="AJ168" i="10"/>
  <c r="AK168" i="10"/>
  <c r="AL168" i="10"/>
  <c r="AM168" i="10"/>
  <c r="AN168" i="10"/>
  <c r="AO168" i="10"/>
  <c r="AP168" i="10"/>
  <c r="AQ168" i="10"/>
  <c r="AR168" i="10"/>
  <c r="AS168" i="10"/>
  <c r="AT168" i="10"/>
  <c r="AU168" i="10"/>
  <c r="AV168" i="10"/>
  <c r="AW168" i="10"/>
  <c r="AX168" i="10"/>
  <c r="AY168" i="10"/>
  <c r="AZ168" i="10"/>
  <c r="BA168" i="10"/>
  <c r="BB168" i="10"/>
  <c r="BC168" i="10"/>
  <c r="BD168" i="10"/>
  <c r="BE168" i="10"/>
  <c r="BF168" i="10"/>
  <c r="BG168" i="10"/>
  <c r="BH168" i="10"/>
  <c r="BI168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U171" i="10"/>
  <c r="V171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BG171" i="10"/>
  <c r="BH171" i="10"/>
  <c r="BI171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P175" i="10"/>
  <c r="Q175" i="10"/>
  <c r="R175" i="10"/>
  <c r="S175" i="10"/>
  <c r="T175" i="10"/>
  <c r="U175" i="10"/>
  <c r="V175" i="10"/>
  <c r="W175" i="10"/>
  <c r="X175" i="10"/>
  <c r="Y175" i="10"/>
  <c r="Z175" i="10"/>
  <c r="AA175" i="10"/>
  <c r="AB175" i="10"/>
  <c r="AC175" i="10"/>
  <c r="AD175" i="10"/>
  <c r="AE175" i="10"/>
  <c r="AF175" i="10"/>
  <c r="AG175" i="10"/>
  <c r="AH175" i="10"/>
  <c r="AI175" i="10"/>
  <c r="AJ175" i="10"/>
  <c r="AK175" i="10"/>
  <c r="AL175" i="10"/>
  <c r="AM175" i="10"/>
  <c r="AN175" i="10"/>
  <c r="AO175" i="10"/>
  <c r="AP175" i="10"/>
  <c r="AQ175" i="10"/>
  <c r="AR175" i="10"/>
  <c r="AS175" i="10"/>
  <c r="AT175" i="10"/>
  <c r="AU175" i="10"/>
  <c r="AV175" i="10"/>
  <c r="AW175" i="10"/>
  <c r="AX175" i="10"/>
  <c r="AY175" i="10"/>
  <c r="AZ175" i="10"/>
  <c r="BA175" i="10"/>
  <c r="BB175" i="10"/>
  <c r="BC175" i="10"/>
  <c r="BD175" i="10"/>
  <c r="BE175" i="10"/>
  <c r="BF175" i="10"/>
  <c r="BG175" i="10"/>
  <c r="BH175" i="10"/>
  <c r="BI175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S179" i="10"/>
  <c r="T179" i="10"/>
  <c r="U179" i="10"/>
  <c r="V179" i="10"/>
  <c r="W179" i="10"/>
  <c r="X179" i="10"/>
  <c r="Y179" i="10"/>
  <c r="Z179" i="10"/>
  <c r="AA179" i="10"/>
  <c r="AB179" i="10"/>
  <c r="AC179" i="10"/>
  <c r="AD179" i="10"/>
  <c r="AE179" i="10"/>
  <c r="AF179" i="10"/>
  <c r="AG179" i="10"/>
  <c r="AH179" i="10"/>
  <c r="AI179" i="10"/>
  <c r="AJ179" i="10"/>
  <c r="AK179" i="10"/>
  <c r="AL179" i="10"/>
  <c r="AM179" i="10"/>
  <c r="AN179" i="10"/>
  <c r="AO179" i="10"/>
  <c r="AP179" i="10"/>
  <c r="AQ179" i="10"/>
  <c r="AR179" i="10"/>
  <c r="AS179" i="10"/>
  <c r="AT179" i="10"/>
  <c r="AU179" i="10"/>
  <c r="AV179" i="10"/>
  <c r="AW179" i="10"/>
  <c r="AX179" i="10"/>
  <c r="AY179" i="10"/>
  <c r="AZ179" i="10"/>
  <c r="BA179" i="10"/>
  <c r="BB179" i="10"/>
  <c r="BC179" i="10"/>
  <c r="BD179" i="10"/>
  <c r="BE179" i="10"/>
  <c r="BF179" i="10"/>
  <c r="BG179" i="10"/>
  <c r="BH179" i="10"/>
  <c r="BI179" i="10"/>
  <c r="C188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S188" i="10"/>
  <c r="T188" i="10"/>
  <c r="U188" i="10"/>
  <c r="V188" i="10"/>
  <c r="W188" i="10"/>
  <c r="X188" i="10"/>
  <c r="Y188" i="10"/>
  <c r="Z188" i="10"/>
  <c r="AA188" i="10"/>
  <c r="AB188" i="10"/>
  <c r="AC188" i="10"/>
  <c r="AD188" i="10"/>
  <c r="AE188" i="10"/>
  <c r="AF188" i="10"/>
  <c r="AG188" i="10"/>
  <c r="AH188" i="10"/>
  <c r="AI188" i="10"/>
  <c r="AJ188" i="10"/>
  <c r="AK188" i="10"/>
  <c r="AL188" i="10"/>
  <c r="AM188" i="10"/>
  <c r="AN188" i="10"/>
  <c r="AO188" i="10"/>
  <c r="AP188" i="10"/>
  <c r="AQ188" i="10"/>
  <c r="AR188" i="10"/>
  <c r="AS188" i="10"/>
  <c r="AT188" i="10"/>
  <c r="AU188" i="10"/>
  <c r="AV188" i="10"/>
  <c r="AW188" i="10"/>
  <c r="AX188" i="10"/>
  <c r="AY188" i="10"/>
  <c r="AZ188" i="10"/>
  <c r="BA188" i="10"/>
  <c r="BB188" i="10"/>
  <c r="BC188" i="10"/>
  <c r="BD188" i="10"/>
  <c r="BE188" i="10"/>
  <c r="BF188" i="10"/>
  <c r="BG188" i="10"/>
  <c r="BH188" i="10"/>
  <c r="BI188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T189" i="10"/>
  <c r="U189" i="10"/>
  <c r="V189" i="10"/>
  <c r="W189" i="10"/>
  <c r="X189" i="10"/>
  <c r="Y189" i="10"/>
  <c r="Z189" i="10"/>
  <c r="AA189" i="10"/>
  <c r="AB189" i="10"/>
  <c r="AC189" i="10"/>
  <c r="AD189" i="10"/>
  <c r="AE189" i="10"/>
  <c r="AF189" i="10"/>
  <c r="AG189" i="10"/>
  <c r="AH189" i="10"/>
  <c r="AI189" i="10"/>
  <c r="AJ189" i="10"/>
  <c r="AK189" i="10"/>
  <c r="AL189" i="10"/>
  <c r="AM189" i="10"/>
  <c r="AN189" i="10"/>
  <c r="AO189" i="10"/>
  <c r="AP189" i="10"/>
  <c r="AQ189" i="10"/>
  <c r="AR189" i="10"/>
  <c r="AS189" i="10"/>
  <c r="AT189" i="10"/>
  <c r="AU189" i="10"/>
  <c r="AV189" i="10"/>
  <c r="AW189" i="10"/>
  <c r="AX189" i="10"/>
  <c r="AY189" i="10"/>
  <c r="AZ189" i="10"/>
  <c r="BA189" i="10"/>
  <c r="BB189" i="10"/>
  <c r="BC189" i="10"/>
  <c r="BD189" i="10"/>
  <c r="BE189" i="10"/>
  <c r="BF189" i="10"/>
  <c r="BG189" i="10"/>
  <c r="BH189" i="10"/>
  <c r="BI189" i="10"/>
  <c r="C194" i="10"/>
  <c r="D194" i="10"/>
  <c r="BK194" i="10"/>
  <c r="C195" i="10"/>
  <c r="D195" i="10"/>
  <c r="E195" i="10"/>
  <c r="BK195" i="10"/>
  <c r="C196" i="10"/>
  <c r="D196" i="10"/>
  <c r="E196" i="10"/>
  <c r="F196" i="10"/>
  <c r="BK196" i="10"/>
  <c r="C197" i="10"/>
  <c r="D197" i="10"/>
  <c r="E197" i="10"/>
  <c r="F197" i="10"/>
  <c r="G197" i="10"/>
  <c r="BK197" i="10"/>
  <c r="C198" i="10"/>
  <c r="D198" i="10"/>
  <c r="E198" i="10"/>
  <c r="F198" i="10"/>
  <c r="G198" i="10"/>
  <c r="H198" i="10"/>
  <c r="BK198" i="10"/>
  <c r="C199" i="10"/>
  <c r="D199" i="10"/>
  <c r="E199" i="10"/>
  <c r="F199" i="10"/>
  <c r="G199" i="10"/>
  <c r="H199" i="10"/>
  <c r="I199" i="10"/>
  <c r="BK199" i="10"/>
  <c r="C200" i="10"/>
  <c r="D200" i="10"/>
  <c r="E200" i="10"/>
  <c r="F200" i="10"/>
  <c r="G200" i="10"/>
  <c r="H200" i="10"/>
  <c r="I200" i="10"/>
  <c r="J200" i="10"/>
  <c r="BK200" i="10"/>
  <c r="C201" i="10"/>
  <c r="D201" i="10"/>
  <c r="E201" i="10"/>
  <c r="F201" i="10"/>
  <c r="G201" i="10"/>
  <c r="H201" i="10"/>
  <c r="I201" i="10"/>
  <c r="J201" i="10"/>
  <c r="K201" i="10"/>
  <c r="BK201" i="10"/>
  <c r="C202" i="10"/>
  <c r="D202" i="10"/>
  <c r="E202" i="10"/>
  <c r="F202" i="10"/>
  <c r="G202" i="10"/>
  <c r="H202" i="10"/>
  <c r="I202" i="10"/>
  <c r="J202" i="10"/>
  <c r="K202" i="10"/>
  <c r="L202" i="10"/>
  <c r="BK202" i="10"/>
  <c r="C203" i="10"/>
  <c r="D203" i="10"/>
  <c r="E203" i="10"/>
  <c r="F203" i="10"/>
  <c r="G203" i="10"/>
  <c r="H203" i="10"/>
  <c r="I203" i="10"/>
  <c r="J203" i="10"/>
  <c r="K203" i="10"/>
  <c r="L203" i="10"/>
  <c r="M203" i="10"/>
  <c r="BK203" i="10"/>
  <c r="C204" i="10"/>
  <c r="D204" i="10"/>
  <c r="E204" i="10"/>
  <c r="F204" i="10"/>
  <c r="G204" i="10"/>
  <c r="H204" i="10"/>
  <c r="I204" i="10"/>
  <c r="J204" i="10"/>
  <c r="K204" i="10"/>
  <c r="L204" i="10"/>
  <c r="M204" i="10"/>
  <c r="N204" i="10"/>
  <c r="BK204" i="10"/>
  <c r="C205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BK205" i="10"/>
  <c r="C206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P206" i="10"/>
  <c r="BK206" i="10"/>
  <c r="C207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Q207" i="10"/>
  <c r="BK207" i="10"/>
  <c r="C208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BK208" i="10"/>
  <c r="C209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R209" i="10"/>
  <c r="S209" i="10"/>
  <c r="BK209" i="10"/>
  <c r="C210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S210" i="10"/>
  <c r="T210" i="10"/>
  <c r="BK210" i="10"/>
  <c r="C211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S211" i="10"/>
  <c r="T211" i="10"/>
  <c r="U211" i="10"/>
  <c r="BK211" i="10"/>
  <c r="C212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T212" i="10"/>
  <c r="U212" i="10"/>
  <c r="V212" i="10"/>
  <c r="BK212" i="10"/>
  <c r="C213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U213" i="10"/>
  <c r="V213" i="10"/>
  <c r="W213" i="10"/>
  <c r="BK213" i="10"/>
  <c r="C214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U214" i="10"/>
  <c r="V214" i="10"/>
  <c r="W214" i="10"/>
  <c r="X214" i="10"/>
  <c r="BK214" i="10"/>
  <c r="C215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S215" i="10"/>
  <c r="T215" i="10"/>
  <c r="U215" i="10"/>
  <c r="V215" i="10"/>
  <c r="W215" i="10"/>
  <c r="X215" i="10"/>
  <c r="Y215" i="10"/>
  <c r="BK215" i="10"/>
  <c r="C216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T216" i="10"/>
  <c r="U216" i="10"/>
  <c r="V216" i="10"/>
  <c r="W216" i="10"/>
  <c r="X216" i="10"/>
  <c r="Y216" i="10"/>
  <c r="Z216" i="10"/>
  <c r="BK216" i="10"/>
  <c r="C217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R217" i="10"/>
  <c r="S217" i="10"/>
  <c r="T217" i="10"/>
  <c r="U217" i="10"/>
  <c r="V217" i="10"/>
  <c r="W217" i="10"/>
  <c r="X217" i="10"/>
  <c r="Y217" i="10"/>
  <c r="Z217" i="10"/>
  <c r="AA217" i="10"/>
  <c r="BK217" i="10"/>
  <c r="C218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T218" i="10"/>
  <c r="U218" i="10"/>
  <c r="V218" i="10"/>
  <c r="W218" i="10"/>
  <c r="X218" i="10"/>
  <c r="Y218" i="10"/>
  <c r="Z218" i="10"/>
  <c r="AA218" i="10"/>
  <c r="AB218" i="10"/>
  <c r="BK218" i="10"/>
  <c r="C219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Q219" i="10"/>
  <c r="R219" i="10"/>
  <c r="S219" i="10"/>
  <c r="T219" i="10"/>
  <c r="U219" i="10"/>
  <c r="V219" i="10"/>
  <c r="W219" i="10"/>
  <c r="X219" i="10"/>
  <c r="Y219" i="10"/>
  <c r="Z219" i="10"/>
  <c r="AA219" i="10"/>
  <c r="AB219" i="10"/>
  <c r="AC219" i="10"/>
  <c r="BK219" i="10"/>
  <c r="C220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S220" i="10"/>
  <c r="T220" i="10"/>
  <c r="U220" i="10"/>
  <c r="V220" i="10"/>
  <c r="W220" i="10"/>
  <c r="X220" i="10"/>
  <c r="Y220" i="10"/>
  <c r="Z220" i="10"/>
  <c r="AA220" i="10"/>
  <c r="AB220" i="10"/>
  <c r="AC220" i="10"/>
  <c r="AD220" i="10"/>
  <c r="BK220" i="10"/>
  <c r="C221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T221" i="10"/>
  <c r="U221" i="10"/>
  <c r="V221" i="10"/>
  <c r="W221" i="10"/>
  <c r="X221" i="10"/>
  <c r="Y221" i="10"/>
  <c r="Z221" i="10"/>
  <c r="AA221" i="10"/>
  <c r="AB221" i="10"/>
  <c r="AC221" i="10"/>
  <c r="AD221" i="10"/>
  <c r="AE221" i="10"/>
  <c r="BK221" i="10"/>
  <c r="C222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V222" i="10"/>
  <c r="W222" i="10"/>
  <c r="X222" i="10"/>
  <c r="Y222" i="10"/>
  <c r="Z222" i="10"/>
  <c r="AA222" i="10"/>
  <c r="AB222" i="10"/>
  <c r="AC222" i="10"/>
  <c r="AD222" i="10"/>
  <c r="AE222" i="10"/>
  <c r="AF222" i="10"/>
  <c r="BK222" i="10"/>
  <c r="C223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V223" i="10"/>
  <c r="W223" i="10"/>
  <c r="X223" i="10"/>
  <c r="Y223" i="10"/>
  <c r="Z223" i="10"/>
  <c r="AA223" i="10"/>
  <c r="AB223" i="10"/>
  <c r="AC223" i="10"/>
  <c r="AD223" i="10"/>
  <c r="AE223" i="10"/>
  <c r="AF223" i="10"/>
  <c r="AG223" i="10"/>
  <c r="BK223" i="10"/>
  <c r="C224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U224" i="10"/>
  <c r="V224" i="10"/>
  <c r="W224" i="10"/>
  <c r="X224" i="10"/>
  <c r="Y224" i="10"/>
  <c r="Z224" i="10"/>
  <c r="AA224" i="10"/>
  <c r="AB224" i="10"/>
  <c r="AC224" i="10"/>
  <c r="AD224" i="10"/>
  <c r="AE224" i="10"/>
  <c r="AF224" i="10"/>
  <c r="AG224" i="10"/>
  <c r="AH224" i="10"/>
  <c r="BK224" i="10"/>
  <c r="C225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U225" i="10"/>
  <c r="V225" i="10"/>
  <c r="W225" i="10"/>
  <c r="X225" i="10"/>
  <c r="Y225" i="10"/>
  <c r="Z225" i="10"/>
  <c r="AA225" i="10"/>
  <c r="AB225" i="10"/>
  <c r="AC225" i="10"/>
  <c r="AD225" i="10"/>
  <c r="AE225" i="10"/>
  <c r="AF225" i="10"/>
  <c r="AG225" i="10"/>
  <c r="AH225" i="10"/>
  <c r="AI225" i="10"/>
  <c r="BK225" i="10"/>
  <c r="C226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T226" i="10"/>
  <c r="U226" i="10"/>
  <c r="V226" i="10"/>
  <c r="W226" i="10"/>
  <c r="X226" i="10"/>
  <c r="Y226" i="10"/>
  <c r="Z226" i="10"/>
  <c r="AA226" i="10"/>
  <c r="AB226" i="10"/>
  <c r="AC226" i="10"/>
  <c r="AD226" i="10"/>
  <c r="AE226" i="10"/>
  <c r="AF226" i="10"/>
  <c r="AG226" i="10"/>
  <c r="AH226" i="10"/>
  <c r="AI226" i="10"/>
  <c r="AJ226" i="10"/>
  <c r="BK226" i="10"/>
  <c r="C227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T227" i="10"/>
  <c r="U227" i="10"/>
  <c r="V227" i="10"/>
  <c r="W227" i="10"/>
  <c r="X227" i="10"/>
  <c r="Y227" i="10"/>
  <c r="Z227" i="10"/>
  <c r="AA227" i="10"/>
  <c r="AB227" i="10"/>
  <c r="AC227" i="10"/>
  <c r="AD227" i="10"/>
  <c r="AE227" i="10"/>
  <c r="AF227" i="10"/>
  <c r="AG227" i="10"/>
  <c r="AH227" i="10"/>
  <c r="AI227" i="10"/>
  <c r="AJ227" i="10"/>
  <c r="AK227" i="10"/>
  <c r="BK227" i="10"/>
  <c r="C228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U228" i="10"/>
  <c r="V228" i="10"/>
  <c r="W228" i="10"/>
  <c r="X228" i="10"/>
  <c r="Y228" i="10"/>
  <c r="Z228" i="10"/>
  <c r="AA228" i="10"/>
  <c r="AB228" i="10"/>
  <c r="AC228" i="10"/>
  <c r="AD228" i="10"/>
  <c r="AE228" i="10"/>
  <c r="AF228" i="10"/>
  <c r="AG228" i="10"/>
  <c r="AH228" i="10"/>
  <c r="AI228" i="10"/>
  <c r="AJ228" i="10"/>
  <c r="AK228" i="10"/>
  <c r="AL228" i="10"/>
  <c r="BK228" i="10"/>
  <c r="C229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Q229" i="10"/>
  <c r="R229" i="10"/>
  <c r="S229" i="10"/>
  <c r="T229" i="10"/>
  <c r="U229" i="10"/>
  <c r="V229" i="10"/>
  <c r="W229" i="10"/>
  <c r="X229" i="10"/>
  <c r="Y229" i="10"/>
  <c r="Z229" i="10"/>
  <c r="AA229" i="10"/>
  <c r="AB229" i="10"/>
  <c r="AC229" i="10"/>
  <c r="AD229" i="10"/>
  <c r="AE229" i="10"/>
  <c r="AF229" i="10"/>
  <c r="AG229" i="10"/>
  <c r="AH229" i="10"/>
  <c r="AI229" i="10"/>
  <c r="AJ229" i="10"/>
  <c r="AK229" i="10"/>
  <c r="AL229" i="10"/>
  <c r="AM229" i="10"/>
  <c r="BK229" i="10"/>
  <c r="C230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S230" i="10"/>
  <c r="T230" i="10"/>
  <c r="U230" i="10"/>
  <c r="V230" i="10"/>
  <c r="W230" i="10"/>
  <c r="X230" i="10"/>
  <c r="Y230" i="10"/>
  <c r="Z230" i="10"/>
  <c r="AA230" i="10"/>
  <c r="AB230" i="10"/>
  <c r="AC230" i="10"/>
  <c r="AD230" i="10"/>
  <c r="AE230" i="10"/>
  <c r="AF230" i="10"/>
  <c r="AG230" i="10"/>
  <c r="AH230" i="10"/>
  <c r="AI230" i="10"/>
  <c r="AJ230" i="10"/>
  <c r="AK230" i="10"/>
  <c r="AL230" i="10"/>
  <c r="AM230" i="10"/>
  <c r="AN230" i="10"/>
  <c r="BK230" i="10"/>
  <c r="C231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Q231" i="10"/>
  <c r="R231" i="10"/>
  <c r="S231" i="10"/>
  <c r="T231" i="10"/>
  <c r="U231" i="10"/>
  <c r="V231" i="10"/>
  <c r="W231" i="10"/>
  <c r="X231" i="10"/>
  <c r="Y231" i="10"/>
  <c r="Z231" i="10"/>
  <c r="AA231" i="10"/>
  <c r="AB231" i="10"/>
  <c r="AC231" i="10"/>
  <c r="AD231" i="10"/>
  <c r="AE231" i="10"/>
  <c r="AF231" i="10"/>
  <c r="AG231" i="10"/>
  <c r="AH231" i="10"/>
  <c r="AI231" i="10"/>
  <c r="AJ231" i="10"/>
  <c r="AK231" i="10"/>
  <c r="AL231" i="10"/>
  <c r="AM231" i="10"/>
  <c r="AN231" i="10"/>
  <c r="AO231" i="10"/>
  <c r="BK231" i="10"/>
  <c r="C232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S232" i="10"/>
  <c r="T232" i="10"/>
  <c r="U232" i="10"/>
  <c r="V232" i="10"/>
  <c r="W232" i="10"/>
  <c r="X232" i="10"/>
  <c r="Y232" i="10"/>
  <c r="Z232" i="10"/>
  <c r="AA232" i="10"/>
  <c r="AB232" i="10"/>
  <c r="AC232" i="10"/>
  <c r="AD232" i="10"/>
  <c r="AE232" i="10"/>
  <c r="AF232" i="10"/>
  <c r="AG232" i="10"/>
  <c r="AH232" i="10"/>
  <c r="AI232" i="10"/>
  <c r="AJ232" i="10"/>
  <c r="AK232" i="10"/>
  <c r="AL232" i="10"/>
  <c r="AM232" i="10"/>
  <c r="AN232" i="10"/>
  <c r="AO232" i="10"/>
  <c r="AP232" i="10"/>
  <c r="BK232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T233" i="10"/>
  <c r="U233" i="10"/>
  <c r="V233" i="10"/>
  <c r="W233" i="10"/>
  <c r="X233" i="10"/>
  <c r="Y233" i="10"/>
  <c r="Z233" i="10"/>
  <c r="AA233" i="10"/>
  <c r="AB233" i="10"/>
  <c r="AC233" i="10"/>
  <c r="AD233" i="10"/>
  <c r="AE233" i="10"/>
  <c r="AF233" i="10"/>
  <c r="AG233" i="10"/>
  <c r="AH233" i="10"/>
  <c r="AI233" i="10"/>
  <c r="AJ233" i="10"/>
  <c r="AK233" i="10"/>
  <c r="AL233" i="10"/>
  <c r="AM233" i="10"/>
  <c r="AN233" i="10"/>
  <c r="AO233" i="10"/>
  <c r="AP233" i="10"/>
  <c r="AQ233" i="10"/>
  <c r="BK233" i="10"/>
  <c r="C234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S234" i="10"/>
  <c r="T234" i="10"/>
  <c r="U234" i="10"/>
  <c r="V234" i="10"/>
  <c r="W234" i="10"/>
  <c r="X234" i="10"/>
  <c r="Y234" i="10"/>
  <c r="Z234" i="10"/>
  <c r="AA234" i="10"/>
  <c r="AB234" i="10"/>
  <c r="AC234" i="10"/>
  <c r="AD234" i="10"/>
  <c r="AE234" i="10"/>
  <c r="AF234" i="10"/>
  <c r="AG234" i="10"/>
  <c r="AH234" i="10"/>
  <c r="AI234" i="10"/>
  <c r="AJ234" i="10"/>
  <c r="AK234" i="10"/>
  <c r="AL234" i="10"/>
  <c r="AM234" i="10"/>
  <c r="AN234" i="10"/>
  <c r="AO234" i="10"/>
  <c r="AP234" i="10"/>
  <c r="AQ234" i="10"/>
  <c r="AR234" i="10"/>
  <c r="BK234" i="10"/>
  <c r="C235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T235" i="10"/>
  <c r="U235" i="10"/>
  <c r="V235" i="10"/>
  <c r="W235" i="10"/>
  <c r="X235" i="10"/>
  <c r="Y235" i="10"/>
  <c r="Z235" i="10"/>
  <c r="AA235" i="10"/>
  <c r="AB235" i="10"/>
  <c r="AC235" i="10"/>
  <c r="AD235" i="10"/>
  <c r="AE235" i="10"/>
  <c r="AF235" i="10"/>
  <c r="AG235" i="10"/>
  <c r="AH235" i="10"/>
  <c r="AI235" i="10"/>
  <c r="AJ235" i="10"/>
  <c r="AK235" i="10"/>
  <c r="AL235" i="10"/>
  <c r="AM235" i="10"/>
  <c r="AN235" i="10"/>
  <c r="AO235" i="10"/>
  <c r="AP235" i="10"/>
  <c r="AQ235" i="10"/>
  <c r="AR235" i="10"/>
  <c r="AS235" i="10"/>
  <c r="BK235" i="10"/>
  <c r="C236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S236" i="10"/>
  <c r="T236" i="10"/>
  <c r="U236" i="10"/>
  <c r="V236" i="10"/>
  <c r="W236" i="10"/>
  <c r="X236" i="10"/>
  <c r="Y236" i="10"/>
  <c r="Z236" i="10"/>
  <c r="AA236" i="10"/>
  <c r="AB236" i="10"/>
  <c r="AC236" i="10"/>
  <c r="AD236" i="10"/>
  <c r="AE236" i="10"/>
  <c r="AF236" i="10"/>
  <c r="AG236" i="10"/>
  <c r="AH236" i="10"/>
  <c r="AI236" i="10"/>
  <c r="AJ236" i="10"/>
  <c r="AK236" i="10"/>
  <c r="AL236" i="10"/>
  <c r="AM236" i="10"/>
  <c r="AN236" i="10"/>
  <c r="AO236" i="10"/>
  <c r="AP236" i="10"/>
  <c r="AQ236" i="10"/>
  <c r="AR236" i="10"/>
  <c r="AS236" i="10"/>
  <c r="AT236" i="10"/>
  <c r="BK236" i="10"/>
  <c r="C237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Q237" i="10"/>
  <c r="R237" i="10"/>
  <c r="S237" i="10"/>
  <c r="T237" i="10"/>
  <c r="U237" i="10"/>
  <c r="V237" i="10"/>
  <c r="W237" i="10"/>
  <c r="X237" i="10"/>
  <c r="Y237" i="10"/>
  <c r="Z237" i="10"/>
  <c r="AA237" i="10"/>
  <c r="AB237" i="10"/>
  <c r="AC237" i="10"/>
  <c r="AD237" i="10"/>
  <c r="AE237" i="10"/>
  <c r="AF237" i="10"/>
  <c r="AG237" i="10"/>
  <c r="AH237" i="10"/>
  <c r="AI237" i="10"/>
  <c r="AJ237" i="10"/>
  <c r="AK237" i="10"/>
  <c r="AL237" i="10"/>
  <c r="AM237" i="10"/>
  <c r="AN237" i="10"/>
  <c r="AO237" i="10"/>
  <c r="AP237" i="10"/>
  <c r="AQ237" i="10"/>
  <c r="AR237" i="10"/>
  <c r="AS237" i="10"/>
  <c r="AT237" i="10"/>
  <c r="AU237" i="10"/>
  <c r="BK237" i="10"/>
  <c r="C238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R238" i="10"/>
  <c r="S238" i="10"/>
  <c r="T238" i="10"/>
  <c r="U238" i="10"/>
  <c r="V238" i="10"/>
  <c r="W238" i="10"/>
  <c r="X238" i="10"/>
  <c r="Y238" i="10"/>
  <c r="Z238" i="10"/>
  <c r="AA238" i="10"/>
  <c r="AB238" i="10"/>
  <c r="AC238" i="10"/>
  <c r="AD238" i="10"/>
  <c r="AE238" i="10"/>
  <c r="AF238" i="10"/>
  <c r="AG238" i="10"/>
  <c r="AH238" i="10"/>
  <c r="AI238" i="10"/>
  <c r="AJ238" i="10"/>
  <c r="AK238" i="10"/>
  <c r="AL238" i="10"/>
  <c r="AM238" i="10"/>
  <c r="AN238" i="10"/>
  <c r="AO238" i="10"/>
  <c r="AP238" i="10"/>
  <c r="AQ238" i="10"/>
  <c r="AR238" i="10"/>
  <c r="AS238" i="10"/>
  <c r="AT238" i="10"/>
  <c r="AU238" i="10"/>
  <c r="AV238" i="10"/>
  <c r="BK238" i="10"/>
  <c r="C239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S239" i="10"/>
  <c r="T239" i="10"/>
  <c r="U239" i="10"/>
  <c r="V239" i="10"/>
  <c r="W239" i="10"/>
  <c r="X239" i="10"/>
  <c r="Y239" i="10"/>
  <c r="Z239" i="10"/>
  <c r="AA239" i="10"/>
  <c r="AB239" i="10"/>
  <c r="AC239" i="10"/>
  <c r="AD239" i="10"/>
  <c r="AE239" i="10"/>
  <c r="AF239" i="10"/>
  <c r="AG239" i="10"/>
  <c r="AH239" i="10"/>
  <c r="AI239" i="10"/>
  <c r="AJ239" i="10"/>
  <c r="AK239" i="10"/>
  <c r="AL239" i="10"/>
  <c r="AM239" i="10"/>
  <c r="AN239" i="10"/>
  <c r="AO239" i="10"/>
  <c r="AP239" i="10"/>
  <c r="AQ239" i="10"/>
  <c r="AR239" i="10"/>
  <c r="AS239" i="10"/>
  <c r="AT239" i="10"/>
  <c r="AU239" i="10"/>
  <c r="AV239" i="10"/>
  <c r="AW239" i="10"/>
  <c r="BK239" i="10"/>
  <c r="C240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S240" i="10"/>
  <c r="T240" i="10"/>
  <c r="U240" i="10"/>
  <c r="V240" i="10"/>
  <c r="W240" i="10"/>
  <c r="X240" i="10"/>
  <c r="Y240" i="10"/>
  <c r="Z240" i="10"/>
  <c r="AA240" i="10"/>
  <c r="AB240" i="10"/>
  <c r="AC240" i="10"/>
  <c r="AD240" i="10"/>
  <c r="AE240" i="10"/>
  <c r="AF240" i="10"/>
  <c r="AG240" i="10"/>
  <c r="AH240" i="10"/>
  <c r="AI240" i="10"/>
  <c r="AJ240" i="10"/>
  <c r="AK240" i="10"/>
  <c r="AL240" i="10"/>
  <c r="AM240" i="10"/>
  <c r="AN240" i="10"/>
  <c r="AO240" i="10"/>
  <c r="AP240" i="10"/>
  <c r="AQ240" i="10"/>
  <c r="AR240" i="10"/>
  <c r="AS240" i="10"/>
  <c r="AT240" i="10"/>
  <c r="AU240" i="10"/>
  <c r="AV240" i="10"/>
  <c r="AW240" i="10"/>
  <c r="AX240" i="10"/>
  <c r="BK240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R241" i="10"/>
  <c r="S241" i="10"/>
  <c r="T241" i="10"/>
  <c r="U241" i="10"/>
  <c r="V241" i="10"/>
  <c r="W241" i="10"/>
  <c r="X241" i="10"/>
  <c r="Y241" i="10"/>
  <c r="Z241" i="10"/>
  <c r="AA241" i="10"/>
  <c r="AB241" i="10"/>
  <c r="AC241" i="10"/>
  <c r="AD241" i="10"/>
  <c r="AE241" i="10"/>
  <c r="AF241" i="10"/>
  <c r="AG241" i="10"/>
  <c r="AH241" i="10"/>
  <c r="AI241" i="10"/>
  <c r="AJ241" i="10"/>
  <c r="AK241" i="10"/>
  <c r="AL241" i="10"/>
  <c r="AM241" i="10"/>
  <c r="AN241" i="10"/>
  <c r="AO241" i="10"/>
  <c r="AP241" i="10"/>
  <c r="AQ241" i="10"/>
  <c r="AR241" i="10"/>
  <c r="AS241" i="10"/>
  <c r="AT241" i="10"/>
  <c r="AU241" i="10"/>
  <c r="AV241" i="10"/>
  <c r="AW241" i="10"/>
  <c r="AX241" i="10"/>
  <c r="AY241" i="10"/>
  <c r="BK241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S242" i="10"/>
  <c r="T242" i="10"/>
  <c r="U242" i="10"/>
  <c r="V242" i="10"/>
  <c r="W242" i="10"/>
  <c r="X242" i="10"/>
  <c r="Y242" i="10"/>
  <c r="Z242" i="10"/>
  <c r="AA242" i="10"/>
  <c r="AB242" i="10"/>
  <c r="AC242" i="10"/>
  <c r="AD242" i="10"/>
  <c r="AE242" i="10"/>
  <c r="AF242" i="10"/>
  <c r="AG242" i="10"/>
  <c r="AH242" i="10"/>
  <c r="AI242" i="10"/>
  <c r="AJ242" i="10"/>
  <c r="AK242" i="10"/>
  <c r="AL242" i="10"/>
  <c r="AM242" i="10"/>
  <c r="AN242" i="10"/>
  <c r="AO242" i="10"/>
  <c r="AP242" i="10"/>
  <c r="AQ242" i="10"/>
  <c r="AR242" i="10"/>
  <c r="AS242" i="10"/>
  <c r="AT242" i="10"/>
  <c r="AU242" i="10"/>
  <c r="AV242" i="10"/>
  <c r="AW242" i="10"/>
  <c r="AX242" i="10"/>
  <c r="AY242" i="10"/>
  <c r="AZ242" i="10"/>
  <c r="BK242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S243" i="10"/>
  <c r="T243" i="10"/>
  <c r="U243" i="10"/>
  <c r="V243" i="10"/>
  <c r="W243" i="10"/>
  <c r="X243" i="10"/>
  <c r="Y243" i="10"/>
  <c r="Z243" i="10"/>
  <c r="AA243" i="10"/>
  <c r="AB243" i="10"/>
  <c r="AC243" i="10"/>
  <c r="AD243" i="10"/>
  <c r="AE243" i="10"/>
  <c r="AF243" i="10"/>
  <c r="AG243" i="10"/>
  <c r="AH243" i="10"/>
  <c r="AI243" i="10"/>
  <c r="AJ243" i="10"/>
  <c r="AK243" i="10"/>
  <c r="AL243" i="10"/>
  <c r="AM243" i="10"/>
  <c r="AN243" i="10"/>
  <c r="AO243" i="10"/>
  <c r="AP243" i="10"/>
  <c r="AQ243" i="10"/>
  <c r="AR243" i="10"/>
  <c r="AS243" i="10"/>
  <c r="AT243" i="10"/>
  <c r="AU243" i="10"/>
  <c r="AV243" i="10"/>
  <c r="AW243" i="10"/>
  <c r="AX243" i="10"/>
  <c r="AY243" i="10"/>
  <c r="AZ243" i="10"/>
  <c r="BA243" i="10"/>
  <c r="BK243" i="10"/>
  <c r="C244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U244" i="10"/>
  <c r="V244" i="10"/>
  <c r="W244" i="10"/>
  <c r="X244" i="10"/>
  <c r="Y244" i="10"/>
  <c r="Z244" i="10"/>
  <c r="AA244" i="10"/>
  <c r="AB244" i="10"/>
  <c r="AC244" i="10"/>
  <c r="AD244" i="10"/>
  <c r="AE244" i="10"/>
  <c r="AF244" i="10"/>
  <c r="AG244" i="10"/>
  <c r="AH244" i="10"/>
  <c r="AI244" i="10"/>
  <c r="AJ244" i="10"/>
  <c r="AK244" i="10"/>
  <c r="AL244" i="10"/>
  <c r="AM244" i="10"/>
  <c r="AN244" i="10"/>
  <c r="AO244" i="10"/>
  <c r="AP244" i="10"/>
  <c r="AQ244" i="10"/>
  <c r="AR244" i="10"/>
  <c r="AS244" i="10"/>
  <c r="AT244" i="10"/>
  <c r="AU244" i="10"/>
  <c r="AV244" i="10"/>
  <c r="AW244" i="10"/>
  <c r="AX244" i="10"/>
  <c r="AY244" i="10"/>
  <c r="AZ244" i="10"/>
  <c r="BA244" i="10"/>
  <c r="BB244" i="10"/>
  <c r="BK244" i="10"/>
  <c r="C245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S245" i="10"/>
  <c r="T245" i="10"/>
  <c r="U245" i="10"/>
  <c r="V245" i="10"/>
  <c r="W245" i="10"/>
  <c r="X245" i="10"/>
  <c r="Y245" i="10"/>
  <c r="Z245" i="10"/>
  <c r="AA245" i="10"/>
  <c r="AB245" i="10"/>
  <c r="AC245" i="10"/>
  <c r="AD245" i="10"/>
  <c r="AE245" i="10"/>
  <c r="AF245" i="10"/>
  <c r="AG245" i="10"/>
  <c r="AH245" i="10"/>
  <c r="AI245" i="10"/>
  <c r="AJ245" i="10"/>
  <c r="AK245" i="10"/>
  <c r="AL245" i="10"/>
  <c r="AM245" i="10"/>
  <c r="AN245" i="10"/>
  <c r="AO245" i="10"/>
  <c r="AP245" i="10"/>
  <c r="AQ245" i="10"/>
  <c r="AR245" i="10"/>
  <c r="AS245" i="10"/>
  <c r="AT245" i="10"/>
  <c r="AU245" i="10"/>
  <c r="AV245" i="10"/>
  <c r="AW245" i="10"/>
  <c r="AX245" i="10"/>
  <c r="AY245" i="10"/>
  <c r="AZ245" i="10"/>
  <c r="BA245" i="10"/>
  <c r="BB245" i="10"/>
  <c r="BC245" i="10"/>
  <c r="BK245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R246" i="10"/>
  <c r="S246" i="10"/>
  <c r="T246" i="10"/>
  <c r="U246" i="10"/>
  <c r="V246" i="10"/>
  <c r="W246" i="10"/>
  <c r="X246" i="10"/>
  <c r="Y246" i="10"/>
  <c r="Z246" i="10"/>
  <c r="AA246" i="10"/>
  <c r="AB246" i="10"/>
  <c r="AC246" i="10"/>
  <c r="AD246" i="10"/>
  <c r="AE246" i="10"/>
  <c r="AF246" i="10"/>
  <c r="AG246" i="10"/>
  <c r="AH246" i="10"/>
  <c r="AI246" i="10"/>
  <c r="AJ246" i="10"/>
  <c r="AK246" i="10"/>
  <c r="AL246" i="10"/>
  <c r="AM246" i="10"/>
  <c r="AN246" i="10"/>
  <c r="AO246" i="10"/>
  <c r="AP246" i="10"/>
  <c r="AQ246" i="10"/>
  <c r="AR246" i="10"/>
  <c r="AS246" i="10"/>
  <c r="AT246" i="10"/>
  <c r="AU246" i="10"/>
  <c r="AV246" i="10"/>
  <c r="AW246" i="10"/>
  <c r="AX246" i="10"/>
  <c r="AY246" i="10"/>
  <c r="AZ246" i="10"/>
  <c r="BA246" i="10"/>
  <c r="BB246" i="10"/>
  <c r="BC246" i="10"/>
  <c r="BD246" i="10"/>
  <c r="BK246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S247" i="10"/>
  <c r="T247" i="10"/>
  <c r="U247" i="10"/>
  <c r="V247" i="10"/>
  <c r="W247" i="10"/>
  <c r="X247" i="10"/>
  <c r="Y247" i="10"/>
  <c r="Z247" i="10"/>
  <c r="AA247" i="10"/>
  <c r="AB247" i="10"/>
  <c r="AC247" i="10"/>
  <c r="AD247" i="10"/>
  <c r="AE247" i="10"/>
  <c r="AF247" i="10"/>
  <c r="AG247" i="10"/>
  <c r="AH247" i="10"/>
  <c r="AI247" i="10"/>
  <c r="AJ247" i="10"/>
  <c r="AK247" i="10"/>
  <c r="AL247" i="10"/>
  <c r="AM247" i="10"/>
  <c r="AN247" i="10"/>
  <c r="AO247" i="10"/>
  <c r="AP247" i="10"/>
  <c r="AQ247" i="10"/>
  <c r="AR247" i="10"/>
  <c r="AS247" i="10"/>
  <c r="AT247" i="10"/>
  <c r="AU247" i="10"/>
  <c r="AV247" i="10"/>
  <c r="AW247" i="10"/>
  <c r="AX247" i="10"/>
  <c r="AY247" i="10"/>
  <c r="AZ247" i="10"/>
  <c r="BA247" i="10"/>
  <c r="BB247" i="10"/>
  <c r="BC247" i="10"/>
  <c r="BD247" i="10"/>
  <c r="BE247" i="10"/>
  <c r="BK247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R248" i="10"/>
  <c r="S248" i="10"/>
  <c r="T248" i="10"/>
  <c r="U248" i="10"/>
  <c r="V248" i="10"/>
  <c r="W248" i="10"/>
  <c r="X248" i="10"/>
  <c r="Y248" i="10"/>
  <c r="Z248" i="10"/>
  <c r="AA248" i="10"/>
  <c r="AB248" i="10"/>
  <c r="AC248" i="10"/>
  <c r="AD248" i="10"/>
  <c r="AE248" i="10"/>
  <c r="AF248" i="10"/>
  <c r="AG248" i="10"/>
  <c r="AH248" i="10"/>
  <c r="AI248" i="10"/>
  <c r="AJ248" i="10"/>
  <c r="AK248" i="10"/>
  <c r="AL248" i="10"/>
  <c r="AM248" i="10"/>
  <c r="AN248" i="10"/>
  <c r="AO248" i="10"/>
  <c r="AP248" i="10"/>
  <c r="AQ248" i="10"/>
  <c r="AR248" i="10"/>
  <c r="AS248" i="10"/>
  <c r="AT248" i="10"/>
  <c r="AU248" i="10"/>
  <c r="AV248" i="10"/>
  <c r="AW248" i="10"/>
  <c r="AX248" i="10"/>
  <c r="AY248" i="10"/>
  <c r="AZ248" i="10"/>
  <c r="BA248" i="10"/>
  <c r="BB248" i="10"/>
  <c r="BC248" i="10"/>
  <c r="BD248" i="10"/>
  <c r="BE248" i="10"/>
  <c r="BF248" i="10"/>
  <c r="BK248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R249" i="10"/>
  <c r="S249" i="10"/>
  <c r="T249" i="10"/>
  <c r="U249" i="10"/>
  <c r="V249" i="10"/>
  <c r="W249" i="10"/>
  <c r="X249" i="10"/>
  <c r="Y249" i="10"/>
  <c r="Z249" i="10"/>
  <c r="AA249" i="10"/>
  <c r="AB249" i="10"/>
  <c r="AC249" i="10"/>
  <c r="AD249" i="10"/>
  <c r="AE249" i="10"/>
  <c r="AF249" i="10"/>
  <c r="AG249" i="10"/>
  <c r="AH249" i="10"/>
  <c r="AI249" i="10"/>
  <c r="AJ249" i="10"/>
  <c r="AK249" i="10"/>
  <c r="AL249" i="10"/>
  <c r="AM249" i="10"/>
  <c r="AN249" i="10"/>
  <c r="AO249" i="10"/>
  <c r="AP249" i="10"/>
  <c r="AQ249" i="10"/>
  <c r="AR249" i="10"/>
  <c r="AS249" i="10"/>
  <c r="AT249" i="10"/>
  <c r="AU249" i="10"/>
  <c r="AV249" i="10"/>
  <c r="AW249" i="10"/>
  <c r="AX249" i="10"/>
  <c r="AY249" i="10"/>
  <c r="AZ249" i="10"/>
  <c r="BA249" i="10"/>
  <c r="BB249" i="10"/>
  <c r="BC249" i="10"/>
  <c r="BD249" i="10"/>
  <c r="BE249" i="10"/>
  <c r="BF249" i="10"/>
  <c r="BG249" i="10"/>
  <c r="BK249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R250" i="10"/>
  <c r="S250" i="10"/>
  <c r="T250" i="10"/>
  <c r="U250" i="10"/>
  <c r="V250" i="10"/>
  <c r="W250" i="10"/>
  <c r="X250" i="10"/>
  <c r="Y250" i="10"/>
  <c r="Z250" i="10"/>
  <c r="AA250" i="10"/>
  <c r="AB250" i="10"/>
  <c r="AC250" i="10"/>
  <c r="AD250" i="10"/>
  <c r="AE250" i="10"/>
  <c r="AF250" i="10"/>
  <c r="AG250" i="10"/>
  <c r="AH250" i="10"/>
  <c r="AI250" i="10"/>
  <c r="AJ250" i="10"/>
  <c r="AK250" i="10"/>
  <c r="AL250" i="10"/>
  <c r="AM250" i="10"/>
  <c r="AN250" i="10"/>
  <c r="AO250" i="10"/>
  <c r="AP250" i="10"/>
  <c r="AQ250" i="10"/>
  <c r="AR250" i="10"/>
  <c r="AS250" i="10"/>
  <c r="AT250" i="10"/>
  <c r="AU250" i="10"/>
  <c r="AV250" i="10"/>
  <c r="AW250" i="10"/>
  <c r="AX250" i="10"/>
  <c r="AY250" i="10"/>
  <c r="AZ250" i="10"/>
  <c r="BA250" i="10"/>
  <c r="BB250" i="10"/>
  <c r="BC250" i="10"/>
  <c r="BD250" i="10"/>
  <c r="BE250" i="10"/>
  <c r="BF250" i="10"/>
  <c r="BG250" i="10"/>
  <c r="BH250" i="10"/>
  <c r="BK250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Q251" i="10"/>
  <c r="R251" i="10"/>
  <c r="S251" i="10"/>
  <c r="T251" i="10"/>
  <c r="U251" i="10"/>
  <c r="V251" i="10"/>
  <c r="W251" i="10"/>
  <c r="X251" i="10"/>
  <c r="Y251" i="10"/>
  <c r="Z251" i="10"/>
  <c r="AA251" i="10"/>
  <c r="AB251" i="10"/>
  <c r="AC251" i="10"/>
  <c r="AD251" i="10"/>
  <c r="AE251" i="10"/>
  <c r="AF251" i="10"/>
  <c r="AG251" i="10"/>
  <c r="AH251" i="10"/>
  <c r="AI251" i="10"/>
  <c r="AJ251" i="10"/>
  <c r="AK251" i="10"/>
  <c r="AL251" i="10"/>
  <c r="AM251" i="10"/>
  <c r="AN251" i="10"/>
  <c r="AO251" i="10"/>
  <c r="AP251" i="10"/>
  <c r="AQ251" i="10"/>
  <c r="AR251" i="10"/>
  <c r="AS251" i="10"/>
  <c r="AT251" i="10"/>
  <c r="AU251" i="10"/>
  <c r="AV251" i="10"/>
  <c r="AW251" i="10"/>
  <c r="AX251" i="10"/>
  <c r="AY251" i="10"/>
  <c r="AZ251" i="10"/>
  <c r="BA251" i="10"/>
  <c r="BB251" i="10"/>
  <c r="BC251" i="10"/>
  <c r="BD251" i="10"/>
  <c r="BE251" i="10"/>
  <c r="BF251" i="10"/>
  <c r="BG251" i="10"/>
  <c r="BH251" i="10"/>
  <c r="BI251" i="10"/>
  <c r="BK251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Q253" i="10"/>
  <c r="R253" i="10"/>
  <c r="S253" i="10"/>
  <c r="T253" i="10"/>
  <c r="U253" i="10"/>
  <c r="V253" i="10"/>
  <c r="W253" i="10"/>
  <c r="X253" i="10"/>
  <c r="Y253" i="10"/>
  <c r="Z253" i="10"/>
  <c r="AA253" i="10"/>
  <c r="AB253" i="10"/>
  <c r="AC253" i="10"/>
  <c r="AD253" i="10"/>
  <c r="AE253" i="10"/>
  <c r="AF253" i="10"/>
  <c r="AG253" i="10"/>
  <c r="AH253" i="10"/>
  <c r="AI253" i="10"/>
  <c r="AJ253" i="10"/>
  <c r="AK253" i="10"/>
  <c r="AL253" i="10"/>
  <c r="AM253" i="10"/>
  <c r="AN253" i="10"/>
  <c r="AO253" i="10"/>
  <c r="AP253" i="10"/>
  <c r="AQ253" i="10"/>
  <c r="AR253" i="10"/>
  <c r="AS253" i="10"/>
  <c r="AT253" i="10"/>
  <c r="AU253" i="10"/>
  <c r="AV253" i="10"/>
  <c r="AW253" i="10"/>
  <c r="AX253" i="10"/>
  <c r="AY253" i="10"/>
  <c r="AZ253" i="10"/>
  <c r="BA253" i="10"/>
  <c r="BB253" i="10"/>
  <c r="BC253" i="10"/>
  <c r="BD253" i="10"/>
  <c r="BE253" i="10"/>
  <c r="BF253" i="10"/>
  <c r="BG253" i="10"/>
  <c r="BH253" i="10"/>
  <c r="BI253" i="10"/>
</calcChain>
</file>

<file path=xl/comments1.xml><?xml version="1.0" encoding="utf-8"?>
<comments xmlns="http://schemas.openxmlformats.org/spreadsheetml/2006/main">
  <authors>
    <author>karlp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karlp:</t>
        </r>
        <r>
          <rPr>
            <sz val="9"/>
            <color indexed="81"/>
            <rFont val="Tahoma"/>
            <family val="2"/>
          </rPr>
          <t xml:space="preserve">
note balance sheet check reference here.  Do not remove
</t>
        </r>
      </text>
    </comment>
  </commentList>
</comments>
</file>

<file path=xl/comments2.xml><?xml version="1.0" encoding="utf-8"?>
<comments xmlns="http://schemas.openxmlformats.org/spreadsheetml/2006/main">
  <authors>
    <author>karlp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karlp:</t>
        </r>
        <r>
          <rPr>
            <sz val="9"/>
            <color indexed="81"/>
            <rFont val="Tahoma"/>
            <family val="2"/>
          </rPr>
          <t xml:space="preserve">
note this is a formula
</t>
        </r>
      </text>
    </comment>
  </commentList>
</comments>
</file>

<file path=xl/comments3.xml><?xml version="1.0" encoding="utf-8"?>
<comments xmlns="http://schemas.openxmlformats.org/spreadsheetml/2006/main">
  <authors>
    <author>karlp</author>
  </authors>
  <commentList>
    <comment ref="A35" authorId="0">
      <text>
        <r>
          <rPr>
            <b/>
            <sz val="9"/>
            <color indexed="81"/>
            <rFont val="Tahoma"/>
            <family val="2"/>
          </rPr>
          <t>karlp:</t>
        </r>
        <r>
          <rPr>
            <sz val="9"/>
            <color indexed="81"/>
            <rFont val="Tahoma"/>
            <family val="2"/>
          </rPr>
          <t xml:space="preserve">
balance sheet check.  Do not remove.
</t>
        </r>
      </text>
    </comment>
  </commentList>
</comments>
</file>

<file path=xl/comments4.xml><?xml version="1.0" encoding="utf-8"?>
<comments xmlns="http://schemas.openxmlformats.org/spreadsheetml/2006/main">
  <authors>
    <author>ericg</author>
    <author>karlp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'Geography' section for choices
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'Property Type' section for choices
</t>
        </r>
      </text>
    </comment>
    <comment ref="A23" authorId="1">
      <text>
        <r>
          <rPr>
            <b/>
            <sz val="9"/>
            <color indexed="81"/>
            <rFont val="Tahoma"/>
            <family val="2"/>
          </rPr>
          <t>karlp:</t>
        </r>
        <r>
          <rPr>
            <sz val="9"/>
            <color indexed="81"/>
            <rFont val="Tahoma"/>
            <family val="2"/>
          </rPr>
          <t xml:space="preserve">
This line is the buyout cost for the GP at "conversion to core" -- their realization event for carry.  The accounting here is a little tricky.  Be careful if you change this.</t>
        </r>
      </text>
    </comment>
    <comment ref="B43" authorId="1">
      <text>
        <r>
          <rPr>
            <b/>
            <sz val="9"/>
            <color indexed="81"/>
            <rFont val="Tahoma"/>
            <family val="2"/>
          </rPr>
          <t>karlp:</t>
        </r>
        <r>
          <rPr>
            <sz val="9"/>
            <color indexed="81"/>
            <rFont val="Tahoma"/>
            <family val="2"/>
          </rPr>
          <t xml:space="preserve">
floor for reserve account
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'Development Stage' section for choices</t>
        </r>
      </text>
    </comment>
    <comment ref="D66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'Development Stage' section for choices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'Development Stage' section for choices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'Development Stage' section for choices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'Development Stage' section for choices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'Development Stage' section for choices</t>
        </r>
      </text>
    </comment>
    <comment ref="I66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'Development Stage' section for choices</t>
        </r>
      </text>
    </comment>
    <comment ref="J66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'Development Stage' section for choices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'Development Stage' section for choices</t>
        </r>
      </text>
    </comment>
    <comment ref="L66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'Development Stage' section for choices</t>
        </r>
      </text>
    </comment>
    <comment ref="M66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'Development Stage' section for choices</t>
        </r>
      </text>
    </comment>
    <comment ref="N66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'Development Stage' section for choices</t>
        </r>
      </text>
    </comment>
    <comment ref="O66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'Development Stage' section for choices</t>
        </r>
      </text>
    </comment>
    <comment ref="P66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'Development Stage' section for choices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'Development Stage' section for choices</t>
        </r>
      </text>
    </comment>
    <comment ref="R66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'Development Stage' section for choices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D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E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F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H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I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J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K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L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N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P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R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S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T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U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V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W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X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Y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Z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A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B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C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D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E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F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G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H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I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J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K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L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M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N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O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P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Q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R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S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T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U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V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W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X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Y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Z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BA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BB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BC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BD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BE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BF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BG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BH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BI67" authorId="0">
      <text>
        <r>
          <rPr>
            <b/>
            <sz val="9"/>
            <color indexed="81"/>
            <rFont val="Tahoma"/>
            <family val="2"/>
          </rPr>
          <t>ericg:</t>
        </r>
        <r>
          <rPr>
            <sz val="9"/>
            <color indexed="81"/>
            <rFont val="Tahoma"/>
            <family val="2"/>
          </rPr>
          <t xml:space="preserve">
see Risk tab Column A 'Construction Progress' section for choices</t>
        </r>
      </text>
    </comment>
    <comment ref="A77" authorId="1">
      <text>
        <r>
          <rPr>
            <b/>
            <sz val="9"/>
            <color indexed="81"/>
            <rFont val="Tahoma"/>
            <family val="2"/>
          </rPr>
          <t>karlp:</t>
        </r>
        <r>
          <rPr>
            <sz val="9"/>
            <color indexed="81"/>
            <rFont val="Tahoma"/>
            <family val="2"/>
          </rPr>
          <t xml:space="preserve">
we're only counting ground up, redevelopment and for sale projects as "construction risk".  TI's and renovation are treated as ordinary course</t>
        </r>
      </text>
    </comment>
  </commentList>
</comments>
</file>

<file path=xl/comments5.xml><?xml version="1.0" encoding="utf-8"?>
<comments xmlns="http://schemas.openxmlformats.org/spreadsheetml/2006/main">
  <authors>
    <author>karlp</author>
  </authors>
  <commentList>
    <comment ref="A59" authorId="0">
      <text>
        <r>
          <rPr>
            <b/>
            <sz val="9"/>
            <color indexed="81"/>
            <rFont val="Tahoma"/>
            <family val="2"/>
          </rPr>
          <t>karlp:</t>
        </r>
        <r>
          <rPr>
            <sz val="9"/>
            <color indexed="81"/>
            <rFont val="Tahoma"/>
            <family val="2"/>
          </rPr>
          <t xml:space="preserve">
If you have multiple loans, you will adjust this to capture the loans and maturities
</t>
        </r>
      </text>
    </comment>
  </commentList>
</comments>
</file>

<file path=xl/comments6.xml><?xml version="1.0" encoding="utf-8"?>
<comments xmlns="http://schemas.openxmlformats.org/spreadsheetml/2006/main">
  <authors>
    <author>karlp</author>
  </authors>
  <commentList>
    <comment ref="A20" authorId="0">
      <text>
        <r>
          <rPr>
            <b/>
            <sz val="9"/>
            <color indexed="81"/>
            <rFont val="Tahoma"/>
            <family val="2"/>
          </rPr>
          <t>karlp:</t>
        </r>
        <r>
          <rPr>
            <sz val="9"/>
            <color indexed="81"/>
            <rFont val="Tahoma"/>
            <family val="2"/>
          </rPr>
          <t xml:space="preserve">
at beginning of term, if "one month per year" applied in each year, just reduce the annual rate to handle that.
</t>
        </r>
      </text>
    </comment>
  </commentList>
</comments>
</file>

<file path=xl/comments7.xml><?xml version="1.0" encoding="utf-8"?>
<comments xmlns="http://schemas.openxmlformats.org/spreadsheetml/2006/main">
  <authors>
    <author>karlp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 xml:space="preserve">
karlp:</t>
        </r>
        <r>
          <rPr>
            <sz val="9"/>
            <color indexed="81"/>
            <rFont val="Tahoma"/>
            <family val="2"/>
          </rPr>
          <t xml:space="preserve">
can be 1 through 4
pro rata
first
last
other (need to supply your own formulas for this)
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karlp:</t>
        </r>
        <r>
          <rPr>
            <sz val="9"/>
            <color indexed="81"/>
            <rFont val="Tahoma"/>
            <family val="2"/>
          </rPr>
          <t xml:space="preserve">
only record here deposiits you can release from escrow.  If deposits are escrowed and not released to the venture until closing, then leave them out of the model.
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karlp:</t>
        </r>
        <r>
          <rPr>
            <sz val="9"/>
            <color indexed="81"/>
            <rFont val="Tahoma"/>
            <family val="2"/>
          </rPr>
          <t xml:space="preserve">
you need to supply your own forumulas for this if you pick it
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karlp:</t>
        </r>
        <r>
          <rPr>
            <sz val="9"/>
            <color indexed="81"/>
            <rFont val="Tahoma"/>
            <family val="2"/>
          </rPr>
          <t xml:space="preserve">
discounted Market less cost to complete
</t>
        </r>
      </text>
    </comment>
  </commentList>
</comments>
</file>

<file path=xl/comments8.xml><?xml version="1.0" encoding="utf-8"?>
<comments xmlns="http://schemas.openxmlformats.org/spreadsheetml/2006/main">
  <authors>
    <author>karlp</author>
  </authors>
  <commentList>
    <comment ref="A7" authorId="0">
      <text>
        <r>
          <rPr>
            <b/>
            <sz val="9"/>
            <color indexed="81"/>
            <rFont val="Tahoma"/>
            <family val="2"/>
          </rPr>
          <t>karlp:</t>
        </r>
        <r>
          <rPr>
            <sz val="9"/>
            <color indexed="81"/>
            <rFont val="Tahoma"/>
            <family val="2"/>
          </rPr>
          <t xml:space="preserve">
this feature turns off automatically if you turn off the waterfall in "conver to core" switch
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karlp:</t>
        </r>
        <r>
          <rPr>
            <sz val="9"/>
            <color indexed="81"/>
            <rFont val="Tahoma"/>
            <family val="2"/>
          </rPr>
          <t xml:space="preserve">
the "core" fees on this line and the next are the fees that are applicable after conversion to core.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karlp:</t>
        </r>
        <r>
          <rPr>
            <sz val="9"/>
            <color indexed="81"/>
            <rFont val="Tahoma"/>
            <family val="2"/>
          </rPr>
          <t xml:space="preserve">
"conversion to core" is realization event for GP.  We buy them down to their ownership % next line down.  No more promote after that.  Just Pro rata.</t>
        </r>
      </text>
    </comment>
  </commentList>
</comments>
</file>

<file path=xl/comments9.xml><?xml version="1.0" encoding="utf-8"?>
<comments xmlns="http://schemas.openxmlformats.org/spreadsheetml/2006/main">
  <authors>
    <author>karlp</author>
  </authors>
  <commentList>
    <comment ref="B12" authorId="0">
      <text>
        <r>
          <rPr>
            <b/>
            <sz val="9"/>
            <color indexed="81"/>
            <rFont val="Tahoma"/>
            <family val="2"/>
          </rPr>
          <t>karlp:</t>
        </r>
        <r>
          <rPr>
            <sz val="9"/>
            <color indexed="81"/>
            <rFont val="Tahoma"/>
            <family val="2"/>
          </rPr>
          <t xml:space="preserve">
if a single tier promote, make this less than or equal to the tier 1 preferred return
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karlp:</t>
        </r>
        <r>
          <rPr>
            <sz val="9"/>
            <color indexed="81"/>
            <rFont val="Tahoma"/>
            <family val="2"/>
          </rPr>
          <t xml:space="preserve">
enter 1, 2 or 3
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karlp:</t>
        </r>
        <r>
          <rPr>
            <sz val="9"/>
            <color indexed="81"/>
            <rFont val="Tahoma"/>
            <family val="2"/>
          </rPr>
          <t xml:space="preserve">
now defined with circular reference to payment line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karlp:</t>
        </r>
        <r>
          <rPr>
            <sz val="9"/>
            <color indexed="81"/>
            <rFont val="Tahoma"/>
            <family val="2"/>
          </rPr>
          <t xml:space="preserve">
pro rates pref in first quarter based on estimated closing date
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karlp:</t>
        </r>
        <r>
          <rPr>
            <sz val="9"/>
            <color indexed="81"/>
            <rFont val="Tahoma"/>
            <family val="2"/>
          </rPr>
          <t xml:space="preserve">
if you have pro rated valuesi in the first quarter or have selected beginning or middle for cash flow convention, the check won't be exact
</t>
        </r>
      </text>
    </comment>
  </commentList>
</comments>
</file>

<file path=xl/sharedStrings.xml><?xml version="1.0" encoding="utf-8"?>
<sst xmlns="http://schemas.openxmlformats.org/spreadsheetml/2006/main" count="844" uniqueCount="635">
  <si>
    <t>Q1</t>
  </si>
  <si>
    <t>Q2</t>
  </si>
  <si>
    <t>Q3</t>
  </si>
  <si>
    <t>Q4</t>
  </si>
  <si>
    <t>Square Footage</t>
  </si>
  <si>
    <t>Total Sq Ft</t>
  </si>
  <si>
    <t>Lease 2</t>
  </si>
  <si>
    <t>Lease 3</t>
  </si>
  <si>
    <t>Total</t>
  </si>
  <si>
    <t>Occupancy</t>
  </si>
  <si>
    <t>Rent</t>
  </si>
  <si>
    <t>Market</t>
  </si>
  <si>
    <t>Market Rent Growth</t>
  </si>
  <si>
    <t>per year</t>
  </si>
  <si>
    <t>Revenue</t>
  </si>
  <si>
    <t>Renovation</t>
  </si>
  <si>
    <t>Amort period</t>
  </si>
  <si>
    <t>quarters</t>
  </si>
  <si>
    <t>Column</t>
  </si>
  <si>
    <t>Min Column</t>
  </si>
  <si>
    <t>Offset Value</t>
  </si>
  <si>
    <t>Offset from first Column</t>
  </si>
  <si>
    <t>Amount to Amortize</t>
  </si>
  <si>
    <t>Amortization</t>
  </si>
  <si>
    <t>Cumulative Cost</t>
  </si>
  <si>
    <t>Cumulative Amortization</t>
  </si>
  <si>
    <t>Cost Basis</t>
  </si>
  <si>
    <t>Operating Expenses</t>
  </si>
  <si>
    <t>Cost Inflation</t>
  </si>
  <si>
    <t xml:space="preserve">Number of rows </t>
  </si>
  <si>
    <t>per sq ft</t>
  </si>
  <si>
    <t>Operating Cash Flow</t>
  </si>
  <si>
    <t>NOI for Capitalization</t>
  </si>
  <si>
    <t>Cap Rate</t>
  </si>
  <si>
    <t>Income Capitalization Value</t>
  </si>
  <si>
    <t>Cost</t>
  </si>
  <si>
    <t>Valuation basis</t>
  </si>
  <si>
    <t>Asset Value</t>
  </si>
  <si>
    <t>Disposition Cost</t>
  </si>
  <si>
    <t>Asset Value net of commission</t>
  </si>
  <si>
    <t>Loan balance</t>
  </si>
  <si>
    <t>NAV</t>
  </si>
  <si>
    <t xml:space="preserve">Loan </t>
  </si>
  <si>
    <t>of acquisition</t>
  </si>
  <si>
    <t>Type</t>
  </si>
  <si>
    <t>Fixed</t>
  </si>
  <si>
    <t>Loan Cost</t>
  </si>
  <si>
    <t>Interest Rate</t>
  </si>
  <si>
    <t>Loan Balance</t>
  </si>
  <si>
    <t>Interest Expense</t>
  </si>
  <si>
    <t>yr</t>
  </si>
  <si>
    <t>Payment</t>
  </si>
  <si>
    <t>Fixed Rate Loans</t>
  </si>
  <si>
    <t>Libor</t>
  </si>
  <si>
    <t>Spread</t>
  </si>
  <si>
    <t xml:space="preserve">Spread </t>
  </si>
  <si>
    <t>Potential Rent</t>
  </si>
  <si>
    <t>Economic Occupancy</t>
  </si>
  <si>
    <t>Liabilities</t>
  </si>
  <si>
    <t>Net Asset Value</t>
  </si>
  <si>
    <t>Net Asset Value -- ASRS</t>
  </si>
  <si>
    <t>Operations</t>
  </si>
  <si>
    <t>Acquisition and Capex</t>
  </si>
  <si>
    <t>Debt Financing</t>
  </si>
  <si>
    <t>Equity</t>
  </si>
  <si>
    <t>Initial Acquisition</t>
  </si>
  <si>
    <t>Other Capex</t>
  </si>
  <si>
    <t>Net Operating Cash Flow</t>
  </si>
  <si>
    <t>Net Loan Proceeds</t>
  </si>
  <si>
    <t>Loan Proceeds</t>
  </si>
  <si>
    <t>Net Cash Flow to Equity</t>
  </si>
  <si>
    <t>Price</t>
  </si>
  <si>
    <t>Acquisition Costs</t>
  </si>
  <si>
    <t>Total Cost</t>
  </si>
  <si>
    <t>Amortization of TI's and LC's</t>
  </si>
  <si>
    <t>Asset Management Fees</t>
  </si>
  <si>
    <t>AM Fee on market equity</t>
  </si>
  <si>
    <t>AM Fee on NOI</t>
  </si>
  <si>
    <t>AM Fee on unreturned capital</t>
  </si>
  <si>
    <t>Cost per foot inflated</t>
  </si>
  <si>
    <t>Asset Management</t>
  </si>
  <si>
    <t>Key Assumptions</t>
  </si>
  <si>
    <t>Market Rent</t>
  </si>
  <si>
    <t>Market Stabilized Occpancy</t>
  </si>
  <si>
    <t>Rent Growth</t>
  </si>
  <si>
    <t>Leverage on Acquisition</t>
  </si>
  <si>
    <t>Fixed or Variable</t>
  </si>
  <si>
    <t>Physical Occupancy</t>
  </si>
  <si>
    <t>Property Financial Metrics</t>
  </si>
  <si>
    <t>Unlevered IRR</t>
  </si>
  <si>
    <t>Levered IRR</t>
  </si>
  <si>
    <t>Asset Management Fee as % of Market Value Equity</t>
  </si>
  <si>
    <t>Unlevered Return on Cost</t>
  </si>
  <si>
    <t>Cash on Cash Return</t>
  </si>
  <si>
    <t>ASRS Financial Metrics</t>
  </si>
  <si>
    <t>Appreciation</t>
  </si>
  <si>
    <t>Expense Growth</t>
  </si>
  <si>
    <t>Quarterly</t>
  </si>
  <si>
    <t>Annual</t>
  </si>
  <si>
    <t>Quarters in this Year</t>
  </si>
  <si>
    <t>Amortization of Tis and LCs</t>
  </si>
  <si>
    <t>Asset Cost Basis</t>
  </si>
  <si>
    <t>Asset Mark</t>
  </si>
  <si>
    <t>Contribution</t>
  </si>
  <si>
    <t>Distribution</t>
  </si>
  <si>
    <t>Cumulative Contribution</t>
  </si>
  <si>
    <t>Cumulative Distribution</t>
  </si>
  <si>
    <t>Unlevered Cash Flow</t>
  </si>
  <si>
    <t>Disposition period</t>
  </si>
  <si>
    <t>IRR</t>
  </si>
  <si>
    <t>Levered Cash Flow</t>
  </si>
  <si>
    <t>Calls</t>
  </si>
  <si>
    <t>Distributions</t>
  </si>
  <si>
    <t>Preferred Return</t>
  </si>
  <si>
    <t>Sponsor co-invest</t>
  </si>
  <si>
    <t>Carry</t>
  </si>
  <si>
    <t>Net Income Before Appraisal Change</t>
  </si>
  <si>
    <t>Unrealized Gain or Loss</t>
  </si>
  <si>
    <t xml:space="preserve">Net Income  </t>
  </si>
  <si>
    <t>Unrealized Gain</t>
  </si>
  <si>
    <t>Change in Unrealized Gain</t>
  </si>
  <si>
    <t>Beginning Balance</t>
  </si>
  <si>
    <t>Add: Pref</t>
  </si>
  <si>
    <t>Add: Draw</t>
  </si>
  <si>
    <t>Hypothetical Liquidation</t>
  </si>
  <si>
    <t>Cash to ASRS Operations</t>
  </si>
  <si>
    <t>ASRS NAV</t>
  </si>
  <si>
    <t>Cash Flow</t>
  </si>
  <si>
    <t>ASRS Cash Flow</t>
  </si>
  <si>
    <t>ASRS Cumulative Capital Calls</t>
  </si>
  <si>
    <t>ASRS Cumulative Distributions</t>
  </si>
  <si>
    <t>TWR Calculations</t>
  </si>
  <si>
    <t>Disposition</t>
  </si>
  <si>
    <t>Cumulative Quarters</t>
  </si>
  <si>
    <t>Cumulative Chained TWR</t>
  </si>
  <si>
    <t>Cumulative in Chain</t>
  </si>
  <si>
    <t>Rolling one year TWR</t>
  </si>
  <si>
    <t>Balance Sheet Check</t>
  </si>
  <si>
    <t>Cumulatvie Distribution</t>
  </si>
  <si>
    <t>Cumulative Contrbution</t>
  </si>
  <si>
    <t>Cumulative Net Income</t>
  </si>
  <si>
    <t>Net Equity</t>
  </si>
  <si>
    <t>Amortization period for loan fee</t>
  </si>
  <si>
    <t>Loan Fee Amortization</t>
  </si>
  <si>
    <t>Deferred Loan Fee</t>
  </si>
  <si>
    <t>Interest Expense plus amortization of loan fee</t>
  </si>
  <si>
    <t>Ending Loan Balance</t>
  </si>
  <si>
    <t>Unamortized Loan Fee</t>
  </si>
  <si>
    <t>Units For Sale</t>
  </si>
  <si>
    <t>Sales</t>
  </si>
  <si>
    <t>Cost of building units</t>
  </si>
  <si>
    <t>Acquisition price (allocated if mixed use)</t>
  </si>
  <si>
    <t>Construction Cost</t>
  </si>
  <si>
    <t>Inflated Sale Price</t>
  </si>
  <si>
    <t>Cost per unit</t>
  </si>
  <si>
    <t>Commissions and closing</t>
  </si>
  <si>
    <t>Commissions and Closing</t>
  </si>
  <si>
    <t>Cost of Sales</t>
  </si>
  <si>
    <t>Gross Profit</t>
  </si>
  <si>
    <t>Total Revenue</t>
  </si>
  <si>
    <t>Other Revenue</t>
  </si>
  <si>
    <t>Other Cost</t>
  </si>
  <si>
    <t>Gross Profit %</t>
  </si>
  <si>
    <t>Net Revenue</t>
  </si>
  <si>
    <t>Inventory</t>
  </si>
  <si>
    <t>Cumulative Spent</t>
  </si>
  <si>
    <t>Less: Cumulative COS</t>
  </si>
  <si>
    <t>Cost basis inventory</t>
  </si>
  <si>
    <t>Valuation</t>
  </si>
  <si>
    <t>Units Remaining</t>
  </si>
  <si>
    <t>Discount to Market for Market Value</t>
  </si>
  <si>
    <t>Valuation Basis</t>
  </si>
  <si>
    <t>For Sale Inventory Value</t>
  </si>
  <si>
    <t>Loan to Cost</t>
  </si>
  <si>
    <t>Release Price</t>
  </si>
  <si>
    <t>Financing</t>
  </si>
  <si>
    <t>Beginning Loan Balance</t>
  </si>
  <si>
    <t>Interest</t>
  </si>
  <si>
    <t>For Sale Inventory NAV</t>
  </si>
  <si>
    <t>Interest Reserve</t>
  </si>
  <si>
    <t>For Sale NAV</t>
  </si>
  <si>
    <t>For Sale Net Revenue</t>
  </si>
  <si>
    <t>Costs and Expenses</t>
  </si>
  <si>
    <t>For Sale Costs</t>
  </si>
  <si>
    <t>Total Costs and Expenses</t>
  </si>
  <si>
    <t>Change in Inventory</t>
  </si>
  <si>
    <t>For Sale Assets (Fair Value)</t>
  </si>
  <si>
    <t>Income Assets (Fair Value)</t>
  </si>
  <si>
    <t>Change in For Sale Inventory</t>
  </si>
  <si>
    <t>Unrealized Gain Income Property</t>
  </si>
  <si>
    <t>Unrealized Gain For Sale Property</t>
  </si>
  <si>
    <t>Rental Operations</t>
  </si>
  <si>
    <t>For Sale Operations</t>
  </si>
  <si>
    <t>Unit Sales</t>
  </si>
  <si>
    <t>Profit Margin</t>
  </si>
  <si>
    <t>Total Acquisition Cost</t>
  </si>
  <si>
    <t>Change in loan balance</t>
  </si>
  <si>
    <t>Property Type (NAV)</t>
  </si>
  <si>
    <t>Apartments</t>
  </si>
  <si>
    <t>Industrial</t>
  </si>
  <si>
    <t>Land Banking</t>
  </si>
  <si>
    <t>Medical Office</t>
  </si>
  <si>
    <t>Mixed Use</t>
  </si>
  <si>
    <t>Office</t>
  </si>
  <si>
    <t>Resi Single Fam</t>
  </si>
  <si>
    <t>Resi Sr Housing</t>
  </si>
  <si>
    <t>Retail</t>
  </si>
  <si>
    <t>Self Storage</t>
  </si>
  <si>
    <t>Student Housing</t>
  </si>
  <si>
    <t>Geography (NAV)</t>
  </si>
  <si>
    <t>NYC</t>
  </si>
  <si>
    <t>LA</t>
  </si>
  <si>
    <t>SF</t>
  </si>
  <si>
    <t>NE</t>
  </si>
  <si>
    <t>MW</t>
  </si>
  <si>
    <t>SE</t>
  </si>
  <si>
    <t>W &amp; SW</t>
  </si>
  <si>
    <t>Development Stage (NAV)</t>
  </si>
  <si>
    <t>Land</t>
  </si>
  <si>
    <t>Construction</t>
  </si>
  <si>
    <t>Lease up</t>
  </si>
  <si>
    <t>Stable</t>
  </si>
  <si>
    <t>Gross Asset Value</t>
  </si>
  <si>
    <t>Sq ft leased</t>
  </si>
  <si>
    <t>Sq ft with certificate of occupancy</t>
  </si>
  <si>
    <t>Run Rate Revenue</t>
  </si>
  <si>
    <t>Stable Potential Revenue</t>
  </si>
  <si>
    <t>Run Rate Revenue/Stable Potential Revenue</t>
  </si>
  <si>
    <t>Contruction projects underway ($ remaining)</t>
  </si>
  <si>
    <t>Construction progress (count)</t>
  </si>
  <si>
    <t>Ahead of schedule</t>
  </si>
  <si>
    <t>On schedule</t>
  </si>
  <si>
    <t>Behind schedule</t>
  </si>
  <si>
    <t>Debt</t>
  </si>
  <si>
    <t>Assets</t>
  </si>
  <si>
    <t>Leverage %</t>
  </si>
  <si>
    <t>Variable rate debt</t>
  </si>
  <si>
    <t>Fixed rate debt/Variable rate debt</t>
  </si>
  <si>
    <t>Major tenant (&gt;20%) lease expiration</t>
  </si>
  <si>
    <t>Subject Asset</t>
  </si>
  <si>
    <t>Income Statement</t>
  </si>
  <si>
    <t>NOI</t>
  </si>
  <si>
    <t>Net Income</t>
  </si>
  <si>
    <t>Total Assets (Fair Value)</t>
  </si>
  <si>
    <t>Total Liab + Equity</t>
  </si>
  <si>
    <t>Other expenses</t>
  </si>
  <si>
    <t>Unrealized Gain (Loss)</t>
  </si>
  <si>
    <t>Balance Sheet</t>
  </si>
  <si>
    <t>Other changes in Operating Cash Flow</t>
  </si>
  <si>
    <t>Acquisitions</t>
  </si>
  <si>
    <t>Net CFI</t>
  </si>
  <si>
    <t>Cash Flow from Operations (CFO):</t>
  </si>
  <si>
    <t>Net CFO</t>
  </si>
  <si>
    <t>Cash Flow from Investing (CFI):</t>
  </si>
  <si>
    <t>Cash Flow from Financing (CFF):</t>
  </si>
  <si>
    <t>Net CFF</t>
  </si>
  <si>
    <t>Performance Metrics</t>
  </si>
  <si>
    <t>Project location</t>
  </si>
  <si>
    <t>Property type classification</t>
  </si>
  <si>
    <t>Development Stage</t>
  </si>
  <si>
    <t>Project name</t>
  </si>
  <si>
    <t>Loan type</t>
  </si>
  <si>
    <t>Amoritization pd (years)</t>
  </si>
  <si>
    <t>Rent/ft</t>
  </si>
  <si>
    <t>Construction Progress</t>
  </si>
  <si>
    <t>Sponsor</t>
  </si>
  <si>
    <t>Total Acquisition and Capex</t>
  </si>
  <si>
    <t>Renovation line 1</t>
  </si>
  <si>
    <t>Renovation line 2</t>
  </si>
  <si>
    <t>Total Renovation</t>
  </si>
  <si>
    <t>Buy Asset</t>
  </si>
  <si>
    <t>Construction line 1</t>
  </si>
  <si>
    <t>Construction line 2</t>
  </si>
  <si>
    <t>Total Construction</t>
  </si>
  <si>
    <t>Tis and Leasing commissions</t>
  </si>
  <si>
    <t>Total Tis and Leasing</t>
  </si>
  <si>
    <t>Core Am Fee on unreturned capital</t>
  </si>
  <si>
    <t>Core AM Fee on NOI</t>
  </si>
  <si>
    <t>Convert to Core?</t>
  </si>
  <si>
    <t>Core AM Fee on Market Equity</t>
  </si>
  <si>
    <t>Sponsor Share of Ownership After Convert to core</t>
  </si>
  <si>
    <t>Acquire partners interest at conversion to core</t>
  </si>
  <si>
    <t>Ground Up/Redevelopment Construction</t>
  </si>
  <si>
    <t>Construction Risk Summary</t>
  </si>
  <si>
    <t>Construction Cost Remaining to Complete -- Investment Property</t>
  </si>
  <si>
    <t>Construction Cost Remaining to Complete -- For Sale Property</t>
  </si>
  <si>
    <t>Total Construction -- Investment</t>
  </si>
  <si>
    <t>Total Construction -- For Sale</t>
  </si>
  <si>
    <t>Cumulative Construction -- Investment</t>
  </si>
  <si>
    <t>Cumulative Construction -- For Sale</t>
  </si>
  <si>
    <t>Construction Underway -- Investment</t>
  </si>
  <si>
    <t>Construction Underway -- For Sale</t>
  </si>
  <si>
    <t>Total Construction Underway</t>
  </si>
  <si>
    <t>Total Cost to Complete</t>
  </si>
  <si>
    <t>Net Income (including for sale)</t>
  </si>
  <si>
    <t>Net Income/Gross Asset Value</t>
  </si>
  <si>
    <t>Contruction projects underway</t>
  </si>
  <si>
    <t>Financing Risk Summary</t>
  </si>
  <si>
    <t>Variable Rate Loans</t>
  </si>
  <si>
    <t>Required Principal Payments</t>
  </si>
  <si>
    <t>Amortization and Required Principal at Maturity</t>
  </si>
  <si>
    <t xml:space="preserve">Fixed rate debt  </t>
  </si>
  <si>
    <t>Debt Required Principal Payments</t>
  </si>
  <si>
    <t>Cumulative Required Principal Payments</t>
  </si>
  <si>
    <t>Property location Clasification</t>
  </si>
  <si>
    <t>Done or NA</t>
  </si>
  <si>
    <t>ASRS Inception IRR</t>
  </si>
  <si>
    <t>ASRS Total TWR</t>
  </si>
  <si>
    <t>ASRS TVPI</t>
  </si>
  <si>
    <t>ASRS Cash Distribution Return on Cost</t>
  </si>
  <si>
    <t xml:space="preserve">Market Rent  </t>
  </si>
  <si>
    <t>Replacements and Major Repairs</t>
  </si>
  <si>
    <t>Total Replacements and Major Repairs</t>
  </si>
  <si>
    <t>Adjustments to Cash Flow to calculate NOI for capitalization</t>
  </si>
  <si>
    <t>Replacement Reserves</t>
  </si>
  <si>
    <t>Total adjustments</t>
  </si>
  <si>
    <t>percent of revenue</t>
  </si>
  <si>
    <t>annual amount</t>
  </si>
  <si>
    <t>Comparison of replacement reserves to amounts spent from CapEx sheet</t>
  </si>
  <si>
    <t>Cumulative Reserves</t>
  </si>
  <si>
    <t>Cumulative Expenditure</t>
  </si>
  <si>
    <t>Final Excess/(deficit)</t>
  </si>
  <si>
    <t>Cumulative Excess/(deficit) reserves</t>
  </si>
  <si>
    <t>Working Capital</t>
  </si>
  <si>
    <t>Total Working Capital</t>
  </si>
  <si>
    <t>Working capital should sum to zero -- does it?</t>
  </si>
  <si>
    <t>Cumulative Working Capital</t>
  </si>
  <si>
    <t>line 2</t>
  </si>
  <si>
    <t>NA</t>
  </si>
  <si>
    <t>Not used</t>
  </si>
  <si>
    <t>Not Used</t>
  </si>
  <si>
    <t>Quarterly change in cap rate</t>
  </si>
  <si>
    <t>Initial cap rate</t>
  </si>
  <si>
    <t>Tier 1</t>
  </si>
  <si>
    <t>Tier 2</t>
  </si>
  <si>
    <t>Tier 1 preferred return and return of capital</t>
  </si>
  <si>
    <t>Calculate needed cash to get to tier 2 IRR</t>
  </si>
  <si>
    <t>Plus Ending Balance Discounted</t>
  </si>
  <si>
    <t>Net Value Discounted at tier 2 rate</t>
  </si>
  <si>
    <t>Gap Payment to bring to tier 2 IRR</t>
  </si>
  <si>
    <t>Double check at arbitrary point</t>
  </si>
  <si>
    <t>Checks out?</t>
  </si>
  <si>
    <t>Cumulative NPV of tier 1 cash flow and prior tier 2 payments</t>
  </si>
  <si>
    <t>Paid to tier 2 gap (split at tier 1 carry)</t>
  </si>
  <si>
    <t>Remaining Cash (split at tier 2 carry until end of waterfall, then parri passu)</t>
  </si>
  <si>
    <t>Valuation code</t>
  </si>
  <si>
    <t>Loan #1</t>
  </si>
  <si>
    <t>Loan #2</t>
  </si>
  <si>
    <t>Summation of Above Loans</t>
  </si>
  <si>
    <t>multiple</t>
  </si>
  <si>
    <t xml:space="preserve">Paid to Unreturned Capital, Pref </t>
  </si>
  <si>
    <t xml:space="preserve">Paid to Tier 2 </t>
  </si>
  <si>
    <t>ASRS Share</t>
  </si>
  <si>
    <t>Preliminary Total</t>
  </si>
  <si>
    <t>Fee Deferred</t>
  </si>
  <si>
    <t>Percent of Asset Management Fee Deferred until after 1st tier of waterfall</t>
  </si>
  <si>
    <t>Adds to deferred fee</t>
  </si>
  <si>
    <t>Pay deferred fee</t>
  </si>
  <si>
    <t>Ending Balance Deferred Fee</t>
  </si>
  <si>
    <t>Remaining Cash to pay next levels</t>
  </si>
  <si>
    <t>Paid to Deferred Fee</t>
  </si>
  <si>
    <t>Summary of balances prior to Hypothetical Liquidation</t>
  </si>
  <si>
    <t>Deferred Fees</t>
  </si>
  <si>
    <t>Tier 2 gap</t>
  </si>
  <si>
    <t>Tier 1 capital and pref</t>
  </si>
  <si>
    <t>Deposit Activity</t>
  </si>
  <si>
    <t>Collect Deposits</t>
  </si>
  <si>
    <t>Closings</t>
  </si>
  <si>
    <t>Contracts Signed</t>
  </si>
  <si>
    <t>Pro Rata</t>
  </si>
  <si>
    <t xml:space="preserve">First </t>
  </si>
  <si>
    <t>Last</t>
  </si>
  <si>
    <t>Other</t>
  </si>
  <si>
    <t>Deposit Application</t>
  </si>
  <si>
    <t>Deposits Applied</t>
  </si>
  <si>
    <t>Deposit Balance</t>
  </si>
  <si>
    <t>Deposits in Balance?</t>
  </si>
  <si>
    <t>Net Change in Deposits</t>
  </si>
  <si>
    <t>Deposits remaining to pay</t>
  </si>
  <si>
    <t>Sales Remaining</t>
  </si>
  <si>
    <t>Total Deposits collected</t>
  </si>
  <si>
    <t>Change in Deposits</t>
  </si>
  <si>
    <t>Deposit per contract (only include amounts released from escrow)</t>
  </si>
  <si>
    <t>Debts</t>
  </si>
  <si>
    <t>Deposits on For Sale Asset</t>
  </si>
  <si>
    <t>Buchanan</t>
  </si>
  <si>
    <t>Operating Reserve</t>
  </si>
  <si>
    <t>Capital Reserve</t>
  </si>
  <si>
    <t>Spend from Capital Reserve</t>
  </si>
  <si>
    <t>Non-contingent asset management fees</t>
  </si>
  <si>
    <t>Invested Capital</t>
  </si>
  <si>
    <t>Asset NAV</t>
  </si>
  <si>
    <t>Annualized AM Fee as % of Invested Capital</t>
  </si>
  <si>
    <t>Performance AM fee (Percent of NOI)</t>
  </si>
  <si>
    <t>Annualized AM Fee as % of NAV</t>
  </si>
  <si>
    <t>Share of AM Fee based on performance</t>
  </si>
  <si>
    <t>Asset Management Fee Analysis</t>
  </si>
  <si>
    <t>Share of Hypothetical Liquidation</t>
  </si>
  <si>
    <t>Capital Calls</t>
  </si>
  <si>
    <t>Sponsor Capital Calls</t>
  </si>
  <si>
    <t>Performance Fees -- Sponsor Perspective</t>
  </si>
  <si>
    <t>Five year snapshot</t>
  </si>
  <si>
    <t>Cash from Liquidation</t>
  </si>
  <si>
    <t>Gross to Net Spread</t>
  </si>
  <si>
    <t>ASRS IRR</t>
  </si>
  <si>
    <t>Gross Levered IRR (adds back AM fee)</t>
  </si>
  <si>
    <t>Drag from AM Fee</t>
  </si>
  <si>
    <t>Total Spread</t>
  </si>
  <si>
    <t>NAV in balance</t>
  </si>
  <si>
    <t>Projected date of closing</t>
  </si>
  <si>
    <t>First day of year</t>
  </si>
  <si>
    <t>Fraction of year</t>
  </si>
  <si>
    <t>360 day basis</t>
  </si>
  <si>
    <t>Last day of year</t>
  </si>
  <si>
    <t>Days left in quarter</t>
  </si>
  <si>
    <t>Round to quarter</t>
  </si>
  <si>
    <t>90 day quarters</t>
  </si>
  <si>
    <t>Years after start to convert (can include fractional years)</t>
  </si>
  <si>
    <t>years</t>
  </si>
  <si>
    <t>Waterfall on?</t>
  </si>
  <si>
    <t>Cash flow convention for current period receipts and disbursements</t>
  </si>
  <si>
    <t>Beginning</t>
  </si>
  <si>
    <t>Middle</t>
  </si>
  <si>
    <t>End</t>
  </si>
  <si>
    <t>Distribution of Cash if Waterfall is off</t>
  </si>
  <si>
    <t>ASRS Calls</t>
  </si>
  <si>
    <t>ASRS Distributions</t>
  </si>
  <si>
    <t>ASRS Net</t>
  </si>
  <si>
    <t xml:space="preserve">Sponsor Calls </t>
  </si>
  <si>
    <t>Sponsor Distributions</t>
  </si>
  <si>
    <t>Sponsor Net</t>
  </si>
  <si>
    <t>Check</t>
  </si>
  <si>
    <t>Waterfall off?</t>
  </si>
  <si>
    <t>Sponsor share when waterfall off</t>
  </si>
  <si>
    <t>out of balance amount</t>
  </si>
  <si>
    <t>Remaining Cash to pay next levels in waterfall</t>
  </si>
  <si>
    <t>fv factor tier 2 rate for period cash flow</t>
  </si>
  <si>
    <t>fv factor tier 2 rate for end balance</t>
  </si>
  <si>
    <t>ASRS Share of Prior Line</t>
  </si>
  <si>
    <t>Sponsor Share of Prior Line</t>
  </si>
  <si>
    <t>Tier 1 cash flow summary</t>
  </si>
  <si>
    <t>ASRS Cash Flow Summary</t>
  </si>
  <si>
    <t>Tier 1 Calls</t>
  </si>
  <si>
    <t>Tier 1 Distributions</t>
  </si>
  <si>
    <t>Tier 1 combined</t>
  </si>
  <si>
    <t>Tier 2 Distribution</t>
  </si>
  <si>
    <t>Residual Waterfall Distribution</t>
  </si>
  <si>
    <t>Net Distribution when waterfall is off</t>
  </si>
  <si>
    <t>Sponsor Cash Flow Summary</t>
  </si>
  <si>
    <t>Deferred Fee</t>
  </si>
  <si>
    <t>Total Cash</t>
  </si>
  <si>
    <t>Remaining Value</t>
  </si>
  <si>
    <t>ASRS share of above value before convert to core</t>
  </si>
  <si>
    <t>ASRS share of above value after convert to core</t>
  </si>
  <si>
    <t>ASRS share of above value</t>
  </si>
  <si>
    <t>Sponsor Share of hypothetical liquidation</t>
  </si>
  <si>
    <t>Waterfall Distributions</t>
  </si>
  <si>
    <t>Net Cash Flow</t>
  </si>
  <si>
    <t>Waterfall Distributions (excl deferred fee)</t>
  </si>
  <si>
    <t>Cumulative Cash Flow</t>
  </si>
  <si>
    <t>Equity Buildup</t>
  </si>
  <si>
    <t>ASRS Hypothetical Liquidation Value</t>
  </si>
  <si>
    <t>Model Validation at tier 1</t>
  </si>
  <si>
    <t>ASRS tier 1 cash</t>
  </si>
  <si>
    <t>Should be</t>
  </si>
  <si>
    <t>will only match exactly if no proration in first quarter and cash flow convention set to "end"</t>
  </si>
  <si>
    <t>Model Validation at tier 2</t>
  </si>
  <si>
    <t>ASRS cash through tier 2</t>
  </si>
  <si>
    <t>Beginning Balanced Deferred Fee</t>
  </si>
  <si>
    <t>ASRS tier 2 hypothetical liquidation (calculated on full amount as if enough value to fully satisfy tier)</t>
  </si>
  <si>
    <t>ASRS tier 1 hypothetical liquidation (calculated on full amount as if enough value to fully satisfy tier)</t>
  </si>
  <si>
    <t>Draws for Interest</t>
  </si>
  <si>
    <t>Draws for Acquisition and Construction</t>
  </si>
  <si>
    <t>Proration for first quarter</t>
  </si>
  <si>
    <t>Exclude for sale activities</t>
  </si>
  <si>
    <t>Calculated quarterly growth rate</t>
  </si>
  <si>
    <t>Calculated Quarterly Rates</t>
  </si>
  <si>
    <t xml:space="preserve">  compounds to stated annual growth rate</t>
  </si>
  <si>
    <t>Granite</t>
  </si>
  <si>
    <t>Dallas</t>
  </si>
  <si>
    <t>Existing Leases average rate per Sq Ft</t>
  </si>
  <si>
    <t>Starting Occupancy in sq ft</t>
  </si>
  <si>
    <t>Expirations of existing leases</t>
  </si>
  <si>
    <t>Rent Roll Calculator</t>
  </si>
  <si>
    <t>Existing Lease Rent Growth</t>
  </si>
  <si>
    <t>Renewal rate</t>
  </si>
  <si>
    <t>New and renewalLease term (years)</t>
  </si>
  <si>
    <t>New and Renewal free rent (in months)</t>
  </si>
  <si>
    <t>Increases calculated quarterly</t>
  </si>
  <si>
    <t>Use the rent roll calculator?</t>
  </si>
  <si>
    <t>months</t>
  </si>
  <si>
    <t>Years to Achieve Stabilized Occupancy for initiaal vacancy below stabilized ocucpancy (will be rounded up to the nearest value stated in quarters)</t>
  </si>
  <si>
    <t>Average time to fill vacancy for space initially leased that is not renewed (will be rounded up to nearest quarter)</t>
  </si>
  <si>
    <t>Existing Lease average rate per sq ft</t>
  </si>
  <si>
    <t>Cumulative expirations</t>
  </si>
  <si>
    <t>Occupancy from existing tenants</t>
  </si>
  <si>
    <t>Vacancy</t>
  </si>
  <si>
    <t>Renewal Leases</t>
  </si>
  <si>
    <t>New and Renewal Lease annual increases</t>
  </si>
  <si>
    <t>Existing Leases</t>
  </si>
  <si>
    <t>Echo 1</t>
  </si>
  <si>
    <t>Echo 1 expiration</t>
  </si>
  <si>
    <t>Echo 2</t>
  </si>
  <si>
    <t>Echo 2 expiration</t>
  </si>
  <si>
    <t>Echo 3</t>
  </si>
  <si>
    <t>column index</t>
  </si>
  <si>
    <t>New Leases</t>
  </si>
  <si>
    <t>Round 1</t>
  </si>
  <si>
    <t>Round 1 expirataion</t>
  </si>
  <si>
    <t>Round 2</t>
  </si>
  <si>
    <t>Round 2 expiration</t>
  </si>
  <si>
    <t>Round 3</t>
  </si>
  <si>
    <t>Round 1 renewal</t>
  </si>
  <si>
    <t xml:space="preserve">Round 2 renewal </t>
  </si>
  <si>
    <t>Round 0 (excess vacancy at acquisition)</t>
  </si>
  <si>
    <t>Round 0 renewal</t>
  </si>
  <si>
    <t>Round 0 expiration</t>
  </si>
  <si>
    <t>Vacant space at acquisition needed to lease to achieve stabilized occupancy</t>
  </si>
  <si>
    <t>Square Feet leased in excess of stabilized occupancy</t>
  </si>
  <si>
    <t>Cumulative above line</t>
  </si>
  <si>
    <t>Leases in excess of stabilized at acquisition</t>
  </si>
  <si>
    <t>Cumulative minus excess over stabilized</t>
  </si>
  <si>
    <t>Round 1 Amount to go to new leases</t>
  </si>
  <si>
    <t>Round 2 amount to go to new leases</t>
  </si>
  <si>
    <t>Round 3 amount to go to new leases</t>
  </si>
  <si>
    <t>Existing lease going to new</t>
  </si>
  <si>
    <t>Existing Lease expiration</t>
  </si>
  <si>
    <t>Leases expiring not renewed (emanating from original leases)</t>
  </si>
  <si>
    <t>not used</t>
  </si>
  <si>
    <t>Net Renewal Leases</t>
  </si>
  <si>
    <t>Space occupied on Renewal Leases</t>
  </si>
  <si>
    <t>Net New leases</t>
  </si>
  <si>
    <t>Space occupied new leases</t>
  </si>
  <si>
    <t>Occupancy Summary</t>
  </si>
  <si>
    <t>Existing</t>
  </si>
  <si>
    <t>Renewal</t>
  </si>
  <si>
    <t>New</t>
  </si>
  <si>
    <t>Occupancy existing tenants sq ft</t>
  </si>
  <si>
    <t>Occupancy %</t>
  </si>
  <si>
    <t>Stabilized % Leased</t>
  </si>
  <si>
    <t>Leasing Summary (annual sq ft leases signed)</t>
  </si>
  <si>
    <t>Renewals</t>
  </si>
  <si>
    <t>Lease Commence</t>
  </si>
  <si>
    <t>Leases signed after acquisition in force by vintage</t>
  </si>
  <si>
    <t>Lease Rate by Vintage</t>
  </si>
  <si>
    <t>Revenue by Vintage</t>
  </si>
  <si>
    <t>Free Rent</t>
  </si>
  <si>
    <t>Free Rent in quarters</t>
  </si>
  <si>
    <t>Free Rent Remaining</t>
  </si>
  <si>
    <t>Free Rent Applied</t>
  </si>
  <si>
    <t>Free Rent percent matrix by vintage</t>
  </si>
  <si>
    <t>New from rent roll calculator</t>
  </si>
  <si>
    <t>Renewal Lease sq ft (provide your own code)</t>
  </si>
  <si>
    <t>Renewal Lease sq ft from rent calculator</t>
  </si>
  <si>
    <t>Total Renewal Lease sq ft</t>
  </si>
  <si>
    <t>New Lease Sq Ft (provide your own code)</t>
  </si>
  <si>
    <t>New Lease Sq Ft from rent Calculator</t>
  </si>
  <si>
    <t>Total New Lease Sq Ft</t>
  </si>
  <si>
    <t>Future Leases from rent roll calculator</t>
  </si>
  <si>
    <t>Leasing commission Rate</t>
  </si>
  <si>
    <t>Leasing commission per sq ft</t>
  </si>
  <si>
    <t>Ti's for renewal leases</t>
  </si>
  <si>
    <t>TI's for new leases</t>
  </si>
  <si>
    <t>Inflation for TI's</t>
  </si>
  <si>
    <t>Calculated quarter inflation</t>
  </si>
  <si>
    <t>Leasing Commissions</t>
  </si>
  <si>
    <t>Free Rent from Rent Roll Calculator</t>
  </si>
  <si>
    <t>Tis renewal Leases</t>
  </si>
  <si>
    <t>Tis new leases</t>
  </si>
  <si>
    <t>(Spend Reserve Concurrently)</t>
  </si>
  <si>
    <t>Sponsor share of equity</t>
  </si>
  <si>
    <t>Net Asset Value -- Sponsor</t>
  </si>
  <si>
    <t>Cash Buyout?</t>
  </si>
  <si>
    <t>(if FALSE, then buyout is done by changing the sponsor's equity % to the value in the preceeding quarter)</t>
  </si>
  <si>
    <t>Sponsor Share of Ownership at Conversion</t>
  </si>
  <si>
    <t>Round 0 thru 2 expiration</t>
  </si>
  <si>
    <t>Round 0 thru 2 renewal</t>
  </si>
  <si>
    <t>Sum 0 thru 2</t>
  </si>
  <si>
    <t>check in balance</t>
  </si>
  <si>
    <t>Deomposition of Distribution to operations and capital events</t>
  </si>
  <si>
    <t>Capital event</t>
  </si>
  <si>
    <t>For Sale Net Cash Flow</t>
  </si>
  <si>
    <t>OpCash applied to capital?</t>
  </si>
  <si>
    <t>Ending Balance -- Total</t>
  </si>
  <si>
    <t>Ending Balance -- Capital</t>
  </si>
  <si>
    <t>Ending balance -- Pref</t>
  </si>
  <si>
    <t>Subtract: Payment -- Total</t>
  </si>
  <si>
    <t>Payment pref</t>
  </si>
  <si>
    <t>Payment Capital</t>
  </si>
  <si>
    <t>cash available for capital</t>
  </si>
  <si>
    <t>test: payments balance to distributions</t>
  </si>
  <si>
    <t>test: ending balances reconcile</t>
  </si>
  <si>
    <t xml:space="preserve">Deemed Capital Payment </t>
  </si>
  <si>
    <t>Cash available for Clawback</t>
  </si>
  <si>
    <t>Deficit to balances</t>
  </si>
  <si>
    <t>Clawback amount</t>
  </si>
  <si>
    <t>NAV plus Clawback</t>
  </si>
  <si>
    <t>Clawback</t>
  </si>
  <si>
    <t>Cost Basis Value Excluding unamoritized loan fee and working capital</t>
  </si>
  <si>
    <t>Income Lag for Capitalization</t>
  </si>
  <si>
    <t>in quarters</t>
  </si>
  <si>
    <t>in quarters, negative numbers to use trailing income, positive to look forward</t>
  </si>
  <si>
    <t>Column #</t>
  </si>
  <si>
    <t>Columns left</t>
  </si>
  <si>
    <t>First Column</t>
  </si>
  <si>
    <t>Last Column</t>
  </si>
  <si>
    <t>Columns before</t>
  </si>
  <si>
    <t>NOI for value * 4</t>
  </si>
  <si>
    <t>NOI Lagged</t>
  </si>
  <si>
    <t>Columns to Lag</t>
  </si>
  <si>
    <t xml:space="preserve">Cost  </t>
  </si>
  <si>
    <t>Income Capitalization</t>
  </si>
  <si>
    <t>DCF</t>
  </si>
  <si>
    <t>Value for DCF</t>
  </si>
  <si>
    <t>Time period for DCF analaysis</t>
  </si>
  <si>
    <t>Discount rate</t>
  </si>
  <si>
    <t>unlevered</t>
  </si>
  <si>
    <t>quarterly equivalent</t>
  </si>
  <si>
    <t>DCF Cash Flow</t>
  </si>
  <si>
    <t>DCF Terminal Value</t>
  </si>
  <si>
    <t>Total DCF</t>
  </si>
  <si>
    <t>Lag for Terminal Value</t>
  </si>
  <si>
    <t>Discount Terminal Value</t>
  </si>
  <si>
    <t>Lowest</t>
  </si>
  <si>
    <t>Highest</t>
  </si>
  <si>
    <t>Average</t>
  </si>
  <si>
    <t>circuit breaker</t>
  </si>
  <si>
    <t>Tier 2 active</t>
  </si>
  <si>
    <t>ASRS Share tier 1</t>
  </si>
  <si>
    <t>ASRS Share tier 2</t>
  </si>
  <si>
    <t>ASRS Share residual</t>
  </si>
  <si>
    <t>On or Two Tier waterfall w/ no catchup</t>
  </si>
  <si>
    <t>(annual effective with quarterly compounding)</t>
  </si>
  <si>
    <t>Unlevered cash flow for valuation</t>
  </si>
  <si>
    <t>dcf circuit breaker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</si>
</sst>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000_);_(* \(#,##0.0000\);_(* &quot;-&quot;??_);_(@_)"/>
    <numFmt numFmtId="167" formatCode="_(* #,##0_);_(* \(#,##0\);_(* &quot;-&quot;?_);_(@_)"/>
    <numFmt numFmtId="168" formatCode="&quot;$&quot;#,##0.00"/>
    <numFmt numFmtId="169" formatCode="&quot;$&quot;#,##0"/>
    <numFmt numFmtId="170" formatCode="0.000%"/>
    <numFmt numFmtId="171" formatCode="0.00000%"/>
    <numFmt numFmtId="172" formatCode="0.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6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165" fontId="0" fillId="0" borderId="0" xfId="2" applyNumberFormat="1" applyFont="1"/>
    <xf numFmtId="165" fontId="0" fillId="0" borderId="0" xfId="0" applyNumberFormat="1"/>
    <xf numFmtId="0" fontId="2" fillId="0" borderId="0" xfId="0" applyFont="1"/>
    <xf numFmtId="9" fontId="0" fillId="0" borderId="0" xfId="0" applyNumberFormat="1"/>
    <xf numFmtId="164" fontId="3" fillId="0" borderId="0" xfId="1" applyNumberFormat="1" applyFont="1"/>
    <xf numFmtId="164" fontId="4" fillId="0" borderId="0" xfId="1" applyNumberFormat="1" applyFont="1"/>
    <xf numFmtId="0" fontId="4" fillId="0" borderId="0" xfId="0" applyFont="1"/>
    <xf numFmtId="9" fontId="4" fillId="0" borderId="0" xfId="0" applyNumberFormat="1" applyFont="1"/>
    <xf numFmtId="166" fontId="0" fillId="0" borderId="0" xfId="1" applyNumberFormat="1" applyFont="1"/>
    <xf numFmtId="0" fontId="3" fillId="0" borderId="0" xfId="0" applyFont="1"/>
    <xf numFmtId="167" fontId="0" fillId="0" borderId="0" xfId="0" applyNumberFormat="1"/>
    <xf numFmtId="165" fontId="4" fillId="0" borderId="0" xfId="0" applyNumberFormat="1" applyFont="1"/>
    <xf numFmtId="164" fontId="2" fillId="0" borderId="0" xfId="1" applyNumberFormat="1" applyFont="1"/>
    <xf numFmtId="10" fontId="0" fillId="0" borderId="0" xfId="0" applyNumberFormat="1"/>
    <xf numFmtId="10" fontId="4" fillId="0" borderId="0" xfId="0" applyNumberFormat="1" applyFont="1"/>
    <xf numFmtId="9" fontId="4" fillId="0" borderId="0" xfId="0" applyNumberFormat="1" applyFont="1" applyAlignment="1">
      <alignment horizontal="right"/>
    </xf>
    <xf numFmtId="164" fontId="3" fillId="0" borderId="0" xfId="0" applyNumberFormat="1" applyFont="1"/>
    <xf numFmtId="0" fontId="0" fillId="0" borderId="0" xfId="0" applyFont="1"/>
    <xf numFmtId="1" fontId="0" fillId="0" borderId="0" xfId="0" applyNumberFormat="1" applyAlignment="1">
      <alignment horizontal="right"/>
    </xf>
    <xf numFmtId="164" fontId="4" fillId="0" borderId="0" xfId="1" applyNumberFormat="1" applyFont="1" applyAlignment="1">
      <alignment horizontal="right"/>
    </xf>
    <xf numFmtId="0" fontId="0" fillId="0" borderId="0" xfId="0" applyAlignment="1">
      <alignment wrapText="1"/>
    </xf>
    <xf numFmtId="43" fontId="3" fillId="0" borderId="0" xfId="1" applyFont="1"/>
    <xf numFmtId="165" fontId="3" fillId="0" borderId="0" xfId="0" applyNumberFormat="1" applyFont="1"/>
    <xf numFmtId="2" fontId="0" fillId="0" borderId="0" xfId="0" applyNumberFormat="1"/>
    <xf numFmtId="43" fontId="3" fillId="0" borderId="0" xfId="0" applyNumberFormat="1" applyFont="1"/>
    <xf numFmtId="0" fontId="7" fillId="0" borderId="0" xfId="0" applyFont="1"/>
    <xf numFmtId="10" fontId="0" fillId="0" borderId="0" xfId="2" applyNumberFormat="1" applyFont="1"/>
    <xf numFmtId="10" fontId="0" fillId="0" borderId="0" xfId="2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164" fontId="0" fillId="0" borderId="0" xfId="1" applyNumberFormat="1" applyFont="1" applyAlignment="1">
      <alignment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wrapText="1"/>
    </xf>
    <xf numFmtId="164" fontId="3" fillId="2" borderId="0" xfId="1" applyNumberFormat="1" applyFont="1" applyFill="1"/>
    <xf numFmtId="164" fontId="0" fillId="2" borderId="0" xfId="1" applyNumberFormat="1" applyFont="1" applyFill="1"/>
    <xf numFmtId="0" fontId="0" fillId="2" borderId="0" xfId="0" applyFill="1"/>
    <xf numFmtId="0" fontId="0" fillId="2" borderId="0" xfId="0" applyFont="1" applyFill="1"/>
    <xf numFmtId="0" fontId="3" fillId="2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3" borderId="0" xfId="0" applyNumberFormat="1" applyFill="1"/>
    <xf numFmtId="0" fontId="0" fillId="3" borderId="0" xfId="0" applyFill="1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3" fontId="0" fillId="0" borderId="4" xfId="0" applyNumberFormat="1" applyBorder="1"/>
    <xf numFmtId="43" fontId="0" fillId="0" borderId="0" xfId="0" applyNumberFormat="1"/>
    <xf numFmtId="0" fontId="0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1" fillId="0" borderId="0" xfId="0" applyFont="1"/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 applyBorder="1"/>
    <xf numFmtId="3" fontId="0" fillId="0" borderId="0" xfId="0" applyNumberFormat="1" applyFont="1" applyAlignment="1">
      <alignment horizontal="center"/>
    </xf>
    <xf numFmtId="0" fontId="0" fillId="0" borderId="6" xfId="0" applyBorder="1"/>
    <xf numFmtId="168" fontId="0" fillId="0" borderId="7" xfId="0" applyNumberFormat="1" applyBorder="1" applyAlignment="1">
      <alignment horizontal="center"/>
    </xf>
    <xf numFmtId="0" fontId="0" fillId="0" borderId="8" xfId="0" applyBorder="1"/>
    <xf numFmtId="165" fontId="0" fillId="0" borderId="9" xfId="2" applyNumberFormat="1" applyFont="1" applyBorder="1" applyAlignment="1">
      <alignment horizontal="center"/>
    </xf>
    <xf numFmtId="0" fontId="0" fillId="0" borderId="10" xfId="0" applyBorder="1"/>
    <xf numFmtId="165" fontId="0" fillId="0" borderId="11" xfId="2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Font="1" applyBorder="1" applyAlignment="1">
      <alignment horizontal="center"/>
    </xf>
    <xf numFmtId="0" fontId="0" fillId="0" borderId="9" xfId="0" applyBorder="1"/>
    <xf numFmtId="0" fontId="0" fillId="0" borderId="8" xfId="0" applyFont="1" applyBorder="1" applyAlignment="1">
      <alignment horizontal="left"/>
    </xf>
    <xf numFmtId="3" fontId="0" fillId="0" borderId="9" xfId="0" applyNumberFormat="1" applyBorder="1"/>
    <xf numFmtId="169" fontId="0" fillId="0" borderId="9" xfId="0" applyNumberFormat="1" applyBorder="1"/>
    <xf numFmtId="0" fontId="0" fillId="0" borderId="10" xfId="0" applyFont="1" applyBorder="1" applyAlignment="1">
      <alignment horizontal="left"/>
    </xf>
    <xf numFmtId="169" fontId="0" fillId="0" borderId="11" xfId="0" applyNumberFormat="1" applyBorder="1"/>
    <xf numFmtId="164" fontId="3" fillId="0" borderId="0" xfId="1" applyNumberFormat="1" applyFont="1" applyFill="1"/>
    <xf numFmtId="164" fontId="10" fillId="2" borderId="0" xfId="1" applyNumberFormat="1" applyFont="1" applyFill="1"/>
    <xf numFmtId="164" fontId="13" fillId="2" borderId="0" xfId="1" applyNumberFormat="1" applyFont="1" applyFill="1"/>
    <xf numFmtId="43" fontId="0" fillId="0" borderId="0" xfId="1" applyNumberFormat="1" applyFont="1"/>
    <xf numFmtId="0" fontId="0" fillId="0" borderId="0" xfId="0" applyFont="1" applyAlignment="1">
      <alignment wrapText="1"/>
    </xf>
    <xf numFmtId="0" fontId="0" fillId="2" borderId="0" xfId="0" applyFill="1" applyAlignment="1">
      <alignment wrapText="1"/>
    </xf>
    <xf numFmtId="164" fontId="0" fillId="2" borderId="0" xfId="0" applyNumberFormat="1" applyFill="1"/>
    <xf numFmtId="164" fontId="10" fillId="0" borderId="0" xfId="1" applyNumberFormat="1" applyFont="1" applyFill="1"/>
    <xf numFmtId="164" fontId="0" fillId="0" borderId="0" xfId="1" applyNumberFormat="1" applyFont="1" applyFill="1"/>
    <xf numFmtId="164" fontId="2" fillId="0" borderId="0" xfId="1" applyNumberFormat="1" applyFont="1" applyFill="1"/>
    <xf numFmtId="164" fontId="4" fillId="0" borderId="0" xfId="1" applyNumberFormat="1" applyFont="1" applyFill="1"/>
    <xf numFmtId="164" fontId="10" fillId="0" borderId="0" xfId="1" applyNumberFormat="1" applyFont="1"/>
    <xf numFmtId="43" fontId="4" fillId="0" borderId="0" xfId="1" applyNumberFormat="1" applyFont="1"/>
    <xf numFmtId="43" fontId="4" fillId="0" borderId="0" xfId="0" applyNumberFormat="1" applyFont="1"/>
    <xf numFmtId="43" fontId="4" fillId="0" borderId="0" xfId="1" applyFont="1"/>
    <xf numFmtId="170" fontId="4" fillId="0" borderId="0" xfId="2" applyNumberFormat="1" applyFont="1"/>
    <xf numFmtId="0" fontId="3" fillId="0" borderId="0" xfId="0" applyFont="1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10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8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10" fontId="0" fillId="0" borderId="13" xfId="0" applyNumberFormat="1" applyBorder="1"/>
    <xf numFmtId="10" fontId="0" fillId="0" borderId="13" xfId="2" applyNumberFormat="1" applyFont="1" applyBorder="1"/>
    <xf numFmtId="10" fontId="0" fillId="0" borderId="14" xfId="2" applyNumberFormat="1" applyFont="1" applyBorder="1"/>
    <xf numFmtId="0" fontId="2" fillId="0" borderId="0" xfId="0" applyFont="1" applyAlignment="1">
      <alignment wrapText="1"/>
    </xf>
    <xf numFmtId="43" fontId="0" fillId="0" borderId="13" xfId="1" applyFont="1" applyBorder="1"/>
    <xf numFmtId="0" fontId="0" fillId="0" borderId="0" xfId="0" applyFont="1" applyFill="1" applyBorder="1"/>
    <xf numFmtId="14" fontId="0" fillId="0" borderId="0" xfId="0" applyNumberFormat="1"/>
    <xf numFmtId="14" fontId="4" fillId="0" borderId="0" xfId="0" applyNumberFormat="1" applyFont="1"/>
    <xf numFmtId="10" fontId="0" fillId="0" borderId="0" xfId="2" applyNumberFormat="1" applyFont="1" applyBorder="1"/>
    <xf numFmtId="43" fontId="0" fillId="0" borderId="0" xfId="1" applyFont="1" applyAlignment="1">
      <alignment wrapText="1"/>
    </xf>
    <xf numFmtId="164" fontId="0" fillId="2" borderId="0" xfId="1" applyNumberFormat="1" applyFont="1" applyFill="1" applyAlignment="1">
      <alignment wrapText="1"/>
    </xf>
    <xf numFmtId="10" fontId="3" fillId="0" borderId="0" xfId="0" applyNumberFormat="1" applyFont="1"/>
    <xf numFmtId="171" fontId="3" fillId="0" borderId="0" xfId="0" applyNumberFormat="1" applyFont="1"/>
    <xf numFmtId="172" fontId="3" fillId="0" borderId="0" xfId="0" applyNumberFormat="1" applyFont="1"/>
    <xf numFmtId="0" fontId="0" fillId="0" borderId="0" xfId="0" applyAlignment="1">
      <alignment horizontal="right" wrapText="1"/>
    </xf>
    <xf numFmtId="172" fontId="0" fillId="0" borderId="0" xfId="2" applyNumberFormat="1" applyFont="1"/>
    <xf numFmtId="9" fontId="3" fillId="0" borderId="0" xfId="0" applyNumberFormat="1" applyFont="1"/>
    <xf numFmtId="0" fontId="0" fillId="4" borderId="0" xfId="0" applyFill="1"/>
    <xf numFmtId="0" fontId="10" fillId="0" borderId="0" xfId="0" applyFont="1"/>
    <xf numFmtId="43" fontId="3" fillId="0" borderId="0" xfId="1" applyNumberFormat="1" applyFont="1"/>
    <xf numFmtId="43" fontId="2" fillId="0" borderId="0" xfId="0" applyNumberFormat="1" applyFont="1"/>
    <xf numFmtId="0" fontId="7" fillId="0" borderId="0" xfId="0" applyFont="1" applyAlignment="1">
      <alignment horizontal="left"/>
    </xf>
    <xf numFmtId="0" fontId="14" fillId="0" borderId="0" xfId="0" applyFont="1"/>
    <xf numFmtId="164" fontId="8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'Risk '!$B$4</c:f>
              <c:strCache>
                <c:ptCount val="1"/>
                <c:pt idx="0">
                  <c:v>Apartments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'!$D$4:$N$4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'Risk '!$B$5</c:f>
              <c:strCache>
                <c:ptCount val="1"/>
                <c:pt idx="0">
                  <c:v>Industrial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'!$D$5:$N$5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'Risk '!$B$6</c:f>
              <c:strCache>
                <c:ptCount val="1"/>
                <c:pt idx="0">
                  <c:v>Land Banking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'!$D$6:$N$6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'Risk '!$B$7</c:f>
              <c:strCache>
                <c:ptCount val="1"/>
                <c:pt idx="0">
                  <c:v>Medical Office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'!$D$7:$N$7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'Risk '!$B$8</c:f>
              <c:strCache>
                <c:ptCount val="1"/>
                <c:pt idx="0">
                  <c:v>Mixed Use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'!$D$8:$N$8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'Risk '!$B$9</c:f>
              <c:strCache>
                <c:ptCount val="1"/>
                <c:pt idx="0">
                  <c:v>Office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'!$D$9:$N$9</c:f>
              <c:numCache>
                <c:formatCode>#,##0</c:formatCode>
                <c:ptCount val="11"/>
                <c:pt idx="0">
                  <c:v>14442444.303324653</c:v>
                </c:pt>
                <c:pt idx="1">
                  <c:v>16042313.853462718</c:v>
                </c:pt>
                <c:pt idx="2">
                  <c:v>17408922.639179043</c:v>
                </c:pt>
                <c:pt idx="3">
                  <c:v>18592319.91723796</c:v>
                </c:pt>
                <c:pt idx="4">
                  <c:v>18975955.924313203</c:v>
                </c:pt>
                <c:pt idx="5">
                  <c:v>12233149.253212627</c:v>
                </c:pt>
                <c:pt idx="6">
                  <c:v>15867572.415715052</c:v>
                </c:pt>
                <c:pt idx="7">
                  <c:v>17425712.728988901</c:v>
                </c:pt>
                <c:pt idx="8">
                  <c:v>18148142.849360637</c:v>
                </c:pt>
                <c:pt idx="9">
                  <c:v>19581521.372395903</c:v>
                </c:pt>
                <c:pt idx="10">
                  <c:v>20738929.328280568</c:v>
                </c:pt>
              </c:numCache>
            </c:numRef>
          </c:val>
        </c:ser>
        <c:ser>
          <c:idx val="6"/>
          <c:order val="6"/>
          <c:tx>
            <c:strRef>
              <c:f>'Risk '!$B$10</c:f>
              <c:strCache>
                <c:ptCount val="1"/>
                <c:pt idx="0">
                  <c:v>Resi Single Fam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'!$D$10:$N$10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'Risk '!$B$11</c:f>
              <c:strCache>
                <c:ptCount val="1"/>
                <c:pt idx="0">
                  <c:v>Resi Sr Housing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'!$D$11:$N$11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tx>
            <c:strRef>
              <c:f>'Risk '!$B$12</c:f>
              <c:strCache>
                <c:ptCount val="1"/>
                <c:pt idx="0">
                  <c:v>Retail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'!$D$12:$N$12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9"/>
          <c:tx>
            <c:strRef>
              <c:f>'Risk '!$B$13</c:f>
              <c:strCache>
                <c:ptCount val="1"/>
                <c:pt idx="0">
                  <c:v>Self Storage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'!$D$13:$N$13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'Risk '!$B$14</c:f>
              <c:strCache>
                <c:ptCount val="1"/>
                <c:pt idx="0">
                  <c:v>Student Housing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'!$D$14:$N$14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760960"/>
        <c:axId val="332762496"/>
      </c:barChart>
      <c:catAx>
        <c:axId val="33276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32762496"/>
        <c:crosses val="autoZero"/>
        <c:auto val="1"/>
        <c:lblAlgn val="ctr"/>
        <c:lblOffset val="100"/>
        <c:noMultiLvlLbl val="0"/>
      </c:catAx>
      <c:valAx>
        <c:axId val="3327624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327609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'Risk '!$B$62</c:f>
              <c:strCache>
                <c:ptCount val="1"/>
                <c:pt idx="0">
                  <c:v>Variable rate debt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'!$D$62:$N$62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'Risk '!$B$63</c:f>
              <c:strCache>
                <c:ptCount val="1"/>
                <c:pt idx="0">
                  <c:v>Fixed rate debt  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'!$D$63:$N$63</c:f>
              <c:numCache>
                <c:formatCode>#,##0</c:formatCode>
                <c:ptCount val="11"/>
                <c:pt idx="0">
                  <c:v>18000000</c:v>
                </c:pt>
                <c:pt idx="1">
                  <c:v>18000000</c:v>
                </c:pt>
                <c:pt idx="2">
                  <c:v>18000000</c:v>
                </c:pt>
                <c:pt idx="3">
                  <c:v>17695747.053174831</c:v>
                </c:pt>
                <c:pt idx="4">
                  <c:v>17378355.808639679</c:v>
                </c:pt>
                <c:pt idx="5">
                  <c:v>23680063.949477624</c:v>
                </c:pt>
                <c:pt idx="6">
                  <c:v>23312013.682955228</c:v>
                </c:pt>
                <c:pt idx="7">
                  <c:v>22925212.971603543</c:v>
                </c:pt>
                <c:pt idx="8">
                  <c:v>22518706.567693442</c:v>
                </c:pt>
                <c:pt idx="9">
                  <c:v>22091490.558078419</c:v>
                </c:pt>
                <c:pt idx="10">
                  <c:v>21642509.884918477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691584"/>
        <c:axId val="122693120"/>
      </c:barChart>
      <c:catAx>
        <c:axId val="12269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693120"/>
        <c:crosses val="autoZero"/>
        <c:auto val="1"/>
        <c:lblAlgn val="ctr"/>
        <c:lblOffset val="100"/>
        <c:noMultiLvlLbl val="0"/>
      </c:catAx>
      <c:valAx>
        <c:axId val="1226931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2691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'Risk '!$B$66</c:f>
              <c:strCache>
                <c:ptCount val="1"/>
                <c:pt idx="0">
                  <c:v>Debt Required Principal Payments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'!$D$66:$N$66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304252.94682516984</c:v>
                </c:pt>
                <c:pt idx="4">
                  <c:v>317391.24453515559</c:v>
                </c:pt>
                <c:pt idx="5">
                  <c:v>17642636.99123745</c:v>
                </c:pt>
                <c:pt idx="6">
                  <c:v>368050.26652239321</c:v>
                </c:pt>
                <c:pt idx="7">
                  <c:v>386800.71135168709</c:v>
                </c:pt>
                <c:pt idx="8">
                  <c:v>406506.40391009778</c:v>
                </c:pt>
                <c:pt idx="9">
                  <c:v>427216.00961502193</c:v>
                </c:pt>
                <c:pt idx="10">
                  <c:v>448980.67315994046</c:v>
                </c:pt>
              </c:numCache>
            </c:numRef>
          </c:val>
        </c:ser>
        <c:ser>
          <c:idx val="1"/>
          <c:order val="1"/>
          <c:tx>
            <c:strRef>
              <c:f>'Risk '!$B$67</c:f>
              <c:strCache>
                <c:ptCount val="1"/>
                <c:pt idx="0">
                  <c:v>Cumulative Required Principal Payments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'!$D$67:$N$67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304252.94682516984</c:v>
                </c:pt>
                <c:pt idx="4">
                  <c:v>621644.19136032544</c:v>
                </c:pt>
                <c:pt idx="5">
                  <c:v>18264281.182597775</c:v>
                </c:pt>
                <c:pt idx="6">
                  <c:v>18632331.449120168</c:v>
                </c:pt>
                <c:pt idx="7">
                  <c:v>19019132.160471857</c:v>
                </c:pt>
                <c:pt idx="8">
                  <c:v>19425638.564381953</c:v>
                </c:pt>
                <c:pt idx="9">
                  <c:v>19852854.573996976</c:v>
                </c:pt>
                <c:pt idx="10">
                  <c:v>20301835.247156918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09888"/>
        <c:axId val="122711424"/>
      </c:barChart>
      <c:catAx>
        <c:axId val="12270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711424"/>
        <c:crosses val="autoZero"/>
        <c:auto val="1"/>
        <c:lblAlgn val="ctr"/>
        <c:lblOffset val="100"/>
        <c:noMultiLvlLbl val="0"/>
      </c:catAx>
      <c:valAx>
        <c:axId val="1227114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27098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'Risk '!$B$18</c:f>
              <c:strCache>
                <c:ptCount val="1"/>
                <c:pt idx="0">
                  <c:v>NYC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'!$D$18:$N$18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'Risk '!$B$19</c:f>
              <c:strCache>
                <c:ptCount val="1"/>
                <c:pt idx="0">
                  <c:v>LA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'!$D$19:$N$19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'Risk '!$B$20</c:f>
              <c:strCache>
                <c:ptCount val="1"/>
                <c:pt idx="0">
                  <c:v>SF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'!$D$20:$N$20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'Risk '!$B$21</c:f>
              <c:strCache>
                <c:ptCount val="1"/>
                <c:pt idx="0">
                  <c:v>NE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'!$D$21:$N$21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'Risk '!$B$22</c:f>
              <c:strCache>
                <c:ptCount val="1"/>
                <c:pt idx="0">
                  <c:v>MW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'!$D$22:$N$22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'Risk '!$B$23</c:f>
              <c:strCache>
                <c:ptCount val="1"/>
                <c:pt idx="0">
                  <c:v>SE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'!$D$23:$N$23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'Risk '!$B$24</c:f>
              <c:strCache>
                <c:ptCount val="1"/>
                <c:pt idx="0">
                  <c:v>W &amp; SW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'!$D$24:$N$24</c:f>
              <c:numCache>
                <c:formatCode>#,##0</c:formatCode>
                <c:ptCount val="11"/>
                <c:pt idx="0">
                  <c:v>14442444.303324653</c:v>
                </c:pt>
                <c:pt idx="1">
                  <c:v>16042313.853462718</c:v>
                </c:pt>
                <c:pt idx="2">
                  <c:v>17408922.639179043</c:v>
                </c:pt>
                <c:pt idx="3">
                  <c:v>18592319.91723796</c:v>
                </c:pt>
                <c:pt idx="4">
                  <c:v>18975955.924313203</c:v>
                </c:pt>
                <c:pt idx="5">
                  <c:v>12233149.253212627</c:v>
                </c:pt>
                <c:pt idx="6">
                  <c:v>15867572.415715052</c:v>
                </c:pt>
                <c:pt idx="7">
                  <c:v>17425712.728988901</c:v>
                </c:pt>
                <c:pt idx="8">
                  <c:v>18148142.849360637</c:v>
                </c:pt>
                <c:pt idx="9">
                  <c:v>19581521.372395903</c:v>
                </c:pt>
                <c:pt idx="10">
                  <c:v>20738929.328280568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4590208"/>
        <c:axId val="344591744"/>
      </c:barChart>
      <c:catAx>
        <c:axId val="3445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44591744"/>
        <c:crosses val="autoZero"/>
        <c:auto val="1"/>
        <c:lblAlgn val="ctr"/>
        <c:lblOffset val="100"/>
        <c:noMultiLvlLbl val="0"/>
      </c:catAx>
      <c:valAx>
        <c:axId val="3445917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4459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'Risk '!$B$28</c:f>
              <c:strCache>
                <c:ptCount val="1"/>
                <c:pt idx="0">
                  <c:v>Land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'!$D$28:$N$28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'Risk '!$B$29</c:f>
              <c:strCache>
                <c:ptCount val="1"/>
                <c:pt idx="0">
                  <c:v>Construction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'!$D$29:$N$29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'Risk '!$B$30</c:f>
              <c:strCache>
                <c:ptCount val="1"/>
                <c:pt idx="0">
                  <c:v>Lease up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'!$D$30:$N$30</c:f>
              <c:numCache>
                <c:formatCode>#,##0</c:formatCode>
                <c:ptCount val="11"/>
                <c:pt idx="0">
                  <c:v>14442444.303324653</c:v>
                </c:pt>
                <c:pt idx="1">
                  <c:v>16042313.853462718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'Risk '!$B$31</c:f>
              <c:strCache>
                <c:ptCount val="1"/>
                <c:pt idx="0">
                  <c:v>Stable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'!$D$31:$N$31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17408922.639179043</c:v>
                </c:pt>
                <c:pt idx="3">
                  <c:v>18592319.91723796</c:v>
                </c:pt>
                <c:pt idx="4">
                  <c:v>18975955.924313203</c:v>
                </c:pt>
                <c:pt idx="5">
                  <c:v>12233149.253212627</c:v>
                </c:pt>
                <c:pt idx="6">
                  <c:v>15867572.415715052</c:v>
                </c:pt>
                <c:pt idx="7">
                  <c:v>17425712.728988901</c:v>
                </c:pt>
                <c:pt idx="8">
                  <c:v>18148142.849360637</c:v>
                </c:pt>
                <c:pt idx="9">
                  <c:v>19581521.372395903</c:v>
                </c:pt>
                <c:pt idx="10">
                  <c:v>20738929.328280568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7923200"/>
        <c:axId val="347924736"/>
      </c:barChart>
      <c:catAx>
        <c:axId val="34792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7924736"/>
        <c:crosses val="autoZero"/>
        <c:auto val="1"/>
        <c:lblAlgn val="ctr"/>
        <c:lblOffset val="100"/>
        <c:noMultiLvlLbl val="0"/>
      </c:catAx>
      <c:valAx>
        <c:axId val="3479247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4792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'Risk '!$B$36</c:f>
              <c:strCache>
                <c:ptCount val="1"/>
                <c:pt idx="0">
                  <c:v>Net Income (including for sale)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'!$D$36:$N$36</c:f>
              <c:numCache>
                <c:formatCode>#,##0</c:formatCode>
                <c:ptCount val="11"/>
                <c:pt idx="0">
                  <c:v>380561</c:v>
                </c:pt>
                <c:pt idx="1">
                  <c:v>2649768.2773173433</c:v>
                </c:pt>
                <c:pt idx="2">
                  <c:v>3334360.9315283676</c:v>
                </c:pt>
                <c:pt idx="3">
                  <c:v>3621232.3531394545</c:v>
                </c:pt>
                <c:pt idx="4">
                  <c:v>3939681.5069651888</c:v>
                </c:pt>
                <c:pt idx="5">
                  <c:v>4304584.9978103545</c:v>
                </c:pt>
                <c:pt idx="6">
                  <c:v>4582144.5616497975</c:v>
                </c:pt>
                <c:pt idx="7">
                  <c:v>5097406.0351595627</c:v>
                </c:pt>
                <c:pt idx="8">
                  <c:v>5238828.2770669386</c:v>
                </c:pt>
                <c:pt idx="9">
                  <c:v>5335562.3610459156</c:v>
                </c:pt>
                <c:pt idx="10">
                  <c:v>5495629.2318772906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265152"/>
        <c:axId val="351268224"/>
      </c:barChart>
      <c:lineChart>
        <c:grouping val="standard"/>
        <c:varyColors val="0"/>
        <c:ser>
          <c:idx val="2"/>
          <c:order val="1"/>
          <c:tx>
            <c:strRef>
              <c:f>'Risk '!$B$38</c:f>
              <c:strCache>
                <c:ptCount val="1"/>
                <c:pt idx="0">
                  <c:v>Net Income/Gross Asset Value</c:v>
                </c:pt>
              </c:strCache>
            </c:strRef>
          </c:tx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'!$D$38:$N$38</c:f>
              <c:numCache>
                <c:formatCode>0%</c:formatCode>
                <c:ptCount val="11"/>
                <c:pt idx="0">
                  <c:v>1.1298520754235498E-2</c:v>
                </c:pt>
                <c:pt idx="1">
                  <c:v>7.3856345296101744E-2</c:v>
                </c:pt>
                <c:pt idx="2">
                  <c:v>8.8293381260953985E-2</c:v>
                </c:pt>
                <c:pt idx="3">
                  <c:v>9.2664259142386435E-2</c:v>
                </c:pt>
                <c:pt idx="4">
                  <c:v>0.10030964637323765</c:v>
                </c:pt>
                <c:pt idx="5">
                  <c:v>0.11221573538375564</c:v>
                </c:pt>
                <c:pt idx="6">
                  <c:v>0.106815239981825</c:v>
                </c:pt>
                <c:pt idx="7">
                  <c:v>0.1147177827786782</c:v>
                </c:pt>
                <c:pt idx="8">
                  <c:v>0.11662697113631788</c:v>
                </c:pt>
                <c:pt idx="9">
                  <c:v>0.11533464817280475</c:v>
                </c:pt>
                <c:pt idx="10">
                  <c:v>0.11633123469407486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643648"/>
        <c:axId val="367642112"/>
      </c:lineChart>
      <c:catAx>
        <c:axId val="3512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1268224"/>
        <c:crosses val="autoZero"/>
        <c:auto val="1"/>
        <c:lblAlgn val="ctr"/>
        <c:lblOffset val="100"/>
        <c:noMultiLvlLbl val="0"/>
      </c:catAx>
      <c:valAx>
        <c:axId val="3512682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51265152"/>
        <c:crosses val="autoZero"/>
        <c:crossBetween val="between"/>
      </c:valAx>
      <c:valAx>
        <c:axId val="367642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367643648"/>
        <c:crosses val="max"/>
        <c:crossBetween val="between"/>
      </c:valAx>
      <c:catAx>
        <c:axId val="36764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6421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'Risk '!$B$37</c:f>
              <c:strCache>
                <c:ptCount val="1"/>
                <c:pt idx="0">
                  <c:v>Gross Asset Value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'!$D$37:$N$37</c:f>
              <c:numCache>
                <c:formatCode>#,##0</c:formatCode>
                <c:ptCount val="11"/>
                <c:pt idx="0">
                  <c:v>33682373.850341283</c:v>
                </c:pt>
                <c:pt idx="1">
                  <c:v>35877327.353445448</c:v>
                </c:pt>
                <c:pt idx="2">
                  <c:v>37764562.687587582</c:v>
                </c:pt>
                <c:pt idx="3">
                  <c:v>39079062.269036502</c:v>
                </c:pt>
                <c:pt idx="4">
                  <c:v>39275200.834685482</c:v>
                </c:pt>
                <c:pt idx="5">
                  <c:v>38359905.436519437</c:v>
                </c:pt>
                <c:pt idx="6">
                  <c:v>42897853.924491167</c:v>
                </c:pt>
                <c:pt idx="7">
                  <c:v>44434314.468872234</c:v>
                </c:pt>
                <c:pt idx="8">
                  <c:v>44919526.126967698</c:v>
                </c:pt>
                <c:pt idx="9">
                  <c:v>46261573.998575829</c:v>
                </c:pt>
                <c:pt idx="10">
                  <c:v>47241218.115921892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846848"/>
        <c:axId val="484040704"/>
      </c:barChart>
      <c:lineChart>
        <c:grouping val="standard"/>
        <c:varyColors val="0"/>
        <c:ser>
          <c:idx val="0"/>
          <c:order val="0"/>
          <c:tx>
            <c:strRef>
              <c:f>'Risk '!$B$36</c:f>
              <c:strCache>
                <c:ptCount val="1"/>
                <c:pt idx="0">
                  <c:v>Net Income (including for sale)</c:v>
                </c:pt>
              </c:strCache>
            </c:strRef>
          </c:tx>
          <c:marker>
            <c:symbol val="none"/>
          </c:marker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'!$D$36:$N$36</c:f>
              <c:numCache>
                <c:formatCode>#,##0</c:formatCode>
                <c:ptCount val="11"/>
                <c:pt idx="0">
                  <c:v>380561</c:v>
                </c:pt>
                <c:pt idx="1">
                  <c:v>2649768.2773173433</c:v>
                </c:pt>
                <c:pt idx="2">
                  <c:v>3334360.9315283676</c:v>
                </c:pt>
                <c:pt idx="3">
                  <c:v>3621232.3531394545</c:v>
                </c:pt>
                <c:pt idx="4">
                  <c:v>3939681.5069651888</c:v>
                </c:pt>
                <c:pt idx="5">
                  <c:v>4304584.9978103545</c:v>
                </c:pt>
                <c:pt idx="6">
                  <c:v>4582144.5616497975</c:v>
                </c:pt>
                <c:pt idx="7">
                  <c:v>5097406.0351595627</c:v>
                </c:pt>
                <c:pt idx="8">
                  <c:v>5238828.2770669386</c:v>
                </c:pt>
                <c:pt idx="9">
                  <c:v>5335562.3610459156</c:v>
                </c:pt>
                <c:pt idx="10">
                  <c:v>5495629.2318772906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08192"/>
        <c:axId val="484042624"/>
      </c:lineChart>
      <c:catAx>
        <c:axId val="46884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040704"/>
        <c:crosses val="autoZero"/>
        <c:auto val="1"/>
        <c:lblAlgn val="ctr"/>
        <c:lblOffset val="100"/>
        <c:noMultiLvlLbl val="0"/>
      </c:catAx>
      <c:valAx>
        <c:axId val="4840407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68846848"/>
        <c:crosses val="autoZero"/>
        <c:crossBetween val="between"/>
      </c:valAx>
      <c:valAx>
        <c:axId val="48404262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08008192"/>
        <c:crosses val="max"/>
        <c:crossBetween val="between"/>
      </c:valAx>
      <c:catAx>
        <c:axId val="108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40426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'Risk '!$B$42</c:f>
              <c:strCache>
                <c:ptCount val="1"/>
                <c:pt idx="0">
                  <c:v>Occupancy</c:v>
                </c:pt>
              </c:strCache>
            </c:strRef>
          </c:tx>
          <c:marker>
            <c:symbol val="none"/>
          </c:marker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'!$D$42:$N$42</c:f>
              <c:numCache>
                <c:formatCode>0%</c:formatCode>
                <c:ptCount val="11"/>
                <c:pt idx="0">
                  <c:v>0.80051000000000005</c:v>
                </c:pt>
                <c:pt idx="1">
                  <c:v>0.84212145833333329</c:v>
                </c:pt>
                <c:pt idx="2">
                  <c:v>0.91613729166666669</c:v>
                </c:pt>
                <c:pt idx="3">
                  <c:v>0.92117839322916673</c:v>
                </c:pt>
                <c:pt idx="4">
                  <c:v>0.91789435416666676</c:v>
                </c:pt>
                <c:pt idx="5">
                  <c:v>0.91789435416666676</c:v>
                </c:pt>
                <c:pt idx="6">
                  <c:v>0.90236569270833333</c:v>
                </c:pt>
                <c:pt idx="7">
                  <c:v>0.92707308593749982</c:v>
                </c:pt>
                <c:pt idx="8">
                  <c:v>0.92414100104166652</c:v>
                </c:pt>
                <c:pt idx="9">
                  <c:v>0.91789435416666654</c:v>
                </c:pt>
                <c:pt idx="10">
                  <c:v>0.91789435416666654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28672"/>
        <c:axId val="108030208"/>
      </c:lineChart>
      <c:catAx>
        <c:axId val="10802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030208"/>
        <c:crosses val="autoZero"/>
        <c:auto val="1"/>
        <c:lblAlgn val="ctr"/>
        <c:lblOffset val="100"/>
        <c:noMultiLvlLbl val="0"/>
      </c:catAx>
      <c:valAx>
        <c:axId val="108030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8028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'Risk '!$B$44</c:f>
              <c:strCache>
                <c:ptCount val="1"/>
                <c:pt idx="0">
                  <c:v>Run Rate Revenue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'!$D$44:$N$44</c:f>
              <c:numCache>
                <c:formatCode>#,##0</c:formatCode>
                <c:ptCount val="11"/>
                <c:pt idx="0">
                  <c:v>880561</c:v>
                </c:pt>
                <c:pt idx="1">
                  <c:v>5705810.4452046789</c:v>
                </c:pt>
                <c:pt idx="2">
                  <c:v>6482084.3644523229</c:v>
                </c:pt>
                <c:pt idx="3">
                  <c:v>6863387.4890511278</c:v>
                </c:pt>
                <c:pt idx="4">
                  <c:v>7279101.2969542108</c:v>
                </c:pt>
                <c:pt idx="5">
                  <c:v>7744187.3814990465</c:v>
                </c:pt>
                <c:pt idx="6">
                  <c:v>8124935.016849149</c:v>
                </c:pt>
                <c:pt idx="7">
                  <c:v>8746480.2040148936</c:v>
                </c:pt>
                <c:pt idx="8">
                  <c:v>8997374.6709879283</c:v>
                </c:pt>
                <c:pt idx="9">
                  <c:v>9206865.1467845328</c:v>
                </c:pt>
                <c:pt idx="10">
                  <c:v>9483071.1011880655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626048"/>
        <c:axId val="122627584"/>
      </c:barChart>
      <c:lineChart>
        <c:grouping val="standard"/>
        <c:varyColors val="0"/>
        <c:ser>
          <c:idx val="2"/>
          <c:order val="1"/>
          <c:tx>
            <c:strRef>
              <c:f>'Risk '!$B$46</c:f>
              <c:strCache>
                <c:ptCount val="1"/>
                <c:pt idx="0">
                  <c:v>Run Rate Revenue/Stable Potential Revenue</c:v>
                </c:pt>
              </c:strCache>
            </c:strRef>
          </c:tx>
          <c:marker>
            <c:symbol val="none"/>
          </c:marker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'!$D$46:$N$46</c:f>
              <c:numCache>
                <c:formatCode>0%</c:formatCode>
                <c:ptCount val="11"/>
                <c:pt idx="0">
                  <c:v>0.95058734352205243</c:v>
                </c:pt>
                <c:pt idx="1">
                  <c:v>0.91920879762608354</c:v>
                </c:pt>
                <c:pt idx="2">
                  <c:v>0.99452755123268943</c:v>
                </c:pt>
                <c:pt idx="3">
                  <c:v>1.003577796341804</c:v>
                </c:pt>
                <c:pt idx="4">
                  <c:v>1</c:v>
                </c:pt>
                <c:pt idx="5">
                  <c:v>1.0172088340501135</c:v>
                </c:pt>
                <c:pt idx="6">
                  <c:v>0.97334903406867734</c:v>
                </c:pt>
                <c:pt idx="7">
                  <c:v>1.0031727678920515</c:v>
                </c:pt>
                <c:pt idx="8">
                  <c:v>1.0068054094097476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35008"/>
        <c:axId val="122629120"/>
      </c:lineChart>
      <c:catAx>
        <c:axId val="12262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627584"/>
        <c:crosses val="autoZero"/>
        <c:auto val="1"/>
        <c:lblAlgn val="ctr"/>
        <c:lblOffset val="100"/>
        <c:noMultiLvlLbl val="0"/>
      </c:catAx>
      <c:valAx>
        <c:axId val="1226275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2626048"/>
        <c:crosses val="autoZero"/>
        <c:crossBetween val="between"/>
      </c:valAx>
      <c:valAx>
        <c:axId val="122629120"/>
        <c:scaling>
          <c:orientation val="minMax"/>
          <c:max val="1"/>
        </c:scaling>
        <c:delete val="0"/>
        <c:axPos val="r"/>
        <c:numFmt formatCode="0.00%" sourceLinked="0"/>
        <c:majorTickMark val="out"/>
        <c:minorTickMark val="none"/>
        <c:tickLblPos val="nextTo"/>
        <c:crossAx val="122635008"/>
        <c:crosses val="max"/>
        <c:crossBetween val="between"/>
      </c:valAx>
      <c:catAx>
        <c:axId val="12263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6291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'Risk '!$B$48</c:f>
              <c:strCache>
                <c:ptCount val="1"/>
                <c:pt idx="0">
                  <c:v>Contruction projects underway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'!$D$48:$N$48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'Risk '!$B$49</c:f>
              <c:strCache>
                <c:ptCount val="1"/>
                <c:pt idx="0">
                  <c:v>Contruction projects underway ($ remaining)</c:v>
                </c:pt>
              </c:strCache>
            </c:strRef>
          </c:tx>
          <c:invertIfNegative val="0"/>
          <c:cat>
            <c:numRef>
              <c:f>'Risk '!$D$2:$N$2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'Risk '!$D$49:$N$49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659584"/>
        <c:axId val="122661120"/>
      </c:barChart>
      <c:catAx>
        <c:axId val="122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661120"/>
        <c:crosses val="autoZero"/>
        <c:auto val="1"/>
        <c:lblAlgn val="ctr"/>
        <c:lblOffset val="100"/>
        <c:noMultiLvlLbl val="0"/>
      </c:catAx>
      <c:valAx>
        <c:axId val="1226611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2659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'Risk '!$B$60</c:f>
              <c:strCache>
                <c:ptCount val="1"/>
                <c:pt idx="0">
                  <c:v>Leverage %</c:v>
                </c:pt>
              </c:strCache>
            </c:strRef>
          </c:tx>
          <c:marker>
            <c:symbol val="none"/>
          </c:marker>
          <c:val>
            <c:numRef>
              <c:f>'Risk '!$D$60:$N$60</c:f>
              <c:numCache>
                <c:formatCode>0%</c:formatCode>
                <c:ptCount val="11"/>
                <c:pt idx="0">
                  <c:v>0.53440413909002493</c:v>
                </c:pt>
                <c:pt idx="1">
                  <c:v>0.5017096123875957</c:v>
                </c:pt>
                <c:pt idx="2">
                  <c:v>0.47663732131383113</c:v>
                </c:pt>
                <c:pt idx="3">
                  <c:v>0.45281913192670681</c:v>
                </c:pt>
                <c:pt idx="4">
                  <c:v>0.44247656127304041</c:v>
                </c:pt>
                <c:pt idx="5">
                  <c:v>0.61731288646331506</c:v>
                </c:pt>
                <c:pt idx="6">
                  <c:v>0.54343076751552777</c:v>
                </c:pt>
                <c:pt idx="7">
                  <c:v>0.51593488603640869</c:v>
                </c:pt>
                <c:pt idx="8">
                  <c:v>0.50131220227130147</c:v>
                </c:pt>
                <c:pt idx="9">
                  <c:v>0.47753434759393421</c:v>
                </c:pt>
                <c:pt idx="10">
                  <c:v>0.45812768484951955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73024"/>
        <c:axId val="122674560"/>
      </c:lineChart>
      <c:catAx>
        <c:axId val="12267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674560"/>
        <c:crosses val="autoZero"/>
        <c:auto val="1"/>
        <c:lblAlgn val="ctr"/>
        <c:lblOffset val="100"/>
        <c:noMultiLvlLbl val="0"/>
      </c:catAx>
      <c:valAx>
        <c:axId val="1226745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2673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7</xdr:col>
      <xdr:colOff>304800</xdr:colOff>
      <xdr:row>119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7</xdr:col>
      <xdr:colOff>304800</xdr:colOff>
      <xdr:row>134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135</xdr:row>
      <xdr:rowOff>0</xdr:rowOff>
    </xdr:from>
    <xdr:to>
      <xdr:col>7</xdr:col>
      <xdr:colOff>304800</xdr:colOff>
      <xdr:row>149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7</xdr:col>
      <xdr:colOff>304800</xdr:colOff>
      <xdr:row>164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"/>
  <sheetViews>
    <sheetView topLeftCell="A64" workbookViewId="0">
      <selection activeCell="A151" sqref="A15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3:BT37"/>
  <sheetViews>
    <sheetView topLeftCell="A11" workbookViewId="0">
      <selection activeCell="A37" sqref="A37"/>
    </sheetView>
  </sheetViews>
  <sheetFormatPr defaultRowHeight="15" x14ac:dyDescent="0.25"/>
  <cols>
    <col min="1" max="1" width="23" bestFit="1" customWidth="1"/>
    <col min="3" max="3" width="14.28515625" bestFit="1" customWidth="1"/>
    <col min="4" max="10" width="12.28515625" bestFit="1" customWidth="1"/>
    <col min="11" max="12" width="11.5703125" bestFit="1" customWidth="1"/>
    <col min="13" max="34" width="12.28515625" bestFit="1" customWidth="1"/>
  </cols>
  <sheetData>
    <row r="3" spans="1:72" x14ac:dyDescent="0.25">
      <c r="C3" s="2">
        <f>Timeline!C12</f>
        <v>2014.75</v>
      </c>
      <c r="D3" s="2">
        <f>Timeline!D12</f>
        <v>2015</v>
      </c>
      <c r="E3" s="2">
        <f>Timeline!E12</f>
        <v>2015.25</v>
      </c>
      <c r="F3" s="2">
        <f>Timeline!F12</f>
        <v>2015.5</v>
      </c>
      <c r="G3" s="2">
        <f>Timeline!G12</f>
        <v>2015.75</v>
      </c>
      <c r="H3" s="2">
        <f>Timeline!H12</f>
        <v>2016</v>
      </c>
      <c r="I3" s="2">
        <f>Timeline!I12</f>
        <v>2016.25</v>
      </c>
      <c r="J3" s="2">
        <f>Timeline!J12</f>
        <v>2016.5</v>
      </c>
      <c r="K3" s="2">
        <f>Timeline!K12</f>
        <v>2016.75</v>
      </c>
      <c r="L3" s="2">
        <f>Timeline!L12</f>
        <v>2017</v>
      </c>
      <c r="M3" s="2">
        <f>Timeline!M12</f>
        <v>2017.25</v>
      </c>
      <c r="N3" s="2">
        <f>Timeline!N12</f>
        <v>2017.5</v>
      </c>
      <c r="O3" s="2">
        <f>Timeline!O12</f>
        <v>2017.75</v>
      </c>
      <c r="P3" s="2">
        <f>Timeline!P12</f>
        <v>2018</v>
      </c>
      <c r="Q3" s="2">
        <f>Timeline!Q12</f>
        <v>2018.25</v>
      </c>
      <c r="R3" s="2">
        <f>Timeline!R12</f>
        <v>2018.5</v>
      </c>
      <c r="S3" s="2">
        <f>Timeline!S12</f>
        <v>2018.75</v>
      </c>
      <c r="T3" s="2">
        <f>Timeline!T12</f>
        <v>2019</v>
      </c>
      <c r="U3" s="2">
        <f>Timeline!U12</f>
        <v>2019.25</v>
      </c>
      <c r="V3" s="2">
        <f>Timeline!V12</f>
        <v>2019.5</v>
      </c>
      <c r="W3" s="2">
        <f>Timeline!W12</f>
        <v>2019.75</v>
      </c>
      <c r="X3" s="2">
        <f>Timeline!X12</f>
        <v>2020</v>
      </c>
      <c r="Y3" s="2">
        <f>Timeline!Y12</f>
        <v>2020.25</v>
      </c>
      <c r="Z3" s="2">
        <f>Timeline!Z12</f>
        <v>2020.5</v>
      </c>
      <c r="AA3" s="2">
        <f>Timeline!AA12</f>
        <v>2020.75</v>
      </c>
      <c r="AB3" s="2">
        <f>Timeline!AB12</f>
        <v>2021</v>
      </c>
      <c r="AC3" s="2">
        <f>Timeline!AC12</f>
        <v>2021.25</v>
      </c>
      <c r="AD3" s="2">
        <f>Timeline!AD12</f>
        <v>2021.5</v>
      </c>
      <c r="AE3" s="2">
        <f>Timeline!AE12</f>
        <v>2021.75</v>
      </c>
      <c r="AF3" s="2">
        <f>Timeline!AF12</f>
        <v>2022</v>
      </c>
      <c r="AG3" s="2">
        <f>Timeline!AG12</f>
        <v>2022.25</v>
      </c>
      <c r="AH3" s="2">
        <f>Timeline!AH12</f>
        <v>2022.5</v>
      </c>
      <c r="AI3" s="2">
        <f>Timeline!AI12</f>
        <v>2022.75</v>
      </c>
      <c r="AJ3" s="2">
        <f>Timeline!AJ12</f>
        <v>2023</v>
      </c>
      <c r="AK3" s="2">
        <f>Timeline!AK12</f>
        <v>2023.25</v>
      </c>
      <c r="AL3" s="2">
        <f>Timeline!AL12</f>
        <v>2023.5</v>
      </c>
      <c r="AM3" s="2">
        <f>Timeline!AM12</f>
        <v>2023.75</v>
      </c>
      <c r="AN3" s="2">
        <f>Timeline!AN12</f>
        <v>2024</v>
      </c>
      <c r="AO3" s="2">
        <f>Timeline!AO12</f>
        <v>2024.25</v>
      </c>
      <c r="AP3" s="2">
        <f>Timeline!AP12</f>
        <v>2024.5</v>
      </c>
      <c r="AQ3" s="2">
        <f>Timeline!AQ12</f>
        <v>2024.75</v>
      </c>
      <c r="AR3" s="2">
        <f>Timeline!AR12</f>
        <v>2025</v>
      </c>
      <c r="AS3" s="2">
        <f>Timeline!AS12</f>
        <v>2025.25</v>
      </c>
      <c r="AT3" s="2">
        <f>Timeline!AT12</f>
        <v>2025.5</v>
      </c>
      <c r="AU3" s="2">
        <f>Timeline!AU12</f>
        <v>2025.75</v>
      </c>
      <c r="AV3" s="2">
        <f>Timeline!AV12</f>
        <v>2026</v>
      </c>
      <c r="AW3" s="2">
        <f>Timeline!AW12</f>
        <v>2026.25</v>
      </c>
      <c r="AX3" s="2">
        <f>Timeline!AX12</f>
        <v>2026.5</v>
      </c>
      <c r="AY3" s="2">
        <f>Timeline!AY12</f>
        <v>2026.75</v>
      </c>
      <c r="AZ3" s="2">
        <f>Timeline!AZ12</f>
        <v>2027</v>
      </c>
      <c r="BA3" s="2">
        <f>Timeline!BA12</f>
        <v>2027.25</v>
      </c>
      <c r="BB3" s="2">
        <f>Timeline!BB12</f>
        <v>2027.5</v>
      </c>
      <c r="BC3" s="2">
        <f>Timeline!BC12</f>
        <v>2027.75</v>
      </c>
      <c r="BD3" s="2">
        <f>Timeline!BD12</f>
        <v>2028</v>
      </c>
      <c r="BE3" s="2">
        <f>Timeline!BE12</f>
        <v>2028.25</v>
      </c>
      <c r="BF3" s="2">
        <f>Timeline!BF12</f>
        <v>2028.5</v>
      </c>
      <c r="BG3" s="2">
        <f>Timeline!BG12</f>
        <v>2028.75</v>
      </c>
      <c r="BH3" s="2">
        <f>Timeline!BH12</f>
        <v>2029</v>
      </c>
      <c r="BI3" s="2">
        <f>Timeline!BI12</f>
        <v>2029.25</v>
      </c>
      <c r="BJ3" s="2">
        <f>Timeline!BJ12</f>
        <v>0</v>
      </c>
      <c r="BK3" s="2">
        <f>Timeline!BK12</f>
        <v>0</v>
      </c>
      <c r="BL3" s="2">
        <f>Timeline!BL12</f>
        <v>0</v>
      </c>
      <c r="BM3" s="2">
        <f>Timeline!BM12</f>
        <v>0</v>
      </c>
      <c r="BN3" s="2">
        <f>Timeline!BN12</f>
        <v>0</v>
      </c>
      <c r="BO3" s="2">
        <f>Timeline!BO12</f>
        <v>0</v>
      </c>
      <c r="BP3" s="2">
        <f>Timeline!BP12</f>
        <v>0</v>
      </c>
      <c r="BQ3" s="2">
        <f>Timeline!BQ12</f>
        <v>0</v>
      </c>
      <c r="BR3" s="2">
        <f>Timeline!BR12</f>
        <v>0</v>
      </c>
      <c r="BS3" s="2">
        <f>Timeline!BS12</f>
        <v>0</v>
      </c>
      <c r="BT3" s="2">
        <f>Timeline!BT12</f>
        <v>0</v>
      </c>
    </row>
    <row r="4" spans="1:72" x14ac:dyDescent="0.25">
      <c r="C4" s="2">
        <f>Timeline!C13</f>
        <v>2014</v>
      </c>
      <c r="D4" s="2">
        <f>Timeline!D13</f>
        <v>2015</v>
      </c>
      <c r="E4" s="2">
        <f>Timeline!E13</f>
        <v>2015</v>
      </c>
      <c r="F4" s="2">
        <f>Timeline!F13</f>
        <v>2015</v>
      </c>
      <c r="G4" s="2">
        <f>Timeline!G13</f>
        <v>2015</v>
      </c>
      <c r="H4" s="2">
        <f>Timeline!H13</f>
        <v>2016</v>
      </c>
      <c r="I4" s="2">
        <f>Timeline!I13</f>
        <v>2016</v>
      </c>
      <c r="J4" s="2">
        <f>Timeline!J13</f>
        <v>2016</v>
      </c>
      <c r="K4" s="2">
        <f>Timeline!K13</f>
        <v>2016</v>
      </c>
      <c r="L4" s="2">
        <f>Timeline!L13</f>
        <v>2017</v>
      </c>
      <c r="M4" s="2">
        <f>Timeline!M13</f>
        <v>2017</v>
      </c>
      <c r="N4" s="2">
        <f>Timeline!N13</f>
        <v>2017</v>
      </c>
      <c r="O4" s="2">
        <f>Timeline!O13</f>
        <v>2017</v>
      </c>
      <c r="P4" s="2">
        <f>Timeline!P13</f>
        <v>2018</v>
      </c>
      <c r="Q4" s="2">
        <f>Timeline!Q13</f>
        <v>2018</v>
      </c>
      <c r="R4" s="2">
        <f>Timeline!R13</f>
        <v>2018</v>
      </c>
      <c r="S4" s="2">
        <f>Timeline!S13</f>
        <v>2018</v>
      </c>
      <c r="T4" s="2">
        <f>Timeline!T13</f>
        <v>2019</v>
      </c>
      <c r="U4" s="2">
        <f>Timeline!U13</f>
        <v>2019</v>
      </c>
      <c r="V4" s="2">
        <f>Timeline!V13</f>
        <v>2019</v>
      </c>
      <c r="W4" s="2">
        <f>Timeline!W13</f>
        <v>2019</v>
      </c>
      <c r="X4" s="2">
        <f>Timeline!X13</f>
        <v>2020</v>
      </c>
      <c r="Y4" s="2">
        <f>Timeline!Y13</f>
        <v>2020</v>
      </c>
      <c r="Z4" s="2">
        <f>Timeline!Z13</f>
        <v>2020</v>
      </c>
      <c r="AA4" s="2">
        <f>Timeline!AA13</f>
        <v>2020</v>
      </c>
      <c r="AB4" s="2">
        <f>Timeline!AB13</f>
        <v>2021</v>
      </c>
      <c r="AC4" s="2">
        <f>Timeline!AC13</f>
        <v>2021</v>
      </c>
      <c r="AD4" s="2">
        <f>Timeline!AD13</f>
        <v>2021</v>
      </c>
      <c r="AE4" s="2">
        <f>Timeline!AE13</f>
        <v>2021</v>
      </c>
      <c r="AF4" s="2">
        <f>Timeline!AF13</f>
        <v>2022</v>
      </c>
      <c r="AG4" s="2">
        <f>Timeline!AG13</f>
        <v>2022</v>
      </c>
      <c r="AH4" s="2">
        <f>Timeline!AH13</f>
        <v>2022</v>
      </c>
      <c r="AI4" s="2">
        <f>Timeline!AI13</f>
        <v>2022</v>
      </c>
      <c r="AJ4" s="2">
        <f>Timeline!AJ13</f>
        <v>2023</v>
      </c>
      <c r="AK4" s="2">
        <f>Timeline!AK13</f>
        <v>2023</v>
      </c>
      <c r="AL4" s="2">
        <f>Timeline!AL13</f>
        <v>2023</v>
      </c>
      <c r="AM4" s="2">
        <f>Timeline!AM13</f>
        <v>2023</v>
      </c>
      <c r="AN4" s="2">
        <f>Timeline!AN13</f>
        <v>2024</v>
      </c>
      <c r="AO4" s="2">
        <f>Timeline!AO13</f>
        <v>2024</v>
      </c>
      <c r="AP4" s="2">
        <f>Timeline!AP13</f>
        <v>2024</v>
      </c>
      <c r="AQ4" s="2">
        <f>Timeline!AQ13</f>
        <v>2024</v>
      </c>
      <c r="AR4" s="2">
        <f>Timeline!AR13</f>
        <v>2025</v>
      </c>
      <c r="AS4" s="2">
        <f>Timeline!AS13</f>
        <v>2025</v>
      </c>
      <c r="AT4" s="2">
        <f>Timeline!AT13</f>
        <v>2025</v>
      </c>
      <c r="AU4" s="2">
        <f>Timeline!AU13</f>
        <v>2025</v>
      </c>
      <c r="AV4" s="2">
        <f>Timeline!AV13</f>
        <v>2026</v>
      </c>
      <c r="AW4" s="2">
        <f>Timeline!AW13</f>
        <v>2026</v>
      </c>
      <c r="AX4" s="2">
        <f>Timeline!AX13</f>
        <v>2026</v>
      </c>
      <c r="AY4" s="2">
        <f>Timeline!AY13</f>
        <v>2026</v>
      </c>
      <c r="AZ4" s="2">
        <f>Timeline!AZ13</f>
        <v>2027</v>
      </c>
      <c r="BA4" s="2">
        <f>Timeline!BA13</f>
        <v>2027</v>
      </c>
      <c r="BB4" s="2">
        <f>Timeline!BB13</f>
        <v>2027</v>
      </c>
      <c r="BC4" s="2">
        <f>Timeline!BC13</f>
        <v>2027</v>
      </c>
      <c r="BD4" s="2">
        <f>Timeline!BD13</f>
        <v>2028</v>
      </c>
      <c r="BE4" s="2">
        <f>Timeline!BE13</f>
        <v>2028</v>
      </c>
      <c r="BF4" s="2">
        <f>Timeline!BF13</f>
        <v>2028</v>
      </c>
      <c r="BG4" s="2">
        <f>Timeline!BG13</f>
        <v>2028</v>
      </c>
      <c r="BH4" s="2">
        <f>Timeline!BH13</f>
        <v>2029</v>
      </c>
      <c r="BI4" s="2">
        <f>Timeline!BI13</f>
        <v>2029</v>
      </c>
      <c r="BJ4" s="2">
        <f>Timeline!BJ13</f>
        <v>0</v>
      </c>
      <c r="BK4" s="2">
        <f>Timeline!BK13</f>
        <v>0</v>
      </c>
      <c r="BL4" s="2">
        <f>Timeline!BL13</f>
        <v>0</v>
      </c>
      <c r="BM4" s="2">
        <f>Timeline!BM13</f>
        <v>0</v>
      </c>
      <c r="BN4" s="2">
        <f>Timeline!BN13</f>
        <v>0</v>
      </c>
      <c r="BO4" s="2">
        <f>Timeline!BO13</f>
        <v>0</v>
      </c>
      <c r="BP4" s="2">
        <f>Timeline!BP13</f>
        <v>0</v>
      </c>
      <c r="BQ4" s="2">
        <f>Timeline!BQ13</f>
        <v>0</v>
      </c>
      <c r="BR4" s="2">
        <f>Timeline!BR13</f>
        <v>0</v>
      </c>
      <c r="BS4" s="2">
        <f>Timeline!BS13</f>
        <v>0</v>
      </c>
      <c r="BT4" s="2">
        <f>Timeline!BT13</f>
        <v>0</v>
      </c>
    </row>
    <row r="5" spans="1:72" x14ac:dyDescent="0.25">
      <c r="C5" s="2" t="str">
        <f>Timeline!C14</f>
        <v>Q4</v>
      </c>
      <c r="D5" s="2" t="str">
        <f>Timeline!D14</f>
        <v>Q1</v>
      </c>
      <c r="E5" s="2" t="str">
        <f>Timeline!E14</f>
        <v>Q2</v>
      </c>
      <c r="F5" s="2" t="str">
        <f>Timeline!F14</f>
        <v>Q3</v>
      </c>
      <c r="G5" s="2" t="str">
        <f>Timeline!G14</f>
        <v>Q4</v>
      </c>
      <c r="H5" s="2" t="str">
        <f>Timeline!H14</f>
        <v>Q1</v>
      </c>
      <c r="I5" s="2" t="str">
        <f>Timeline!I14</f>
        <v>Q2</v>
      </c>
      <c r="J5" s="2" t="str">
        <f>Timeline!J14</f>
        <v>Q3</v>
      </c>
      <c r="K5" s="2" t="str">
        <f>Timeline!K14</f>
        <v>Q4</v>
      </c>
      <c r="L5" s="2" t="str">
        <f>Timeline!L14</f>
        <v>Q1</v>
      </c>
      <c r="M5" s="2" t="str">
        <f>Timeline!M14</f>
        <v>Q2</v>
      </c>
      <c r="N5" s="2" t="str">
        <f>Timeline!N14</f>
        <v>Q3</v>
      </c>
      <c r="O5" s="2" t="str">
        <f>Timeline!O14</f>
        <v>Q4</v>
      </c>
      <c r="P5" s="2" t="str">
        <f>Timeline!P14</f>
        <v>Q1</v>
      </c>
      <c r="Q5" s="2" t="str">
        <f>Timeline!Q14</f>
        <v>Q2</v>
      </c>
      <c r="R5" s="2" t="str">
        <f>Timeline!R14</f>
        <v>Q3</v>
      </c>
      <c r="S5" s="2" t="str">
        <f>Timeline!S14</f>
        <v>Q4</v>
      </c>
      <c r="T5" s="2" t="str">
        <f>Timeline!T14</f>
        <v>Q1</v>
      </c>
      <c r="U5" s="2" t="str">
        <f>Timeline!U14</f>
        <v>Q2</v>
      </c>
      <c r="V5" s="2" t="str">
        <f>Timeline!V14</f>
        <v>Q3</v>
      </c>
      <c r="W5" s="2" t="str">
        <f>Timeline!W14</f>
        <v>Q4</v>
      </c>
      <c r="X5" s="2" t="str">
        <f>Timeline!X14</f>
        <v>Q1</v>
      </c>
      <c r="Y5" s="2" t="str">
        <f>Timeline!Y14</f>
        <v>Q2</v>
      </c>
      <c r="Z5" s="2" t="str">
        <f>Timeline!Z14</f>
        <v>Q3</v>
      </c>
      <c r="AA5" s="2" t="str">
        <f>Timeline!AA14</f>
        <v>Q4</v>
      </c>
      <c r="AB5" s="2" t="str">
        <f>Timeline!AB14</f>
        <v>Q1</v>
      </c>
      <c r="AC5" s="2" t="str">
        <f>Timeline!AC14</f>
        <v>Q2</v>
      </c>
      <c r="AD5" s="2" t="str">
        <f>Timeline!AD14</f>
        <v>Q3</v>
      </c>
      <c r="AE5" s="2" t="str">
        <f>Timeline!AE14</f>
        <v>Q4</v>
      </c>
      <c r="AF5" s="2" t="str">
        <f>Timeline!AF14</f>
        <v>Q1</v>
      </c>
      <c r="AG5" s="2" t="str">
        <f>Timeline!AG14</f>
        <v>Q2</v>
      </c>
      <c r="AH5" s="2" t="str">
        <f>Timeline!AH14</f>
        <v>Q3</v>
      </c>
      <c r="AI5" s="2" t="str">
        <f>Timeline!AI14</f>
        <v>Q4</v>
      </c>
      <c r="AJ5" s="2" t="str">
        <f>Timeline!AJ14</f>
        <v>Q1</v>
      </c>
      <c r="AK5" s="2" t="str">
        <f>Timeline!AK14</f>
        <v>Q2</v>
      </c>
      <c r="AL5" s="2" t="str">
        <f>Timeline!AL14</f>
        <v>Q3</v>
      </c>
      <c r="AM5" s="2" t="str">
        <f>Timeline!AM14</f>
        <v>Q4</v>
      </c>
      <c r="AN5" s="2" t="str">
        <f>Timeline!AN14</f>
        <v>Q1</v>
      </c>
      <c r="AO5" s="2" t="str">
        <f>Timeline!AO14</f>
        <v>Q2</v>
      </c>
      <c r="AP5" s="2" t="str">
        <f>Timeline!AP14</f>
        <v>Q3</v>
      </c>
      <c r="AQ5" s="2" t="str">
        <f>Timeline!AQ14</f>
        <v>Q4</v>
      </c>
      <c r="AR5" s="2" t="str">
        <f>Timeline!AR14</f>
        <v>Q1</v>
      </c>
      <c r="AS5" s="2" t="str">
        <f>Timeline!AS14</f>
        <v>Q2</v>
      </c>
      <c r="AT5" s="2" t="str">
        <f>Timeline!AT14</f>
        <v>Q3</v>
      </c>
      <c r="AU5" s="2" t="str">
        <f>Timeline!AU14</f>
        <v>Q4</v>
      </c>
      <c r="AV5" s="2" t="str">
        <f>Timeline!AV14</f>
        <v>Q1</v>
      </c>
      <c r="AW5" s="2" t="str">
        <f>Timeline!AW14</f>
        <v>Q2</v>
      </c>
      <c r="AX5" s="2" t="str">
        <f>Timeline!AX14</f>
        <v>Q3</v>
      </c>
      <c r="AY5" s="2" t="str">
        <f>Timeline!AY14</f>
        <v>Q4</v>
      </c>
      <c r="AZ5" s="2" t="str">
        <f>Timeline!AZ14</f>
        <v>Q1</v>
      </c>
      <c r="BA5" s="2" t="str">
        <f>Timeline!BA14</f>
        <v>Q2</v>
      </c>
      <c r="BB5" s="2" t="str">
        <f>Timeline!BB14</f>
        <v>Q3</v>
      </c>
      <c r="BC5" s="2" t="str">
        <f>Timeline!BC14</f>
        <v>Q4</v>
      </c>
      <c r="BD5" s="2" t="str">
        <f>Timeline!BD14</f>
        <v>Q1</v>
      </c>
      <c r="BE5" s="2" t="str">
        <f>Timeline!BE14</f>
        <v>Q2</v>
      </c>
      <c r="BF5" s="2" t="str">
        <f>Timeline!BF14</f>
        <v>Q3</v>
      </c>
      <c r="BG5" s="2" t="str">
        <f>Timeline!BG14</f>
        <v>Q4</v>
      </c>
      <c r="BH5" s="2" t="str">
        <f>Timeline!BH14</f>
        <v>Q1</v>
      </c>
      <c r="BI5" s="2" t="str">
        <f>Timeline!BI14</f>
        <v>Q2</v>
      </c>
      <c r="BJ5" s="2">
        <f>Timeline!BJ14</f>
        <v>0</v>
      </c>
      <c r="BK5" s="2">
        <f>Timeline!BK14</f>
        <v>0</v>
      </c>
      <c r="BL5" s="2">
        <f>Timeline!BL14</f>
        <v>0</v>
      </c>
      <c r="BM5" s="2">
        <f>Timeline!BM14</f>
        <v>0</v>
      </c>
      <c r="BN5" s="2">
        <f>Timeline!BN14</f>
        <v>0</v>
      </c>
      <c r="BO5" s="2">
        <f>Timeline!BO14</f>
        <v>0</v>
      </c>
      <c r="BP5" s="2">
        <f>Timeline!BP14</f>
        <v>0</v>
      </c>
      <c r="BQ5" s="2">
        <f>Timeline!BQ14</f>
        <v>0</v>
      </c>
      <c r="BR5" s="2">
        <f>Timeline!BR14</f>
        <v>0</v>
      </c>
      <c r="BS5" s="2">
        <f>Timeline!BS14</f>
        <v>0</v>
      </c>
      <c r="BT5" s="2">
        <f>Timeline!BT14</f>
        <v>0</v>
      </c>
    </row>
    <row r="7" spans="1:72" x14ac:dyDescent="0.25">
      <c r="A7" t="s">
        <v>187</v>
      </c>
      <c r="C7" s="4">
        <f ca="1">Valuation!C60</f>
        <v>33682373.850341283</v>
      </c>
      <c r="D7" s="4">
        <f ca="1">Valuation!D60</f>
        <v>33696778.139604315</v>
      </c>
      <c r="E7" s="4">
        <f ca="1">Valuation!E60</f>
        <v>35171514.16732049</v>
      </c>
      <c r="F7" s="4">
        <f ca="1">Valuation!F60</f>
        <v>36696260.556662776</v>
      </c>
      <c r="G7" s="4">
        <f ca="1">Valuation!G60</f>
        <v>35877327.353445448</v>
      </c>
      <c r="H7" s="4">
        <f ca="1">Valuation!H60</f>
        <v>36478566.052960873</v>
      </c>
      <c r="I7" s="4">
        <f ca="1">Valuation!I60</f>
        <v>37057299.3393142</v>
      </c>
      <c r="J7" s="4">
        <f ca="1">Valuation!J60</f>
        <v>37431821.560081273</v>
      </c>
      <c r="K7" s="4">
        <f ca="1">Valuation!K60</f>
        <v>37764562.687587582</v>
      </c>
      <c r="L7" s="4">
        <f ca="1">Valuation!L60</f>
        <v>37920622.393984728</v>
      </c>
      <c r="M7" s="4">
        <f ca="1">Valuation!M60</f>
        <v>38071650.17826701</v>
      </c>
      <c r="N7" s="4">
        <f ca="1">Valuation!N60</f>
        <v>38580924.353396624</v>
      </c>
      <c r="O7" s="4">
        <f ca="1">Valuation!O60</f>
        <v>39079062.269036502</v>
      </c>
      <c r="P7" s="4">
        <f ca="1">Valuation!P60</f>
        <v>39528896.77300933</v>
      </c>
      <c r="Q7" s="4">
        <f ca="1">Valuation!Q60</f>
        <v>39971395.795882739</v>
      </c>
      <c r="R7" s="4">
        <f ca="1">Valuation!R60</f>
        <v>39264111.742362499</v>
      </c>
      <c r="S7" s="4">
        <f ca="1">Valuation!S60</f>
        <v>39275200.834685482</v>
      </c>
      <c r="T7" s="4">
        <f ca="1">Valuation!T60</f>
        <v>39292564.891693719</v>
      </c>
      <c r="U7" s="4">
        <f ca="1">Valuation!U60</f>
        <v>39316296.387070492</v>
      </c>
      <c r="V7" s="4">
        <f ca="1">Valuation!V60</f>
        <v>38845898.452910945</v>
      </c>
      <c r="W7" s="4">
        <f ca="1">Valuation!W60</f>
        <v>38359905.436519437</v>
      </c>
      <c r="X7" s="4">
        <f ca="1">Valuation!X60</f>
        <v>38539663.308089808</v>
      </c>
      <c r="Y7" s="4">
        <f ca="1">Valuation!Y60</f>
        <v>38713661.07958322</v>
      </c>
      <c r="Z7" s="4">
        <f ca="1">Valuation!Z60</f>
        <v>40804238.404424623</v>
      </c>
      <c r="AA7" s="4">
        <f ca="1">Valuation!AA60</f>
        <v>42897853.924491167</v>
      </c>
      <c r="AB7" s="4">
        <f ca="1">Valuation!AB60</f>
        <v>43547776.719054058</v>
      </c>
      <c r="AC7" s="4">
        <f ca="1">Valuation!AC60</f>
        <v>44173484.636886768</v>
      </c>
      <c r="AD7" s="4">
        <f ca="1">Valuation!AD60</f>
        <v>44313475.429626711</v>
      </c>
      <c r="AE7" s="4">
        <f ca="1">Valuation!AE60</f>
        <v>44434314.468872234</v>
      </c>
      <c r="AF7" s="4">
        <f ca="1">Valuation!AF60</f>
        <v>44364936.364372641</v>
      </c>
      <c r="AG7" s="4">
        <f ca="1">Valuation!AG60</f>
        <v>44263885.517753698</v>
      </c>
      <c r="AH7" s="4">
        <f ca="1">Valuation!AH60</f>
        <v>44590503.859337069</v>
      </c>
      <c r="AI7" s="4">
        <f ca="1">Valuation!AI60</f>
        <v>44919526.126967698</v>
      </c>
      <c r="AJ7" s="4">
        <f ca="1">Valuation!AJ60</f>
        <v>45251328.306730144</v>
      </c>
      <c r="AK7" s="4">
        <f ca="1">Valuation!AK60</f>
        <v>45585591.487075806</v>
      </c>
      <c r="AL7" s="4">
        <f ca="1">Valuation!AL60</f>
        <v>45922333.921422772</v>
      </c>
      <c r="AM7" s="4">
        <f ca="1">Valuation!AM60</f>
        <v>46261573.998575829</v>
      </c>
      <c r="AN7" s="4">
        <f ca="1">Valuation!AN60</f>
        <v>46603330.243731081</v>
      </c>
      <c r="AO7" s="4">
        <f ca="1">Valuation!AO60</f>
        <v>46947621.319487154</v>
      </c>
      <c r="AP7" s="4">
        <f ca="1">Valuation!AP60</f>
        <v>47094528.01022581</v>
      </c>
      <c r="AQ7" s="4">
        <f ca="1">Valuation!AQ60</f>
        <v>47241218.115921892</v>
      </c>
      <c r="AR7" s="4">
        <f ca="1">Valuation!AR60</f>
        <v>47250628.619077832</v>
      </c>
      <c r="AS7" s="4">
        <f ca="1">Valuation!AS60</f>
        <v>47256931.900762126</v>
      </c>
      <c r="AT7" s="4">
        <f ca="1">Valuation!AT60</f>
        <v>48899437.09574791</v>
      </c>
      <c r="AU7" s="4">
        <f ca="1">Valuation!AU60</f>
        <v>50565125.006739177</v>
      </c>
      <c r="AV7" s="4">
        <f ca="1">Valuation!AV60</f>
        <v>51702417.355842739</v>
      </c>
      <c r="AW7" s="4">
        <f ca="1">Valuation!AW60</f>
        <v>52854376.632306352</v>
      </c>
      <c r="AX7" s="4">
        <f ca="1">Valuation!AX60</f>
        <v>52722006.918632679</v>
      </c>
      <c r="AY7" s="4">
        <f ca="1">Valuation!AY60</f>
        <v>52582417.670913465</v>
      </c>
      <c r="AZ7" s="4">
        <f ca="1">Valuation!AZ60</f>
        <v>52935050.365012668</v>
      </c>
      <c r="BA7" s="4">
        <f ca="1">Valuation!BA60</f>
        <v>53289496.895601705</v>
      </c>
      <c r="BB7" s="4">
        <f ca="1">Valuation!BB60</f>
        <v>53572866.175347522</v>
      </c>
      <c r="BC7" s="4">
        <f ca="1">Valuation!BC60</f>
        <v>53856472.925467633</v>
      </c>
      <c r="BD7" s="4">
        <f ca="1">Valuation!BD60</f>
        <v>54318603.25872203</v>
      </c>
      <c r="BE7" s="4">
        <f ca="1">Valuation!BE60</f>
        <v>54784160.216451675</v>
      </c>
      <c r="BF7" s="4">
        <f ca="1">Valuation!BF60</f>
        <v>55253310.057787873</v>
      </c>
      <c r="BG7" s="4">
        <f ca="1">Valuation!BG60</f>
        <v>55725939.617171831</v>
      </c>
      <c r="BH7" s="4">
        <f ca="1">Valuation!BH60</f>
        <v>55726544.725258604</v>
      </c>
      <c r="BI7" s="4">
        <f ca="1">Valuation!BI60</f>
        <v>55544356.466178611</v>
      </c>
    </row>
    <row r="8" spans="1:72" x14ac:dyDescent="0.25">
      <c r="A8" t="s">
        <v>186</v>
      </c>
      <c r="C8" s="4">
        <f>'For Sale'!C76</f>
        <v>0</v>
      </c>
      <c r="D8" s="4">
        <f>'For Sale'!D76</f>
        <v>0</v>
      </c>
      <c r="E8" s="4">
        <f>'For Sale'!E76</f>
        <v>0</v>
      </c>
      <c r="F8" s="4">
        <f>'For Sale'!F76</f>
        <v>0</v>
      </c>
      <c r="G8" s="4">
        <f>'For Sale'!G76</f>
        <v>0</v>
      </c>
      <c r="H8" s="4">
        <f>'For Sale'!H76</f>
        <v>0</v>
      </c>
      <c r="I8" s="4">
        <f>'For Sale'!I76</f>
        <v>0</v>
      </c>
      <c r="J8" s="4">
        <f>'For Sale'!J76</f>
        <v>0</v>
      </c>
      <c r="K8" s="4">
        <f>'For Sale'!K76</f>
        <v>0</v>
      </c>
      <c r="L8" s="4">
        <f>'For Sale'!L76</f>
        <v>0</v>
      </c>
      <c r="M8" s="4">
        <f>'For Sale'!M76</f>
        <v>0</v>
      </c>
      <c r="N8" s="4">
        <f>'For Sale'!N76</f>
        <v>0</v>
      </c>
      <c r="O8" s="4">
        <f>'For Sale'!O76</f>
        <v>0</v>
      </c>
      <c r="P8" s="4">
        <f>'For Sale'!P76</f>
        <v>0</v>
      </c>
      <c r="Q8" s="4">
        <f>'For Sale'!Q76</f>
        <v>0</v>
      </c>
      <c r="R8" s="4">
        <f>'For Sale'!R76</f>
        <v>0</v>
      </c>
      <c r="S8" s="4">
        <f>'For Sale'!S76</f>
        <v>0</v>
      </c>
      <c r="T8" s="4">
        <f>'For Sale'!T76</f>
        <v>0</v>
      </c>
      <c r="U8" s="4">
        <f>'For Sale'!U76</f>
        <v>0</v>
      </c>
      <c r="V8" s="4">
        <f>'For Sale'!V76</f>
        <v>0</v>
      </c>
      <c r="W8" s="4">
        <f>'For Sale'!W76</f>
        <v>0</v>
      </c>
      <c r="X8" s="4">
        <f>'For Sale'!X76</f>
        <v>0</v>
      </c>
      <c r="Y8" s="4">
        <f>'For Sale'!Y76</f>
        <v>0</v>
      </c>
      <c r="Z8" s="4">
        <f>'For Sale'!Z76</f>
        <v>0</v>
      </c>
      <c r="AA8" s="4">
        <f>'For Sale'!AA76</f>
        <v>0</v>
      </c>
      <c r="AB8" s="4">
        <f>'For Sale'!AB76</f>
        <v>0</v>
      </c>
      <c r="AC8" s="4">
        <f>'For Sale'!AC76</f>
        <v>0</v>
      </c>
      <c r="AD8" s="4">
        <f>'For Sale'!AD76</f>
        <v>0</v>
      </c>
      <c r="AE8" s="4">
        <f>'For Sale'!AE76</f>
        <v>0</v>
      </c>
      <c r="AF8" s="4">
        <f>'For Sale'!AF76</f>
        <v>0</v>
      </c>
      <c r="AG8" s="4">
        <f>'For Sale'!AG76</f>
        <v>0</v>
      </c>
      <c r="AH8" s="4">
        <f>'For Sale'!AH76</f>
        <v>0</v>
      </c>
      <c r="AI8" s="4">
        <f>'For Sale'!AI76</f>
        <v>0</v>
      </c>
      <c r="AJ8" s="4">
        <f>'For Sale'!AJ76</f>
        <v>0</v>
      </c>
      <c r="AK8" s="4">
        <f>'For Sale'!AK76</f>
        <v>0</v>
      </c>
      <c r="AL8" s="4">
        <f>'For Sale'!AL76</f>
        <v>0</v>
      </c>
      <c r="AM8" s="4">
        <f>'For Sale'!AM76</f>
        <v>0</v>
      </c>
      <c r="AN8" s="4">
        <f>'For Sale'!AN76</f>
        <v>0</v>
      </c>
      <c r="AO8" s="4">
        <f>'For Sale'!AO76</f>
        <v>0</v>
      </c>
      <c r="AP8" s="4">
        <f>'For Sale'!AP76</f>
        <v>0</v>
      </c>
      <c r="AQ8" s="4">
        <f>'For Sale'!AQ76</f>
        <v>0</v>
      </c>
      <c r="AR8" s="4">
        <f>'For Sale'!AR76</f>
        <v>0</v>
      </c>
      <c r="AS8" s="4">
        <f>'For Sale'!AS76</f>
        <v>0</v>
      </c>
      <c r="AT8" s="4">
        <f>'For Sale'!AT76</f>
        <v>0</v>
      </c>
      <c r="AU8" s="4">
        <f>'For Sale'!AU76</f>
        <v>0</v>
      </c>
      <c r="AV8" s="4">
        <f>'For Sale'!AV76</f>
        <v>0</v>
      </c>
      <c r="AW8" s="4">
        <f>'For Sale'!AW76</f>
        <v>0</v>
      </c>
      <c r="AX8" s="4">
        <f>'For Sale'!AX76</f>
        <v>0</v>
      </c>
      <c r="AY8" s="4">
        <f>'For Sale'!AY76</f>
        <v>0</v>
      </c>
      <c r="AZ8" s="4">
        <f>'For Sale'!AZ76</f>
        <v>0</v>
      </c>
      <c r="BA8" s="4">
        <f>'For Sale'!BA76</f>
        <v>0</v>
      </c>
      <c r="BB8" s="4">
        <f>'For Sale'!BB76</f>
        <v>0</v>
      </c>
      <c r="BC8" s="4">
        <f>'For Sale'!BC76</f>
        <v>0</v>
      </c>
      <c r="BD8" s="4">
        <f>'For Sale'!BD76</f>
        <v>0</v>
      </c>
      <c r="BE8" s="4">
        <f>'For Sale'!BE76</f>
        <v>0</v>
      </c>
      <c r="BF8" s="4">
        <f>'For Sale'!BF76</f>
        <v>0</v>
      </c>
      <c r="BG8" s="4">
        <f>'For Sale'!BG76</f>
        <v>0</v>
      </c>
      <c r="BH8" s="4">
        <f>'For Sale'!BH76</f>
        <v>0</v>
      </c>
      <c r="BI8" s="4">
        <f>'For Sale'!BI76</f>
        <v>0</v>
      </c>
    </row>
    <row r="9" spans="1:72" x14ac:dyDescent="0.25">
      <c r="A9" t="s">
        <v>384</v>
      </c>
      <c r="C9" s="4">
        <f>'For Sale'!C43</f>
        <v>0</v>
      </c>
      <c r="D9" s="4">
        <f>'For Sale'!D43</f>
        <v>0</v>
      </c>
      <c r="E9" s="4">
        <f>'For Sale'!E43</f>
        <v>0</v>
      </c>
      <c r="F9" s="4">
        <f>'For Sale'!F43</f>
        <v>0</v>
      </c>
      <c r="G9" s="4">
        <f>'For Sale'!G43</f>
        <v>0</v>
      </c>
      <c r="H9" s="4">
        <f>'For Sale'!H43</f>
        <v>0</v>
      </c>
      <c r="I9" s="4">
        <f>'For Sale'!I43</f>
        <v>0</v>
      </c>
      <c r="J9" s="4">
        <f>'For Sale'!J43</f>
        <v>0</v>
      </c>
      <c r="K9" s="4">
        <f>'For Sale'!K43</f>
        <v>0</v>
      </c>
      <c r="L9" s="4">
        <f>'For Sale'!L43</f>
        <v>0</v>
      </c>
      <c r="M9" s="4">
        <f>'For Sale'!M43</f>
        <v>0</v>
      </c>
      <c r="N9" s="4">
        <f>'For Sale'!N43</f>
        <v>0</v>
      </c>
      <c r="O9" s="4">
        <f>'For Sale'!O43</f>
        <v>0</v>
      </c>
      <c r="P9" s="4">
        <f>'For Sale'!P43</f>
        <v>0</v>
      </c>
      <c r="Q9" s="4">
        <f>'For Sale'!Q43</f>
        <v>0</v>
      </c>
      <c r="R9" s="4">
        <f>'For Sale'!R43</f>
        <v>0</v>
      </c>
      <c r="S9" s="4">
        <f>'For Sale'!S43</f>
        <v>0</v>
      </c>
      <c r="T9" s="4">
        <f>'For Sale'!T43</f>
        <v>0</v>
      </c>
      <c r="U9" s="4">
        <f>'For Sale'!U43</f>
        <v>0</v>
      </c>
      <c r="V9" s="4">
        <f>'For Sale'!V43</f>
        <v>0</v>
      </c>
      <c r="W9" s="4">
        <f>'For Sale'!W43</f>
        <v>0</v>
      </c>
      <c r="X9" s="4">
        <f>'For Sale'!X43</f>
        <v>0</v>
      </c>
      <c r="Y9" s="4">
        <f>'For Sale'!Y43</f>
        <v>0</v>
      </c>
      <c r="Z9" s="4">
        <f>'For Sale'!Z43</f>
        <v>0</v>
      </c>
      <c r="AA9" s="4">
        <f>'For Sale'!AA43</f>
        <v>0</v>
      </c>
      <c r="AB9" s="4">
        <f>'For Sale'!AB43</f>
        <v>0</v>
      </c>
      <c r="AC9" s="4">
        <f>'For Sale'!AC43</f>
        <v>0</v>
      </c>
      <c r="AD9" s="4">
        <f>'For Sale'!AD43</f>
        <v>0</v>
      </c>
      <c r="AE9" s="4">
        <f>'For Sale'!AE43</f>
        <v>0</v>
      </c>
      <c r="AF9" s="4">
        <f>'For Sale'!AF43</f>
        <v>0</v>
      </c>
      <c r="AG9" s="4">
        <f>'For Sale'!AG43</f>
        <v>0</v>
      </c>
      <c r="AH9" s="4">
        <f>'For Sale'!AH43</f>
        <v>0</v>
      </c>
      <c r="AI9" s="4">
        <f>'For Sale'!AI43</f>
        <v>0</v>
      </c>
      <c r="AJ9" s="4">
        <f>'For Sale'!AJ43</f>
        <v>0</v>
      </c>
      <c r="AK9" s="4">
        <f>'For Sale'!AK43</f>
        <v>0</v>
      </c>
      <c r="AL9" s="4">
        <f>'For Sale'!AL43</f>
        <v>0</v>
      </c>
      <c r="AM9" s="4">
        <f>'For Sale'!AM43</f>
        <v>0</v>
      </c>
      <c r="AN9" s="4">
        <f>'For Sale'!AN43</f>
        <v>0</v>
      </c>
      <c r="AO9" s="4">
        <f>'For Sale'!AO43</f>
        <v>0</v>
      </c>
      <c r="AP9" s="4">
        <f>'For Sale'!AP43</f>
        <v>0</v>
      </c>
      <c r="AQ9" s="4">
        <f>'For Sale'!AQ43</f>
        <v>0</v>
      </c>
      <c r="AR9" s="4">
        <f>'For Sale'!AR43</f>
        <v>0</v>
      </c>
      <c r="AS9" s="4">
        <f>'For Sale'!AS43</f>
        <v>0</v>
      </c>
      <c r="AT9" s="4">
        <f>'For Sale'!AT43</f>
        <v>0</v>
      </c>
      <c r="AU9" s="4">
        <f>'For Sale'!AU43</f>
        <v>0</v>
      </c>
      <c r="AV9" s="4">
        <f>'For Sale'!AV43</f>
        <v>0</v>
      </c>
      <c r="AW9" s="4">
        <f>'For Sale'!AW43</f>
        <v>0</v>
      </c>
      <c r="AX9" s="4">
        <f>'For Sale'!AX43</f>
        <v>0</v>
      </c>
      <c r="AY9" s="4">
        <f>'For Sale'!AY43</f>
        <v>0</v>
      </c>
      <c r="AZ9" s="4">
        <f>'For Sale'!AZ43</f>
        <v>0</v>
      </c>
      <c r="BA9" s="4">
        <f>'For Sale'!BA43</f>
        <v>0</v>
      </c>
      <c r="BB9" s="4">
        <f>'For Sale'!BB43</f>
        <v>0</v>
      </c>
      <c r="BC9" s="4">
        <f>'For Sale'!BC43</f>
        <v>0</v>
      </c>
      <c r="BD9" s="4">
        <f>'For Sale'!BD43</f>
        <v>0</v>
      </c>
      <c r="BE9" s="4">
        <f>'For Sale'!BE43</f>
        <v>0</v>
      </c>
      <c r="BF9" s="4">
        <f>'For Sale'!BF43</f>
        <v>0</v>
      </c>
      <c r="BG9" s="4">
        <f>'For Sale'!BG43</f>
        <v>0</v>
      </c>
      <c r="BH9" s="4">
        <f>'For Sale'!BH43</f>
        <v>0</v>
      </c>
      <c r="BI9" s="4">
        <f>'For Sale'!BI43</f>
        <v>0</v>
      </c>
    </row>
    <row r="10" spans="1:72" x14ac:dyDescent="0.25">
      <c r="A10" t="s">
        <v>383</v>
      </c>
      <c r="C10" s="4">
        <f>Financing!C52+'For Sale'!C87</f>
        <v>18000000</v>
      </c>
      <c r="D10" s="4">
        <f>Financing!D52+'For Sale'!D87</f>
        <v>18000000</v>
      </c>
      <c r="E10" s="4">
        <f>Financing!E52+'For Sale'!E87</f>
        <v>18000000</v>
      </c>
      <c r="F10" s="4">
        <f>Financing!F52+'For Sale'!F87</f>
        <v>18000000</v>
      </c>
      <c r="G10" s="4">
        <f>Financing!G52+'For Sale'!G87</f>
        <v>18000000</v>
      </c>
      <c r="H10" s="4">
        <f>Financing!H52+'For Sale'!H87</f>
        <v>18000000</v>
      </c>
      <c r="I10" s="4">
        <f>Financing!I52+'For Sale'!I87</f>
        <v>18000000</v>
      </c>
      <c r="J10" s="4">
        <f>Financing!J52+'For Sale'!J87</f>
        <v>18000000</v>
      </c>
      <c r="K10" s="4">
        <f>Financing!K52+'For Sale'!K87</f>
        <v>18000000</v>
      </c>
      <c r="L10" s="4">
        <f>Financing!L52+'For Sale'!L87</f>
        <v>17925138.344554879</v>
      </c>
      <c r="M10" s="4">
        <f>Financing!M52+'For Sale'!M87</f>
        <v>17849481.284020655</v>
      </c>
      <c r="N10" s="4">
        <f>Financing!N52+'For Sale'!N87</f>
        <v>17773020.367218256</v>
      </c>
      <c r="O10" s="4">
        <f>Financing!O52+'For Sale'!O87</f>
        <v>17695747.053174831</v>
      </c>
      <c r="P10" s="4">
        <f>Financing!P52+'For Sale'!P87</f>
        <v>17617652.710169695</v>
      </c>
      <c r="Q10" s="4">
        <f>Financing!Q52+'For Sale'!Q87</f>
        <v>17538728.614770129</v>
      </c>
      <c r="R10" s="4">
        <f>Financing!R52+'For Sale'!R87</f>
        <v>17458965.950856943</v>
      </c>
      <c r="S10" s="4">
        <f>Financing!S52+'For Sale'!S87</f>
        <v>17378355.808639679</v>
      </c>
      <c r="T10" s="4">
        <f ca="1">Financing!T52+'For Sale'!T87</f>
        <v>23944345.132075395</v>
      </c>
      <c r="U10" s="4">
        <f ca="1">Financing!U52+'For Sale'!U87</f>
        <v>23857343.456820741</v>
      </c>
      <c r="V10" s="4">
        <f ca="1">Financing!V52+'For Sale'!V87</f>
        <v>23769254.260625403</v>
      </c>
      <c r="W10" s="4">
        <f ca="1">Financing!W52+'For Sale'!W87</f>
        <v>23680063.949477624</v>
      </c>
      <c r="X10" s="4">
        <f ca="1">Financing!X52+'For Sale'!X87</f>
        <v>23589758.759440497</v>
      </c>
      <c r="Y10" s="4">
        <f ca="1">Financing!Y52+'For Sale'!Y87</f>
        <v>23498324.754527904</v>
      </c>
      <c r="Z10" s="4">
        <f ca="1">Financing!Z52+'For Sale'!Z87</f>
        <v>23405747.824553903</v>
      </c>
      <c r="AA10" s="4">
        <f ca="1">Financing!AA52+'For Sale'!AA87</f>
        <v>23312013.682955228</v>
      </c>
      <c r="AB10" s="4">
        <f ca="1">Financing!AB52+'For Sale'!AB87</f>
        <v>23217107.864586569</v>
      </c>
      <c r="AC10" s="4">
        <f ca="1">Financing!AC52+'For Sale'!AC87</f>
        <v>23121015.723488305</v>
      </c>
      <c r="AD10" s="4">
        <f ca="1">Financing!AD52+'For Sale'!AD87</f>
        <v>23023722.43062631</v>
      </c>
      <c r="AE10" s="4">
        <f ca="1">Financing!AE52+'For Sale'!AE87</f>
        <v>22925212.971603543</v>
      </c>
      <c r="AF10" s="4">
        <f ca="1">Financing!AF52+'For Sale'!AF87</f>
        <v>22825472.144342989</v>
      </c>
      <c r="AG10" s="4">
        <f ca="1">Financing!AG52+'For Sale'!AG87</f>
        <v>22724484.556741677</v>
      </c>
      <c r="AH10" s="4">
        <f ca="1">Financing!AH52+'For Sale'!AH87</f>
        <v>22622234.62429535</v>
      </c>
      <c r="AI10" s="4">
        <f ca="1">Financing!AI52+'For Sale'!AI87</f>
        <v>22518706.567693442</v>
      </c>
      <c r="AJ10" s="4">
        <f ca="1">Financing!AJ52+'For Sale'!AJ87</f>
        <v>22413884.410384011</v>
      </c>
      <c r="AK10" s="4">
        <f ca="1">Financing!AK52+'For Sale'!AK87</f>
        <v>22307751.976108212</v>
      </c>
      <c r="AL10" s="4">
        <f ca="1">Financing!AL52+'For Sale'!AL87</f>
        <v>22200292.886403967</v>
      </c>
      <c r="AM10" s="4">
        <f ca="1">Financing!AM52+'For Sale'!AM87</f>
        <v>22091490.558078419</v>
      </c>
      <c r="AN10" s="4">
        <f ca="1">Financing!AN52+'For Sale'!AN87</f>
        <v>21981328.200648803</v>
      </c>
      <c r="AO10" s="4">
        <f ca="1">Financing!AO52+'For Sale'!AO87</f>
        <v>21869788.813751314</v>
      </c>
      <c r="AP10" s="4">
        <f ca="1">Financing!AP52+'For Sale'!AP87</f>
        <v>21756855.184517607</v>
      </c>
      <c r="AQ10" s="4">
        <f ca="1">Financing!AQ52+'For Sale'!AQ87</f>
        <v>21642509.884918477</v>
      </c>
      <c r="AR10" s="4">
        <f ca="1">Financing!AR52+'For Sale'!AR87</f>
        <v>21526735.269074362</v>
      </c>
      <c r="AS10" s="4">
        <f ca="1">Financing!AS52+'For Sale'!AS87</f>
        <v>21409513.470532194</v>
      </c>
      <c r="AT10" s="4">
        <f ca="1">Financing!AT52+'For Sale'!AT87</f>
        <v>21290826.399508249</v>
      </c>
      <c r="AU10" s="4">
        <f ca="1">Financing!AU52+'For Sale'!AU87</f>
        <v>21170655.740096506</v>
      </c>
      <c r="AV10" s="4">
        <f ca="1">Financing!AV52+'For Sale'!AV87</f>
        <v>21048982.947442114</v>
      </c>
      <c r="AW10" s="4">
        <f ca="1">Financing!AW52+'For Sale'!AW87</f>
        <v>20925789.244879544</v>
      </c>
      <c r="AX10" s="4">
        <f ca="1">Financing!AX52+'For Sale'!AX87</f>
        <v>20801055.621034939</v>
      </c>
      <c r="AY10" s="4">
        <f ca="1">Financing!AY52+'For Sale'!AY87</f>
        <v>20674762.826892279</v>
      </c>
      <c r="AZ10" s="4">
        <f ca="1">Financing!AZ52+'For Sale'!AZ87</f>
        <v>20546891.372822836</v>
      </c>
      <c r="BA10" s="4">
        <f ca="1">Financing!BA52+'For Sale'!BA87</f>
        <v>20417421.525577523</v>
      </c>
      <c r="BB10" s="4">
        <f ca="1">Financing!BB52+'For Sale'!BB87</f>
        <v>20286333.305241644</v>
      </c>
      <c r="BC10" s="4">
        <f ca="1">Financing!BC52+'For Sale'!BC87</f>
        <v>20153606.482151568</v>
      </c>
      <c r="BD10" s="4">
        <f ca="1">Financing!BD52+'For Sale'!BD87</f>
        <v>20019220.573772866</v>
      </c>
      <c r="BE10" s="4">
        <f ca="1">Financing!BE52+'For Sale'!BE87</f>
        <v>19883154.841539428</v>
      </c>
      <c r="BF10" s="4">
        <f ca="1">Financing!BF52+'For Sale'!BF87</f>
        <v>19745388.287653074</v>
      </c>
      <c r="BG10" s="4">
        <f ca="1">Financing!BG52+'For Sale'!BG87</f>
        <v>19605899.651843138</v>
      </c>
      <c r="BH10" s="4">
        <f ca="1">Financing!BH52+'For Sale'!BH87</f>
        <v>19464667.408085581</v>
      </c>
      <c r="BI10" s="4">
        <f ca="1">Financing!BI52+'For Sale'!BI87</f>
        <v>19321669.761281051</v>
      </c>
    </row>
    <row r="11" spans="1:72" x14ac:dyDescent="0.25">
      <c r="A11" t="s">
        <v>60</v>
      </c>
      <c r="C11" s="4">
        <f ca="1">'Waterfall and TWR'!C160</f>
        <v>14442444.303324653</v>
      </c>
      <c r="D11" s="4">
        <f ca="1">'Waterfall and TWR'!D160</f>
        <v>14459657.913474366</v>
      </c>
      <c r="E11" s="4">
        <f ca="1">'Waterfall and TWR'!E160</f>
        <v>15532420.090066809</v>
      </c>
      <c r="F11" s="4">
        <f ca="1">'Waterfall and TWR'!F160</f>
        <v>16645555.317700615</v>
      </c>
      <c r="G11" s="4">
        <f ca="1">'Waterfall and TWR'!G160</f>
        <v>16042313.853462718</v>
      </c>
      <c r="H11" s="4">
        <f ca="1">'Waterfall and TWR'!H160</f>
        <v>16479183.084450195</v>
      </c>
      <c r="I11" s="4">
        <f ca="1">'Waterfall and TWR'!I160</f>
        <v>16900329.712834373</v>
      </c>
      <c r="J11" s="4">
        <f ca="1">'Waterfall and TWR'!J160</f>
        <v>17170845.834231008</v>
      </c>
      <c r="K11" s="4">
        <f ca="1">'Waterfall and TWR'!K160</f>
        <v>17408922.639179043</v>
      </c>
      <c r="L11" s="4">
        <f ca="1">'Waterfall and TWR'!L160</f>
        <v>17574497.945862539</v>
      </c>
      <c r="M11" s="4">
        <f ca="1">'Waterfall and TWR'!M160</f>
        <v>17737458.042430639</v>
      </c>
      <c r="N11" s="4">
        <f ca="1">'Waterfall and TWR'!N160</f>
        <v>18168940.353074454</v>
      </c>
      <c r="O11" s="4">
        <f ca="1">'Waterfall and TWR'!O160</f>
        <v>18592319.91723796</v>
      </c>
      <c r="P11" s="4">
        <f ca="1">'Waterfall and TWR'!P160</f>
        <v>18980404.566959627</v>
      </c>
      <c r="Q11" s="4">
        <f ca="1">'Waterfall and TWR'!Q160</f>
        <v>19363007.817106072</v>
      </c>
      <c r="R11" s="4">
        <f ca="1">'Waterfall and TWR'!R160</f>
        <v>18908059.539414305</v>
      </c>
      <c r="S11" s="4">
        <f ca="1">'Waterfall and TWR'!S160</f>
        <v>18975955.924313203</v>
      </c>
      <c r="T11" s="4">
        <f ca="1">'Waterfall and TWR'!T160</f>
        <v>12725652.994343305</v>
      </c>
      <c r="U11" s="4">
        <f ca="1">'Waterfall and TWR'!U160</f>
        <v>12805321.197908707</v>
      </c>
      <c r="V11" s="4">
        <f ca="1">'Waterfall and TWR'!V160</f>
        <v>12525032.533108611</v>
      </c>
      <c r="W11" s="4">
        <f ca="1">'Waterfall and TWR'!W160</f>
        <v>12233149.253212627</v>
      </c>
      <c r="X11" s="4">
        <f ca="1">'Waterfall and TWR'!X160</f>
        <v>12432648.510443715</v>
      </c>
      <c r="Y11" s="4">
        <f ca="1">'Waterfall and TWR'!Y160</f>
        <v>12628723.073667515</v>
      </c>
      <c r="Z11" s="4">
        <f ca="1">'Waterfall and TWR'!Z160</f>
        <v>14248010.57876673</v>
      </c>
      <c r="AA11" s="4">
        <f ca="1">'Waterfall and TWR'!AA160</f>
        <v>15867572.415715052</v>
      </c>
      <c r="AB11" s="4">
        <f ca="1">'Waterfall and TWR'!AB160</f>
        <v>16470999.269362314</v>
      </c>
      <c r="AC11" s="4">
        <f ca="1">'Waterfall and TWR'!AC160</f>
        <v>17055769.417771146</v>
      </c>
      <c r="AD11" s="4">
        <f ca="1">'Waterfall and TWR'!AD160</f>
        <v>17248006.37901219</v>
      </c>
      <c r="AE11" s="4">
        <f ca="1">'Waterfall and TWR'!AE160</f>
        <v>17425712.728988908</v>
      </c>
      <c r="AF11" s="4">
        <f ca="1">'Waterfall and TWR'!AF160</f>
        <v>17450311.24997174</v>
      </c>
      <c r="AG11" s="4">
        <f ca="1">'Waterfall and TWR'!AG160</f>
        <v>17450260.000342883</v>
      </c>
      <c r="AH11" s="4">
        <f ca="1">'Waterfall and TWR'!AH160</f>
        <v>17797709.908595342</v>
      </c>
      <c r="AI11" s="4">
        <f ca="1">'Waterfall and TWR'!AI160</f>
        <v>18148142.849360645</v>
      </c>
      <c r="AJ11" s="4">
        <f ca="1">'Waterfall and TWR'!AJ160</f>
        <v>18501876.373248935</v>
      </c>
      <c r="AK11" s="4">
        <f ca="1">'Waterfall and TWR'!AK160</f>
        <v>18858665.217658572</v>
      </c>
      <c r="AL11" s="4">
        <f ca="1">'Waterfall and TWR'!AL160</f>
        <v>19218537.439791065</v>
      </c>
      <c r="AM11" s="4">
        <f ca="1">'Waterfall and TWR'!AM160</f>
        <v>19581521.37239591</v>
      </c>
      <c r="AN11" s="4">
        <f ca="1">'Waterfall and TWR'!AN160</f>
        <v>19947645.626657765</v>
      </c>
      <c r="AO11" s="4">
        <f ca="1">'Waterfall and TWR'!AO160</f>
        <v>20316939.095114905</v>
      </c>
      <c r="AP11" s="4">
        <f ca="1">'Waterfall and TWR'!AP160</f>
        <v>20527450.109339371</v>
      </c>
      <c r="AQ11" s="4">
        <f ca="1">'Waterfall and TWR'!AQ160</f>
        <v>20738929.328280579</v>
      </c>
      <c r="AR11" s="4">
        <f ca="1">'Waterfall and TWR'!AR160</f>
        <v>20840348.716808558</v>
      </c>
      <c r="AS11" s="4">
        <f ca="1">'Waterfall and TWR'!AS160</f>
        <v>20940423.216114119</v>
      </c>
      <c r="AT11" s="4">
        <f ca="1">'Waterfall and TWR'!AT160</f>
        <v>22367262.47724735</v>
      </c>
      <c r="AU11" s="4">
        <f ca="1">'Waterfall and TWR'!AU160</f>
        <v>23814085.275791369</v>
      </c>
      <c r="AV11" s="4">
        <f ca="1">'Waterfall and TWR'!AV160</f>
        <v>24834042.566841893</v>
      </c>
      <c r="AW11" s="4">
        <f ca="1">'Waterfall and TWR'!AW160</f>
        <v>25867114.52016576</v>
      </c>
      <c r="AX11" s="4">
        <f ca="1">'Waterfall and TWR'!AX160</f>
        <v>25860928.10146524</v>
      </c>
      <c r="AY11" s="4">
        <f ca="1">'Waterfall and TWR'!AY160</f>
        <v>25850155.909034573</v>
      </c>
      <c r="AZ11" s="4">
        <f ca="1">'Waterfall and TWR'!AZ160</f>
        <v>26239438.894757502</v>
      </c>
      <c r="BA11" s="4">
        <f ca="1">'Waterfall and TWR'!BA160</f>
        <v>26631486.316453151</v>
      </c>
      <c r="BB11" s="4">
        <f ca="1">'Waterfall and TWR'!BB160</f>
        <v>26967261.259712201</v>
      </c>
      <c r="BC11" s="4">
        <f ca="1">'Waterfall and TWR'!BC160</f>
        <v>27304556.11357281</v>
      </c>
      <c r="BD11" s="4">
        <f ca="1">'Waterfall and TWR'!BD160</f>
        <v>27787826.912503876</v>
      </c>
      <c r="BE11" s="4">
        <f ca="1">'Waterfall and TWR'!BE160</f>
        <v>28275234.727649923</v>
      </c>
      <c r="BF11" s="4">
        <f ca="1">'Waterfall and TWR'!BF160</f>
        <v>28766931.266206156</v>
      </c>
      <c r="BG11" s="4">
        <f ca="1">'Waterfall and TWR'!BG160</f>
        <v>29262842.070615649</v>
      </c>
      <c r="BH11" s="4">
        <f ca="1">'Waterfall and TWR'!BH160</f>
        <v>29377752.3539575</v>
      </c>
      <c r="BI11" s="4">
        <f ca="1">'Waterfall and TWR'!BI160</f>
        <v>29346001.871433992</v>
      </c>
    </row>
    <row r="12" spans="1:72" x14ac:dyDescent="0.25">
      <c r="A12" t="s">
        <v>571</v>
      </c>
      <c r="C12" s="4">
        <f ca="1">C13-C11</f>
        <v>1239929.5470166299</v>
      </c>
      <c r="D12" s="4">
        <f t="shared" ref="D12:BI12" ca="1" si="0">D13-D11</f>
        <v>1237120.2261299491</v>
      </c>
      <c r="E12" s="4">
        <f t="shared" ca="1" si="0"/>
        <v>1639094.0772536807</v>
      </c>
      <c r="F12" s="4">
        <f t="shared" ca="1" si="0"/>
        <v>2050705.2389621604</v>
      </c>
      <c r="G12" s="4">
        <f t="shared" ca="1" si="0"/>
        <v>1835013.4999827296</v>
      </c>
      <c r="H12" s="4">
        <f t="shared" ca="1" si="0"/>
        <v>1999382.968510678</v>
      </c>
      <c r="I12" s="4">
        <f t="shared" ca="1" si="0"/>
        <v>2156969.6264798269</v>
      </c>
      <c r="J12" s="4">
        <f t="shared" ca="1" si="0"/>
        <v>2260975.7258502655</v>
      </c>
      <c r="K12" s="4">
        <f t="shared" ca="1" si="0"/>
        <v>2355640.0484085381</v>
      </c>
      <c r="L12" s="4">
        <f t="shared" ca="1" si="0"/>
        <v>2420986.1035673097</v>
      </c>
      <c r="M12" s="4">
        <f t="shared" ca="1" si="0"/>
        <v>2484710.8518157154</v>
      </c>
      <c r="N12" s="4">
        <f t="shared" ca="1" si="0"/>
        <v>2638963.6331039146</v>
      </c>
      <c r="O12" s="4">
        <f t="shared" ca="1" si="0"/>
        <v>2790995.2986237109</v>
      </c>
      <c r="P12" s="4">
        <f t="shared" ca="1" si="0"/>
        <v>2930839.4958800077</v>
      </c>
      <c r="Q12" s="4">
        <f t="shared" ca="1" si="0"/>
        <v>3069659.3640065379</v>
      </c>
      <c r="R12" s="4">
        <f t="shared" ca="1" si="0"/>
        <v>2897086.2520912513</v>
      </c>
      <c r="S12" s="4">
        <f t="shared" ca="1" si="0"/>
        <v>2920889.1017326005</v>
      </c>
      <c r="T12" s="4">
        <f t="shared" ca="1" si="0"/>
        <v>2622566.7652750183</v>
      </c>
      <c r="U12" s="4">
        <f t="shared" ca="1" si="0"/>
        <v>2653631.7323410437</v>
      </c>
      <c r="V12" s="4">
        <f t="shared" ca="1" si="0"/>
        <v>2551611.6591769308</v>
      </c>
      <c r="W12" s="4">
        <f t="shared" ca="1" si="0"/>
        <v>2446692.2338291854</v>
      </c>
      <c r="X12" s="4">
        <f t="shared" ca="1" si="0"/>
        <v>2517256.0382055957</v>
      </c>
      <c r="Y12" s="4">
        <f t="shared" ca="1" si="0"/>
        <v>2586613.251387801</v>
      </c>
      <c r="Z12" s="4">
        <f t="shared" ca="1" si="0"/>
        <v>3150480.0011039898</v>
      </c>
      <c r="AA12" s="4">
        <f t="shared" ca="1" si="0"/>
        <v>3718267.8258208875</v>
      </c>
      <c r="AB12" s="4">
        <f t="shared" ca="1" si="0"/>
        <v>3859669.5851051752</v>
      </c>
      <c r="AC12" s="4">
        <f t="shared" ca="1" si="0"/>
        <v>3996699.4956273176</v>
      </c>
      <c r="AD12" s="4">
        <f t="shared" ca="1" si="0"/>
        <v>4041746.6199882105</v>
      </c>
      <c r="AE12" s="4">
        <f t="shared" ca="1" si="0"/>
        <v>4083388.7682797834</v>
      </c>
      <c r="AF12" s="4">
        <f t="shared" ca="1" si="0"/>
        <v>4089152.9700579122</v>
      </c>
      <c r="AG12" s="4">
        <f t="shared" ca="1" si="0"/>
        <v>4089140.9606691375</v>
      </c>
      <c r="AH12" s="4">
        <f t="shared" ca="1" si="0"/>
        <v>4170559.3264463767</v>
      </c>
      <c r="AI12" s="4">
        <f t="shared" ca="1" si="0"/>
        <v>4252676.7099136114</v>
      </c>
      <c r="AJ12" s="4">
        <f t="shared" ca="1" si="0"/>
        <v>4335567.5230971985</v>
      </c>
      <c r="AK12" s="4">
        <f t="shared" ca="1" si="0"/>
        <v>4419174.2933090217</v>
      </c>
      <c r="AL12" s="4">
        <f t="shared" ca="1" si="0"/>
        <v>4503503.5952277407</v>
      </c>
      <c r="AM12" s="4">
        <f t="shared" ca="1" si="0"/>
        <v>4588562.0681014992</v>
      </c>
      <c r="AN12" s="4">
        <f t="shared" ca="1" si="0"/>
        <v>4674356.4164245129</v>
      </c>
      <c r="AO12" s="4">
        <f t="shared" ca="1" si="0"/>
        <v>4760893.4106209353</v>
      </c>
      <c r="AP12" s="4">
        <f t="shared" ca="1" si="0"/>
        <v>4810222.7163688317</v>
      </c>
      <c r="AQ12" s="4">
        <f t="shared" ca="1" si="0"/>
        <v>4859778.9027228355</v>
      </c>
      <c r="AR12" s="4">
        <f t="shared" ca="1" si="0"/>
        <v>4883544.6331949122</v>
      </c>
      <c r="AS12" s="4">
        <f t="shared" ca="1" si="0"/>
        <v>4906995.2141158134</v>
      </c>
      <c r="AT12" s="4">
        <f t="shared" ca="1" si="0"/>
        <v>5241348.2189923115</v>
      </c>
      <c r="AU12" s="4">
        <f t="shared" ca="1" si="0"/>
        <v>5580383.9908513017</v>
      </c>
      <c r="AV12" s="4">
        <f t="shared" ca="1" si="0"/>
        <v>5819391.8415587321</v>
      </c>
      <c r="AW12" s="4">
        <f t="shared" ca="1" si="0"/>
        <v>6061472.8672610484</v>
      </c>
      <c r="AX12" s="4">
        <f t="shared" ca="1" si="0"/>
        <v>6060023.1961324997</v>
      </c>
      <c r="AY12" s="4">
        <f t="shared" ca="1" si="0"/>
        <v>6057498.9349866137</v>
      </c>
      <c r="AZ12" s="4">
        <f t="shared" ca="1" si="0"/>
        <v>6148720.0974323303</v>
      </c>
      <c r="BA12" s="4">
        <f t="shared" ca="1" si="0"/>
        <v>6240589.0535710305</v>
      </c>
      <c r="BB12" s="4">
        <f t="shared" ca="1" si="0"/>
        <v>6319271.6103936769</v>
      </c>
      <c r="BC12" s="4">
        <f t="shared" ca="1" si="0"/>
        <v>6398310.3297432549</v>
      </c>
      <c r="BD12" s="4">
        <f t="shared" ca="1" si="0"/>
        <v>6511555.7724452838</v>
      </c>
      <c r="BE12" s="4">
        <f t="shared" ca="1" si="0"/>
        <v>6625770.6472623236</v>
      </c>
      <c r="BF12" s="4">
        <f t="shared" ca="1" si="0"/>
        <v>6740990.5039286427</v>
      </c>
      <c r="BG12" s="4">
        <f t="shared" ca="1" si="0"/>
        <v>6857197.8947130442</v>
      </c>
      <c r="BH12" s="4">
        <f t="shared" ca="1" si="0"/>
        <v>6884124.9632155187</v>
      </c>
      <c r="BI12" s="4">
        <f t="shared" ca="1" si="0"/>
        <v>6876684.8334635682</v>
      </c>
    </row>
    <row r="13" spans="1:72" x14ac:dyDescent="0.25">
      <c r="A13" t="s">
        <v>59</v>
      </c>
      <c r="C13" s="4">
        <f ca="1">SUM(C7:C8)-SUM(C9:C10)</f>
        <v>15682373.850341283</v>
      </c>
      <c r="D13" s="4">
        <f t="shared" ref="D13:BI13" ca="1" si="1">SUM(D7:D8)-SUM(D9:D10)</f>
        <v>15696778.139604315</v>
      </c>
      <c r="E13" s="4">
        <f t="shared" ca="1" si="1"/>
        <v>17171514.16732049</v>
      </c>
      <c r="F13" s="4">
        <f t="shared" ca="1" si="1"/>
        <v>18696260.556662776</v>
      </c>
      <c r="G13" s="4">
        <f t="shared" ca="1" si="1"/>
        <v>17877327.353445448</v>
      </c>
      <c r="H13" s="4">
        <f t="shared" ca="1" si="1"/>
        <v>18478566.052960873</v>
      </c>
      <c r="I13" s="4">
        <f t="shared" ca="1" si="1"/>
        <v>19057299.3393142</v>
      </c>
      <c r="J13" s="4">
        <f t="shared" ca="1" si="1"/>
        <v>19431821.560081273</v>
      </c>
      <c r="K13" s="4">
        <f t="shared" ca="1" si="1"/>
        <v>19764562.687587582</v>
      </c>
      <c r="L13" s="4">
        <f t="shared" ca="1" si="1"/>
        <v>19995484.049429849</v>
      </c>
      <c r="M13" s="4">
        <f t="shared" ca="1" si="1"/>
        <v>20222168.894246355</v>
      </c>
      <c r="N13" s="4">
        <f t="shared" ca="1" si="1"/>
        <v>20807903.986178368</v>
      </c>
      <c r="O13" s="4">
        <f t="shared" ca="1" si="1"/>
        <v>21383315.215861671</v>
      </c>
      <c r="P13" s="4">
        <f t="shared" ca="1" si="1"/>
        <v>21911244.062839635</v>
      </c>
      <c r="Q13" s="4">
        <f t="shared" ca="1" si="1"/>
        <v>22432667.18111261</v>
      </c>
      <c r="R13" s="4">
        <f t="shared" ca="1" si="1"/>
        <v>21805145.791505557</v>
      </c>
      <c r="S13" s="4">
        <f t="shared" ca="1" si="1"/>
        <v>21896845.026045803</v>
      </c>
      <c r="T13" s="4">
        <f t="shared" ca="1" si="1"/>
        <v>15348219.759618323</v>
      </c>
      <c r="U13" s="4">
        <f t="shared" ca="1" si="1"/>
        <v>15458952.930249751</v>
      </c>
      <c r="V13" s="4">
        <f t="shared" ca="1" si="1"/>
        <v>15076644.192285541</v>
      </c>
      <c r="W13" s="4">
        <f t="shared" ca="1" si="1"/>
        <v>14679841.487041812</v>
      </c>
      <c r="X13" s="4">
        <f t="shared" ca="1" si="1"/>
        <v>14949904.548649311</v>
      </c>
      <c r="Y13" s="4">
        <f t="shared" ca="1" si="1"/>
        <v>15215336.325055316</v>
      </c>
      <c r="Z13" s="4">
        <f t="shared" ca="1" si="1"/>
        <v>17398490.579870719</v>
      </c>
      <c r="AA13" s="4">
        <f t="shared" ca="1" si="1"/>
        <v>19585840.241535939</v>
      </c>
      <c r="AB13" s="4">
        <f t="shared" ca="1" si="1"/>
        <v>20330668.854467489</v>
      </c>
      <c r="AC13" s="4">
        <f t="shared" ca="1" si="1"/>
        <v>21052468.913398463</v>
      </c>
      <c r="AD13" s="4">
        <f t="shared" ca="1" si="1"/>
        <v>21289752.9990004</v>
      </c>
      <c r="AE13" s="4">
        <f t="shared" ca="1" si="1"/>
        <v>21509101.497268692</v>
      </c>
      <c r="AF13" s="4">
        <f t="shared" ca="1" si="1"/>
        <v>21539464.220029652</v>
      </c>
      <c r="AG13" s="4">
        <f t="shared" ca="1" si="1"/>
        <v>21539400.961012021</v>
      </c>
      <c r="AH13" s="4">
        <f t="shared" ca="1" si="1"/>
        <v>21968269.235041719</v>
      </c>
      <c r="AI13" s="4">
        <f t="shared" ca="1" si="1"/>
        <v>22400819.559274256</v>
      </c>
      <c r="AJ13" s="4">
        <f t="shared" ca="1" si="1"/>
        <v>22837443.896346133</v>
      </c>
      <c r="AK13" s="4">
        <f t="shared" ca="1" si="1"/>
        <v>23277839.510967594</v>
      </c>
      <c r="AL13" s="4">
        <f t="shared" ca="1" si="1"/>
        <v>23722041.035018805</v>
      </c>
      <c r="AM13" s="4">
        <f t="shared" ca="1" si="1"/>
        <v>24170083.44049741</v>
      </c>
      <c r="AN13" s="4">
        <f t="shared" ca="1" si="1"/>
        <v>24622002.043082278</v>
      </c>
      <c r="AO13" s="4">
        <f t="shared" ca="1" si="1"/>
        <v>25077832.505735841</v>
      </c>
      <c r="AP13" s="4">
        <f t="shared" ca="1" si="1"/>
        <v>25337672.825708203</v>
      </c>
      <c r="AQ13" s="4">
        <f t="shared" ca="1" si="1"/>
        <v>25598708.231003415</v>
      </c>
      <c r="AR13" s="4">
        <f t="shared" ca="1" si="1"/>
        <v>25723893.35000347</v>
      </c>
      <c r="AS13" s="4">
        <f t="shared" ca="1" si="1"/>
        <v>25847418.430229932</v>
      </c>
      <c r="AT13" s="4">
        <f t="shared" ca="1" si="1"/>
        <v>27608610.696239661</v>
      </c>
      <c r="AU13" s="4">
        <f t="shared" ca="1" si="1"/>
        <v>29394469.266642671</v>
      </c>
      <c r="AV13" s="4">
        <f t="shared" ca="1" si="1"/>
        <v>30653434.408400625</v>
      </c>
      <c r="AW13" s="4">
        <f t="shared" ca="1" si="1"/>
        <v>31928587.387426808</v>
      </c>
      <c r="AX13" s="4">
        <f t="shared" ca="1" si="1"/>
        <v>31920951.29759774</v>
      </c>
      <c r="AY13" s="4">
        <f t="shared" ca="1" si="1"/>
        <v>31907654.844021186</v>
      </c>
      <c r="AZ13" s="4">
        <f t="shared" ca="1" si="1"/>
        <v>32388158.992189832</v>
      </c>
      <c r="BA13" s="4">
        <f t="shared" ca="1" si="1"/>
        <v>32872075.370024182</v>
      </c>
      <c r="BB13" s="4">
        <f t="shared" ca="1" si="1"/>
        <v>33286532.870105878</v>
      </c>
      <c r="BC13" s="4">
        <f t="shared" ca="1" si="1"/>
        <v>33702866.443316065</v>
      </c>
      <c r="BD13" s="4">
        <f t="shared" ca="1" si="1"/>
        <v>34299382.68494916</v>
      </c>
      <c r="BE13" s="4">
        <f t="shared" ca="1" si="1"/>
        <v>34901005.374912247</v>
      </c>
      <c r="BF13" s="4">
        <f t="shared" ca="1" si="1"/>
        <v>35507921.770134799</v>
      </c>
      <c r="BG13" s="4">
        <f t="shared" ca="1" si="1"/>
        <v>36120039.965328693</v>
      </c>
      <c r="BH13" s="4">
        <f t="shared" ca="1" si="1"/>
        <v>36261877.317173019</v>
      </c>
      <c r="BI13" s="4">
        <f t="shared" ca="1" si="1"/>
        <v>36222686.70489756</v>
      </c>
    </row>
    <row r="28" spans="1:61" x14ac:dyDescent="0.25">
      <c r="A28" s="32" t="s">
        <v>137</v>
      </c>
    </row>
    <row r="29" spans="1:61" x14ac:dyDescent="0.25">
      <c r="A29" t="s">
        <v>139</v>
      </c>
      <c r="C29" s="4">
        <f ca="1">'Qtr Cash Flow'!C32</f>
        <v>12393780.078282315</v>
      </c>
      <c r="D29" s="4">
        <f ca="1">'Qtr Cash Flow'!D32</f>
        <v>12393780.078282315</v>
      </c>
      <c r="E29" s="4">
        <f ca="1">'Qtr Cash Flow'!E32</f>
        <v>12393780.078282315</v>
      </c>
      <c r="F29" s="4">
        <f ca="1">'Qtr Cash Flow'!F32</f>
        <v>12393780.078282315</v>
      </c>
      <c r="G29" s="4">
        <f ca="1">'Qtr Cash Flow'!G32</f>
        <v>12393780.078282315</v>
      </c>
      <c r="H29" s="4">
        <f ca="1">'Qtr Cash Flow'!H32</f>
        <v>12393780.078282315</v>
      </c>
      <c r="I29" s="4">
        <f ca="1">'Qtr Cash Flow'!I32</f>
        <v>12393780.078282315</v>
      </c>
      <c r="J29" s="4">
        <f ca="1">'Qtr Cash Flow'!J32</f>
        <v>12393780.078282315</v>
      </c>
      <c r="K29" s="4">
        <f ca="1">'Qtr Cash Flow'!K32</f>
        <v>12393780.078282315</v>
      </c>
      <c r="L29" s="4">
        <f ca="1">'Qtr Cash Flow'!L32</f>
        <v>12393780.078282315</v>
      </c>
      <c r="M29" s="4">
        <f ca="1">'Qtr Cash Flow'!M32</f>
        <v>12393780.078282315</v>
      </c>
      <c r="N29" s="4">
        <f ca="1">'Qtr Cash Flow'!N32</f>
        <v>12393780.078282315</v>
      </c>
      <c r="O29" s="4">
        <f ca="1">'Qtr Cash Flow'!O32</f>
        <v>12393780.078282315</v>
      </c>
      <c r="P29" s="4">
        <f ca="1">'Qtr Cash Flow'!P32</f>
        <v>12393780.078282315</v>
      </c>
      <c r="Q29" s="4">
        <f ca="1">'Qtr Cash Flow'!Q32</f>
        <v>12393780.078282315</v>
      </c>
      <c r="R29" s="4">
        <f ca="1">'Qtr Cash Flow'!R32</f>
        <v>12393780.078282315</v>
      </c>
      <c r="S29" s="4">
        <f ca="1">'Qtr Cash Flow'!S32</f>
        <v>12393780.078282315</v>
      </c>
      <c r="T29" s="4">
        <f ca="1">'Qtr Cash Flow'!T32</f>
        <v>12393780.078282315</v>
      </c>
      <c r="U29" s="4">
        <f ca="1">'Qtr Cash Flow'!U32</f>
        <v>12393780.078282315</v>
      </c>
      <c r="V29" s="4">
        <f ca="1">'Qtr Cash Flow'!V32</f>
        <v>12393780.078282315</v>
      </c>
      <c r="W29" s="4">
        <f ca="1">'Qtr Cash Flow'!W32</f>
        <v>12393780.078282315</v>
      </c>
      <c r="X29" s="4">
        <f ca="1">'Qtr Cash Flow'!X32</f>
        <v>12393780.078282315</v>
      </c>
      <c r="Y29" s="4">
        <f ca="1">'Qtr Cash Flow'!Y32</f>
        <v>12393780.078282315</v>
      </c>
      <c r="Z29" s="4">
        <f ca="1">'Qtr Cash Flow'!Z32</f>
        <v>12455153.93901637</v>
      </c>
      <c r="AA29" s="4">
        <f ca="1">'Qtr Cash Flow'!AA32</f>
        <v>12503877.588481089</v>
      </c>
      <c r="AB29" s="4">
        <f ca="1">'Qtr Cash Flow'!AB32</f>
        <v>12503877.588481089</v>
      </c>
      <c r="AC29" s="4">
        <f ca="1">'Qtr Cash Flow'!AC32</f>
        <v>12503877.588481089</v>
      </c>
      <c r="AD29" s="4">
        <f ca="1">'Qtr Cash Flow'!AD32</f>
        <v>12503877.588481089</v>
      </c>
      <c r="AE29" s="4">
        <f ca="1">'Qtr Cash Flow'!AE32</f>
        <v>12503877.588481089</v>
      </c>
      <c r="AF29" s="4">
        <f ca="1">'Qtr Cash Flow'!AF32</f>
        <v>12503877.588481089</v>
      </c>
      <c r="AG29" s="4">
        <f ca="1">'Qtr Cash Flow'!AG32</f>
        <v>12503877.588481089</v>
      </c>
      <c r="AH29" s="4">
        <f ca="1">'Qtr Cash Flow'!AH32</f>
        <v>12503877.588481089</v>
      </c>
      <c r="AI29" s="4">
        <f ca="1">'Qtr Cash Flow'!AI32</f>
        <v>12503877.588481089</v>
      </c>
      <c r="AJ29" s="4">
        <f ca="1">'Qtr Cash Flow'!AJ32</f>
        <v>12503877.588481089</v>
      </c>
      <c r="AK29" s="4">
        <f ca="1">'Qtr Cash Flow'!AK32</f>
        <v>12503877.588481089</v>
      </c>
      <c r="AL29" s="4">
        <f ca="1">'Qtr Cash Flow'!AL32</f>
        <v>12503877.588481089</v>
      </c>
      <c r="AM29" s="4">
        <f ca="1">'Qtr Cash Flow'!AM32</f>
        <v>12503877.588481089</v>
      </c>
      <c r="AN29" s="4">
        <f ca="1">'Qtr Cash Flow'!AN32</f>
        <v>12503877.588481089</v>
      </c>
      <c r="AO29" s="4">
        <f ca="1">'Qtr Cash Flow'!AO32</f>
        <v>12503877.588481089</v>
      </c>
      <c r="AP29" s="4">
        <f ca="1">'Qtr Cash Flow'!AP32</f>
        <v>12503877.588481089</v>
      </c>
      <c r="AQ29" s="4">
        <f ca="1">'Qtr Cash Flow'!AQ32</f>
        <v>12503877.588481089</v>
      </c>
      <c r="AR29" s="4">
        <f ca="1">'Qtr Cash Flow'!AR32</f>
        <v>12503877.588481089</v>
      </c>
      <c r="AS29" s="4">
        <f ca="1">'Qtr Cash Flow'!AS32</f>
        <v>12503877.588481089</v>
      </c>
      <c r="AT29" s="4">
        <f ca="1">'Qtr Cash Flow'!AT32</f>
        <v>12503877.588481089</v>
      </c>
      <c r="AU29" s="4">
        <f ca="1">'Qtr Cash Flow'!AU32</f>
        <v>12503877.588481089</v>
      </c>
      <c r="AV29" s="4">
        <f ca="1">'Qtr Cash Flow'!AV32</f>
        <v>12503877.588481089</v>
      </c>
      <c r="AW29" s="4">
        <f ca="1">'Qtr Cash Flow'!AW32</f>
        <v>12503877.588481089</v>
      </c>
      <c r="AX29" s="4">
        <f ca="1">'Qtr Cash Flow'!AX32</f>
        <v>12503877.588481089</v>
      </c>
      <c r="AY29" s="4">
        <f ca="1">'Qtr Cash Flow'!AY32</f>
        <v>12503877.588481089</v>
      </c>
      <c r="AZ29" s="4">
        <f ca="1">'Qtr Cash Flow'!AZ32</f>
        <v>12503877.588481089</v>
      </c>
      <c r="BA29" s="4">
        <f ca="1">'Qtr Cash Flow'!BA32</f>
        <v>12503877.588481089</v>
      </c>
      <c r="BB29" s="4">
        <f ca="1">'Qtr Cash Flow'!BB32</f>
        <v>12503877.588481089</v>
      </c>
      <c r="BC29" s="4">
        <f ca="1">'Qtr Cash Flow'!BC32</f>
        <v>12503877.588481089</v>
      </c>
      <c r="BD29" s="4">
        <f ca="1">'Qtr Cash Flow'!BD32</f>
        <v>12503877.588481089</v>
      </c>
      <c r="BE29" s="4">
        <f ca="1">'Qtr Cash Flow'!BE32</f>
        <v>12503877.588481089</v>
      </c>
      <c r="BF29" s="4">
        <f ca="1">'Qtr Cash Flow'!BF32</f>
        <v>12503877.588481089</v>
      </c>
      <c r="BG29" s="4">
        <f ca="1">'Qtr Cash Flow'!BG32</f>
        <v>12503877.588481089</v>
      </c>
      <c r="BH29" s="4">
        <f ca="1">'Qtr Cash Flow'!BH32</f>
        <v>12503877.588481089</v>
      </c>
      <c r="BI29" s="4">
        <f ca="1">'Qtr Cash Flow'!BI32</f>
        <v>12503877.588481089</v>
      </c>
    </row>
    <row r="30" spans="1:61" x14ac:dyDescent="0.25">
      <c r="A30" t="s">
        <v>138</v>
      </c>
      <c r="C30" s="4">
        <f ca="1">'Qtr Cash Flow'!C33*-1</f>
        <v>0</v>
      </c>
      <c r="D30" s="4">
        <f ca="1">'Qtr Cash Flow'!D33*-1</f>
        <v>-65465.41600232292</v>
      </c>
      <c r="E30" s="4">
        <f ca="1">'Qtr Cash Flow'!E33*-1</f>
        <v>-171049.93477815663</v>
      </c>
      <c r="F30" s="4">
        <f ca="1">'Qtr Cash Flow'!F33*-1</f>
        <v>-276062.64113538555</v>
      </c>
      <c r="G30" s="4">
        <f ca="1">'Qtr Cash Flow'!G33*-1</f>
        <v>-421564.27016882214</v>
      </c>
      <c r="H30" s="4">
        <f ca="1">'Qtr Cash Flow'!H33*-1</f>
        <v>-603645.83172713872</v>
      </c>
      <c r="I30" s="4">
        <f ca="1">'Qtr Cash Flow'!I33*-1</f>
        <v>-823402.6843198014</v>
      </c>
      <c r="J30" s="4">
        <f ca="1">'Qtr Cash Flow'!J33*-1</f>
        <v>-1082519.2283027861</v>
      </c>
      <c r="K30" s="4">
        <f ca="1">'Qtr Cash Flow'!K33*-1</f>
        <v>-1382193.8788676141</v>
      </c>
      <c r="L30" s="4">
        <f ca="1">'Qtr Cash Flow'!L33*-1</f>
        <v>-1646495.4375515706</v>
      </c>
      <c r="M30" s="4">
        <f ca="1">'Qtr Cash Flow'!M33*-1</f>
        <v>-1900595.3056906094</v>
      </c>
      <c r="N30" s="4">
        <f ca="1">'Qtr Cash Flow'!N33*-1</f>
        <v>-2008318.932610671</v>
      </c>
      <c r="O30" s="4">
        <f ca="1">'Qtr Cash Flow'!O33*-1</f>
        <v>-2130744.8357786541</v>
      </c>
      <c r="P30" s="4">
        <f ca="1">'Qtr Cash Flow'!P33*-1</f>
        <v>-2269255.9065976404</v>
      </c>
      <c r="Q30" s="4">
        <f ca="1">'Qtr Cash Flow'!Q33*-1</f>
        <v>-2424110.5074726753</v>
      </c>
      <c r="R30" s="4">
        <f ca="1">'Qtr Cash Flow'!R33*-1</f>
        <v>-2599139.6773429005</v>
      </c>
      <c r="S30" s="4">
        <f ca="1">'Qtr Cash Flow'!S33*-1</f>
        <v>-2792339.0192706217</v>
      </c>
      <c r="T30" s="4">
        <f ca="1">'Qtr Cash Flow'!T33*-1</f>
        <v>-9193274.3658064622</v>
      </c>
      <c r="U30" s="4">
        <f ca="1">'Qtr Cash Flow'!U33*-1</f>
        <v>-9324051.1995099876</v>
      </c>
      <c r="V30" s="4">
        <f ca="1">'Qtr Cash Flow'!V33*-1</f>
        <v>-9475224.7152278926</v>
      </c>
      <c r="W30" s="4">
        <f ca="1">'Qtr Cash Flow'!W33*-1</f>
        <v>-9647093.9474592842</v>
      </c>
      <c r="X30" s="4">
        <f ca="1">'Qtr Cash Flow'!X33*-1</f>
        <v>-9698401.7194914874</v>
      </c>
      <c r="Y30" s="4">
        <f ca="1">'Qtr Cash Flow'!Y33*-1</f>
        <v>-9752580.9337245319</v>
      </c>
      <c r="Z30" s="4">
        <f ca="1">'Qtr Cash Flow'!Z33*-1</f>
        <v>-9752580.9337245319</v>
      </c>
      <c r="AA30" s="4">
        <f ca="1">'Qtr Cash Flow'!AA33*-1</f>
        <v>-9752580.9337245319</v>
      </c>
      <c r="AB30" s="4">
        <f ca="1">'Qtr Cash Flow'!AB33*-1</f>
        <v>-9974116.8149983678</v>
      </c>
      <c r="AC30" s="4">
        <f ca="1">'Qtr Cash Flow'!AC33*-1</f>
        <v>-10237371.224705458</v>
      </c>
      <c r="AD30" s="4">
        <f ca="1">'Qtr Cash Flow'!AD33*-1</f>
        <v>-10730171.664842242</v>
      </c>
      <c r="AE30" s="4">
        <f ca="1">'Qtr Cash Flow'!AE33*-1</f>
        <v>-11230511.202721652</v>
      </c>
      <c r="AF30" s="4">
        <f ca="1">'Qtr Cash Flow'!AF33*-1</f>
        <v>-11702994.298087114</v>
      </c>
      <c r="AG30" s="4">
        <f ca="1">'Qtr Cash Flow'!AG33*-1</f>
        <v>-12178394.04549416</v>
      </c>
      <c r="AH30" s="4">
        <f ca="1">'Qtr Cash Flow'!AH33*-1</f>
        <v>-12547346.872315194</v>
      </c>
      <c r="AI30" s="4">
        <f ca="1">'Qtr Cash Flow'!AI33*-1</f>
        <v>-12910099.453893131</v>
      </c>
      <c r="AJ30" s="4">
        <f ca="1">'Qtr Cash Flow'!AJ33*-1</f>
        <v>-13210737.617341425</v>
      </c>
      <c r="AK30" s="4">
        <f ca="1">'Qtr Cash Flow'!AK33*-1</f>
        <v>-13515623.992834911</v>
      </c>
      <c r="AL30" s="4">
        <f ca="1">'Qtr Cash Flow'!AL33*-1</f>
        <v>-13824788.403843677</v>
      </c>
      <c r="AM30" s="4">
        <f ca="1">'Qtr Cash Flow'!AM33*-1</f>
        <v>-14138260.87396783</v>
      </c>
      <c r="AN30" s="4">
        <f ca="1">'Qtr Cash Flow'!AN33*-1</f>
        <v>-14456071.628158474</v>
      </c>
      <c r="AO30" s="4">
        <f ca="1">'Qtr Cash Flow'!AO33*-1</f>
        <v>-14778251.093944436</v>
      </c>
      <c r="AP30" s="4">
        <f ca="1">'Qtr Cash Flow'!AP33*-1</f>
        <v>-15105454.70896676</v>
      </c>
      <c r="AQ30" s="4">
        <f ca="1">'Qtr Cash Flow'!AQ33*-1</f>
        <v>-15437722.025729021</v>
      </c>
      <c r="AR30" s="4">
        <f ca="1">'Qtr Cash Flow'!AR33*-1</f>
        <v>-15638969.229848169</v>
      </c>
      <c r="AS30" s="4">
        <f ca="1">'Qtr Cash Flow'!AS33*-1</f>
        <v>-15841617.197938913</v>
      </c>
      <c r="AT30" s="4">
        <f ca="1">'Qtr Cash Flow'!AT33*-1</f>
        <v>-15947767.439446222</v>
      </c>
      <c r="AU30" s="4">
        <f ca="1">'Qtr Cash Flow'!AU33*-1</f>
        <v>-16044927.241879392</v>
      </c>
      <c r="AV30" s="4">
        <f ca="1">'Qtr Cash Flow'!AV33*-1</f>
        <v>-16299475.929935068</v>
      </c>
      <c r="AW30" s="4">
        <f ca="1">'Qtr Cash Flow'!AW33*-1</f>
        <v>-16582181.770341234</v>
      </c>
      <c r="AX30" s="4">
        <f ca="1">'Qtr Cash Flow'!AX33*-1</f>
        <v>-17148449.759675179</v>
      </c>
      <c r="AY30" s="4">
        <f ca="1">'Qtr Cash Flow'!AY33*-1</f>
        <v>-17737660.495641906</v>
      </c>
      <c r="AZ30" s="4">
        <f ca="1">'Qtr Cash Flow'!AZ33*-1</f>
        <v>-18428738.402982377</v>
      </c>
      <c r="BA30" s="4">
        <f ca="1">'Qtr Cash Flow'!BA33*-1</f>
        <v>-19111911.717512522</v>
      </c>
      <c r="BB30" s="4">
        <f ca="1">'Qtr Cash Flow'!BB33*-1</f>
        <v>-19610514.70751616</v>
      </c>
      <c r="BC30" s="4">
        <f ca="1">'Qtr Cash Flow'!BC33*-1</f>
        <v>-20113216.032630395</v>
      </c>
      <c r="BD30" s="4">
        <f ca="1">'Qtr Cash Flow'!BD33*-1</f>
        <v>-20575091.757995065</v>
      </c>
      <c r="BE30" s="4">
        <f ca="1">'Qtr Cash Flow'!BE33*-1</f>
        <v>-21037653.809312623</v>
      </c>
      <c r="BF30" s="4">
        <f ca="1">'Qtr Cash Flow'!BF33*-1</f>
        <v>-21477906.633165747</v>
      </c>
      <c r="BG30" s="4">
        <f ca="1">'Qtr Cash Flow'!BG33*-1</f>
        <v>-21923200.248719245</v>
      </c>
      <c r="BH30" s="4">
        <f ca="1">'Qtr Cash Flow'!BH33*-1</f>
        <v>-22375055.859411787</v>
      </c>
      <c r="BI30" s="4">
        <f ca="1">'Qtr Cash Flow'!BI33*-1</f>
        <v>-23016888.991272762</v>
      </c>
    </row>
    <row r="31" spans="1:61" x14ac:dyDescent="0.25">
      <c r="A31" t="s">
        <v>140</v>
      </c>
      <c r="C31" s="4">
        <f ca="1">'Qtr Income Statement'!C14</f>
        <v>3288593.7720589661</v>
      </c>
      <c r="D31" s="4">
        <f ca="1">'Qtr Income Statement'!D14+C31</f>
        <v>3368463.4773243219</v>
      </c>
      <c r="E31" s="4">
        <f ca="1">'Qtr Income Statement'!E14+D31</f>
        <v>4948784.0238163304</v>
      </c>
      <c r="F31" s="4">
        <f ca="1">'Qtr Income Statement'!F14+E31</f>
        <v>6578543.1195158418</v>
      </c>
      <c r="G31" s="4">
        <f ca="1">'Qtr Income Statement'!G14+F31</f>
        <v>5905111.545331954</v>
      </c>
      <c r="H31" s="4">
        <f ca="1">'Qtr Income Statement'!H14+G31</f>
        <v>6688431.8064056914</v>
      </c>
      <c r="I31" s="4">
        <f ca="1">'Qtr Income Statement'!I14+H31</f>
        <v>7486921.9453516817</v>
      </c>
      <c r="J31" s="4">
        <f ca="1">'Qtr Income Statement'!J14+I31</f>
        <v>8120560.7101017386</v>
      </c>
      <c r="K31" s="4">
        <f ca="1">'Qtr Income Statement'!K14+J31</f>
        <v>8752976.4881728757</v>
      </c>
      <c r="L31" s="4">
        <f ca="1">'Qtr Income Statement'!L14+K31</f>
        <v>9248199.4086990971</v>
      </c>
      <c r="M31" s="4">
        <f ca="1">'Qtr Income Statement'!M14+L31</f>
        <v>9728984.1216546427</v>
      </c>
      <c r="N31" s="4">
        <f ca="1">'Qtr Income Statement'!N14+M31</f>
        <v>10422442.840506718</v>
      </c>
      <c r="O31" s="4">
        <f ca="1">'Qtr Income Statement'!O14+N31</f>
        <v>11120279.973358007</v>
      </c>
      <c r="P31" s="4">
        <f ca="1">'Qtr Income Statement'!P14+O31</f>
        <v>11786719.891154956</v>
      </c>
      <c r="Q31" s="4">
        <f ca="1">'Qtr Income Statement'!Q14+P31</f>
        <v>12462997.610302968</v>
      </c>
      <c r="R31" s="4">
        <f ca="1">'Qtr Income Statement'!R14+Q31</f>
        <v>12010505.390566142</v>
      </c>
      <c r="S31" s="4">
        <f ca="1">'Qtr Income Statement'!S14+R31</f>
        <v>12295403.967034109</v>
      </c>
      <c r="T31" s="4">
        <f ca="1">'Qtr Income Statement'!T14+S31</f>
        <v>12147714.047142476</v>
      </c>
      <c r="U31" s="4">
        <f ca="1">'Qtr Income Statement'!U14+T31</f>
        <v>12389224.051477423</v>
      </c>
      <c r="V31" s="4">
        <f ca="1">'Qtr Income Statement'!V14+U31</f>
        <v>12158088.829231123</v>
      </c>
      <c r="W31" s="4">
        <f ca="1">'Qtr Income Statement'!W14+V31</f>
        <v>11933155.356218792</v>
      </c>
      <c r="X31" s="4">
        <f ca="1">'Qtr Income Statement'!X14+W31</f>
        <v>12254526.189858496</v>
      </c>
      <c r="Y31" s="4">
        <f ca="1">'Qtr Income Statement'!Y14+X31</f>
        <v>12574137.180497542</v>
      </c>
      <c r="Z31" s="4">
        <f ca="1">'Qtr Income Statement'!Z14+Y31</f>
        <v>14695917.574578885</v>
      </c>
      <c r="AA31" s="4">
        <f ca="1">'Qtr Income Statement'!AA14+Z31</f>
        <v>16834543.586779386</v>
      </c>
      <c r="AB31" s="4">
        <f ca="1">'Qtr Income Statement'!AB14+AA31</f>
        <v>17800908.080984775</v>
      </c>
      <c r="AC31" s="4">
        <f ca="1">'Qtr Income Statement'!AC14+AB31</f>
        <v>18785962.549622849</v>
      </c>
      <c r="AD31" s="4">
        <f ca="1">'Qtr Income Statement'!AD14+AC31</f>
        <v>19516047.075361565</v>
      </c>
      <c r="AE31" s="4">
        <f ca="1">'Qtr Income Statement'!AE14+AD31</f>
        <v>20235735.111509267</v>
      </c>
      <c r="AF31" s="4">
        <f ca="1">'Qtr Income Statement'!AF14+AE31</f>
        <v>20738580.929635696</v>
      </c>
      <c r="AG31" s="4">
        <f ca="1">'Qtr Income Statement'!AG14+AF31</f>
        <v>21213917.418025114</v>
      </c>
      <c r="AH31" s="4">
        <f ca="1">'Qtr Income Statement'!AH14+AG31</f>
        <v>22011738.518875834</v>
      </c>
      <c r="AI31" s="4">
        <f ca="1">'Qtr Income Statement'!AI14+AH31</f>
        <v>22807041.424686313</v>
      </c>
      <c r="AJ31" s="4">
        <f ca="1">'Qtr Income Statement'!AJ14+AI31</f>
        <v>23544303.925206482</v>
      </c>
      <c r="AK31" s="4">
        <f ca="1">'Qtr Income Statement'!AK14+AJ31</f>
        <v>24289585.915321432</v>
      </c>
      <c r="AL31" s="4">
        <f ca="1">'Qtr Income Statement'!AL14+AK31</f>
        <v>25042951.850381404</v>
      </c>
      <c r="AM31" s="4">
        <f ca="1">'Qtr Income Statement'!AM14+AL31</f>
        <v>25804466.72598416</v>
      </c>
      <c r="AN31" s="4">
        <f ca="1">'Qtr Income Statement'!AN14+AM31</f>
        <v>26574196.082759678</v>
      </c>
      <c r="AO31" s="4">
        <f ca="1">'Qtr Income Statement'!AO14+AN31</f>
        <v>27352206.011199199</v>
      </c>
      <c r="AP31" s="4">
        <f ca="1">'Qtr Income Statement'!AP14+AO31</f>
        <v>27939249.946193885</v>
      </c>
      <c r="AQ31" s="4">
        <f ca="1">'Qtr Income Statement'!AQ14+AP31</f>
        <v>28532552.668251358</v>
      </c>
      <c r="AR31" s="4">
        <f ca="1">'Qtr Income Statement'!AR14+AQ31</f>
        <v>28858984.991370559</v>
      </c>
      <c r="AS31" s="4">
        <f ca="1">'Qtr Income Statement'!AS14+AR31</f>
        <v>29185158.039687768</v>
      </c>
      <c r="AT31" s="4">
        <f ca="1">'Qtr Income Statement'!AT14+AS31</f>
        <v>31052500.547204811</v>
      </c>
      <c r="AU31" s="4">
        <f ca="1">'Qtr Income Statement'!AU14+AT31</f>
        <v>32935518.920040991</v>
      </c>
      <c r="AV31" s="4">
        <f ca="1">'Qtr Income Statement'!AV14+AU31</f>
        <v>34449032.749854617</v>
      </c>
      <c r="AW31" s="4">
        <f ca="1">'Qtr Income Statement'!AW14+AV31</f>
        <v>36006891.569286965</v>
      </c>
      <c r="AX31" s="4">
        <f ca="1">'Qtr Income Statement'!AX14+AW31</f>
        <v>36565523.468791842</v>
      </c>
      <c r="AY31" s="4">
        <f ca="1">'Qtr Income Statement'!AY14+AX31</f>
        <v>37141437.751182027</v>
      </c>
      <c r="AZ31" s="4">
        <f ca="1">'Qtr Income Statement'!AZ14+AY31</f>
        <v>38313019.80669114</v>
      </c>
      <c r="BA31" s="4">
        <f ca="1">'Qtr Income Statement'!BA14+AZ31</f>
        <v>39480109.499055639</v>
      </c>
      <c r="BB31" s="4">
        <f ca="1">'Qtr Income Statement'!BB14+BA31</f>
        <v>40393169.989140965</v>
      </c>
      <c r="BC31" s="4">
        <f ca="1">'Qtr Income Statement'!BC14+BB31</f>
        <v>41312204.887465388</v>
      </c>
      <c r="BD31" s="4">
        <f ca="1">'Qtr Income Statement'!BD14+BC31</f>
        <v>42370596.85446316</v>
      </c>
      <c r="BE31" s="4">
        <f ca="1">'Qtr Income Statement'!BE14+BD31</f>
        <v>43434781.595743805</v>
      </c>
      <c r="BF31" s="4">
        <f ca="1">'Qtr Income Statement'!BF14+BE31</f>
        <v>44481950.814819485</v>
      </c>
      <c r="BG31" s="4">
        <f ca="1">'Qtr Income Statement'!BG14+BF31</f>
        <v>45539362.625566877</v>
      </c>
      <c r="BH31" s="4">
        <f ca="1">'Qtr Income Statement'!BH14+BG31</f>
        <v>46133055.588103749</v>
      </c>
      <c r="BI31" s="4">
        <f ca="1">'Qtr Income Statement'!BI14+BH31</f>
        <v>46735698.107689261</v>
      </c>
    </row>
    <row r="32" spans="1:61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1:61" x14ac:dyDescent="0.25">
      <c r="A33" t="s">
        <v>141</v>
      </c>
      <c r="C33" s="4">
        <f ca="1">SUM(C29:C32)</f>
        <v>15682373.850341281</v>
      </c>
      <c r="D33" s="4">
        <f ca="1">SUM(D29:D32)</f>
        <v>15696778.139604315</v>
      </c>
      <c r="E33" s="4">
        <f t="shared" ref="E33:BI33" ca="1" si="2">SUM(E29:E32)</f>
        <v>17171514.16732049</v>
      </c>
      <c r="F33" s="4">
        <f t="shared" ca="1" si="2"/>
        <v>18696260.556662772</v>
      </c>
      <c r="G33" s="4">
        <f t="shared" ca="1" si="2"/>
        <v>17877327.353445448</v>
      </c>
      <c r="H33" s="4">
        <f t="shared" ca="1" si="2"/>
        <v>18478566.052960865</v>
      </c>
      <c r="I33" s="4">
        <f t="shared" ca="1" si="2"/>
        <v>19057299.339314196</v>
      </c>
      <c r="J33" s="4">
        <f t="shared" ca="1" si="2"/>
        <v>19431821.560081266</v>
      </c>
      <c r="K33" s="4">
        <f t="shared" ca="1" si="2"/>
        <v>19764562.687587574</v>
      </c>
      <c r="L33" s="4">
        <f t="shared" ca="1" si="2"/>
        <v>19995484.049429841</v>
      </c>
      <c r="M33" s="4">
        <f t="shared" ca="1" si="2"/>
        <v>20222168.894246347</v>
      </c>
      <c r="N33" s="4">
        <f t="shared" ca="1" si="2"/>
        <v>20807903.986178361</v>
      </c>
      <c r="O33" s="4">
        <f t="shared" ca="1" si="2"/>
        <v>21383315.215861671</v>
      </c>
      <c r="P33" s="4">
        <f t="shared" ca="1" si="2"/>
        <v>21911244.062839631</v>
      </c>
      <c r="Q33" s="4">
        <f t="shared" ca="1" si="2"/>
        <v>22432667.18111261</v>
      </c>
      <c r="R33" s="4">
        <f t="shared" ca="1" si="2"/>
        <v>21805145.791505557</v>
      </c>
      <c r="S33" s="4">
        <f t="shared" ca="1" si="2"/>
        <v>21896845.026045803</v>
      </c>
      <c r="T33" s="4">
        <f t="shared" ca="1" si="2"/>
        <v>15348219.759618329</v>
      </c>
      <c r="U33" s="4">
        <f t="shared" ca="1" si="2"/>
        <v>15458952.930249751</v>
      </c>
      <c r="V33" s="4">
        <f t="shared" ca="1" si="2"/>
        <v>15076644.192285545</v>
      </c>
      <c r="W33" s="4">
        <f t="shared" ca="1" si="2"/>
        <v>14679841.487041824</v>
      </c>
      <c r="X33" s="4">
        <f t="shared" ca="1" si="2"/>
        <v>14949904.548649324</v>
      </c>
      <c r="Y33" s="4">
        <f t="shared" ca="1" si="2"/>
        <v>15215336.325055325</v>
      </c>
      <c r="Z33" s="4">
        <f t="shared" ca="1" si="2"/>
        <v>17398490.579870723</v>
      </c>
      <c r="AA33" s="4">
        <f t="shared" ca="1" si="2"/>
        <v>19585840.241535943</v>
      </c>
      <c r="AB33" s="4">
        <f t="shared" ca="1" si="2"/>
        <v>20330668.854467496</v>
      </c>
      <c r="AC33" s="4">
        <f t="shared" ca="1" si="2"/>
        <v>21052468.913398482</v>
      </c>
      <c r="AD33" s="4">
        <f t="shared" ca="1" si="2"/>
        <v>21289752.999000411</v>
      </c>
      <c r="AE33" s="4">
        <f t="shared" ca="1" si="2"/>
        <v>21509101.497268707</v>
      </c>
      <c r="AF33" s="4">
        <f t="shared" ca="1" si="2"/>
        <v>21539464.220029671</v>
      </c>
      <c r="AG33" s="4">
        <f t="shared" ca="1" si="2"/>
        <v>21539400.961012043</v>
      </c>
      <c r="AH33" s="4">
        <f t="shared" ca="1" si="2"/>
        <v>21968269.23504173</v>
      </c>
      <c r="AI33" s="4">
        <f t="shared" ca="1" si="2"/>
        <v>22400819.559274271</v>
      </c>
      <c r="AJ33" s="4">
        <f t="shared" ca="1" si="2"/>
        <v>22837443.896346144</v>
      </c>
      <c r="AK33" s="4">
        <f t="shared" ca="1" si="2"/>
        <v>23277839.510967612</v>
      </c>
      <c r="AL33" s="4">
        <f t="shared" ca="1" si="2"/>
        <v>23722041.035018817</v>
      </c>
      <c r="AM33" s="4">
        <f t="shared" ca="1" si="2"/>
        <v>24170083.440497421</v>
      </c>
      <c r="AN33" s="4">
        <f t="shared" ca="1" si="2"/>
        <v>24622002.043082293</v>
      </c>
      <c r="AO33" s="4">
        <f t="shared" ca="1" si="2"/>
        <v>25077832.505735852</v>
      </c>
      <c r="AP33" s="4">
        <f t="shared" ca="1" si="2"/>
        <v>25337672.825708214</v>
      </c>
      <c r="AQ33" s="4">
        <f t="shared" ca="1" si="2"/>
        <v>25598708.231003426</v>
      </c>
      <c r="AR33" s="4">
        <f t="shared" ca="1" si="2"/>
        <v>25723893.350003481</v>
      </c>
      <c r="AS33" s="4">
        <f t="shared" ca="1" si="2"/>
        <v>25847418.430229943</v>
      </c>
      <c r="AT33" s="4">
        <f t="shared" ca="1" si="2"/>
        <v>27608610.69623968</v>
      </c>
      <c r="AU33" s="4">
        <f t="shared" ca="1" si="2"/>
        <v>29394469.26664269</v>
      </c>
      <c r="AV33" s="4">
        <f t="shared" ca="1" si="2"/>
        <v>30653434.40840064</v>
      </c>
      <c r="AW33" s="4">
        <f t="shared" ca="1" si="2"/>
        <v>31928587.38742682</v>
      </c>
      <c r="AX33" s="4">
        <f t="shared" ca="1" si="2"/>
        <v>31920951.297597751</v>
      </c>
      <c r="AY33" s="4">
        <f t="shared" ca="1" si="2"/>
        <v>31907654.844021209</v>
      </c>
      <c r="AZ33" s="4">
        <f t="shared" ca="1" si="2"/>
        <v>32388158.992189854</v>
      </c>
      <c r="BA33" s="4">
        <f t="shared" ca="1" si="2"/>
        <v>32872075.370024204</v>
      </c>
      <c r="BB33" s="4">
        <f t="shared" ca="1" si="2"/>
        <v>33286532.870105892</v>
      </c>
      <c r="BC33" s="4">
        <f t="shared" ca="1" si="2"/>
        <v>33702866.44331608</v>
      </c>
      <c r="BD33" s="4">
        <f t="shared" ca="1" si="2"/>
        <v>34299382.684949182</v>
      </c>
      <c r="BE33" s="4">
        <f t="shared" ca="1" si="2"/>
        <v>34901005.374912269</v>
      </c>
      <c r="BF33" s="4">
        <f t="shared" ca="1" si="2"/>
        <v>35507921.770134829</v>
      </c>
      <c r="BG33" s="4">
        <f t="shared" ca="1" si="2"/>
        <v>36120039.965328723</v>
      </c>
      <c r="BH33" s="4">
        <f t="shared" ca="1" si="2"/>
        <v>36261877.317173049</v>
      </c>
      <c r="BI33" s="4">
        <f t="shared" ca="1" si="2"/>
        <v>36222686.70489759</v>
      </c>
    </row>
    <row r="35" spans="1:61" x14ac:dyDescent="0.25">
      <c r="A35" s="35" t="str">
        <f ca="1">IF(AND('Qtr Balance Sheet'!C35:BI35),"","BALANCE SHEET OUT OF BALANCE")</f>
        <v/>
      </c>
      <c r="C35" t="b">
        <f ca="1">IF(ABS(C33-C13)&gt;1,FALSE(),TRUE())</f>
        <v>1</v>
      </c>
      <c r="D35" t="b">
        <f ca="1">IF(ABS(D33-D13)&gt;1,FALSE(),TRUE())</f>
        <v>1</v>
      </c>
      <c r="E35" t="b">
        <f t="shared" ref="E35:BI35" ca="1" si="3">IF(ABS(E33-E13)&gt;1,FALSE(),TRUE())</f>
        <v>1</v>
      </c>
      <c r="F35" t="b">
        <f t="shared" ca="1" si="3"/>
        <v>1</v>
      </c>
      <c r="G35" t="b">
        <f t="shared" ca="1" si="3"/>
        <v>1</v>
      </c>
      <c r="H35" t="b">
        <f t="shared" ca="1" si="3"/>
        <v>1</v>
      </c>
      <c r="I35" t="b">
        <f t="shared" ca="1" si="3"/>
        <v>1</v>
      </c>
      <c r="J35" t="b">
        <f t="shared" ca="1" si="3"/>
        <v>1</v>
      </c>
      <c r="K35" t="b">
        <f t="shared" ca="1" si="3"/>
        <v>1</v>
      </c>
      <c r="L35" t="b">
        <f t="shared" ca="1" si="3"/>
        <v>1</v>
      </c>
      <c r="M35" t="b">
        <f t="shared" ca="1" si="3"/>
        <v>1</v>
      </c>
      <c r="N35" t="b">
        <f t="shared" ca="1" si="3"/>
        <v>1</v>
      </c>
      <c r="O35" t="b">
        <f t="shared" ca="1" si="3"/>
        <v>1</v>
      </c>
      <c r="P35" t="b">
        <f t="shared" ca="1" si="3"/>
        <v>1</v>
      </c>
      <c r="Q35" t="b">
        <f t="shared" ca="1" si="3"/>
        <v>1</v>
      </c>
      <c r="R35" t="b">
        <f t="shared" ca="1" si="3"/>
        <v>1</v>
      </c>
      <c r="S35" t="b">
        <f t="shared" ca="1" si="3"/>
        <v>1</v>
      </c>
      <c r="T35" t="b">
        <f t="shared" ca="1" si="3"/>
        <v>1</v>
      </c>
      <c r="U35" t="b">
        <f t="shared" ca="1" si="3"/>
        <v>1</v>
      </c>
      <c r="V35" t="b">
        <f t="shared" ca="1" si="3"/>
        <v>1</v>
      </c>
      <c r="W35" t="b">
        <f t="shared" ca="1" si="3"/>
        <v>1</v>
      </c>
      <c r="X35" t="b">
        <f t="shared" ca="1" si="3"/>
        <v>1</v>
      </c>
      <c r="Y35" t="b">
        <f t="shared" ca="1" si="3"/>
        <v>1</v>
      </c>
      <c r="Z35" t="b">
        <f t="shared" ca="1" si="3"/>
        <v>1</v>
      </c>
      <c r="AA35" t="b">
        <f t="shared" ca="1" si="3"/>
        <v>1</v>
      </c>
      <c r="AB35" t="b">
        <f t="shared" ca="1" si="3"/>
        <v>1</v>
      </c>
      <c r="AC35" t="b">
        <f t="shared" ca="1" si="3"/>
        <v>1</v>
      </c>
      <c r="AD35" t="b">
        <f t="shared" ca="1" si="3"/>
        <v>1</v>
      </c>
      <c r="AE35" t="b">
        <f t="shared" ca="1" si="3"/>
        <v>1</v>
      </c>
      <c r="AF35" t="b">
        <f t="shared" ca="1" si="3"/>
        <v>1</v>
      </c>
      <c r="AG35" t="b">
        <f t="shared" ca="1" si="3"/>
        <v>1</v>
      </c>
      <c r="AH35" t="b">
        <f t="shared" ca="1" si="3"/>
        <v>1</v>
      </c>
      <c r="AI35" t="b">
        <f t="shared" ca="1" si="3"/>
        <v>1</v>
      </c>
      <c r="AJ35" t="b">
        <f t="shared" ca="1" si="3"/>
        <v>1</v>
      </c>
      <c r="AK35" t="b">
        <f t="shared" ca="1" si="3"/>
        <v>1</v>
      </c>
      <c r="AL35" t="b">
        <f t="shared" ca="1" si="3"/>
        <v>1</v>
      </c>
      <c r="AM35" t="b">
        <f t="shared" ca="1" si="3"/>
        <v>1</v>
      </c>
      <c r="AN35" t="b">
        <f t="shared" ca="1" si="3"/>
        <v>1</v>
      </c>
      <c r="AO35" t="b">
        <f t="shared" ca="1" si="3"/>
        <v>1</v>
      </c>
      <c r="AP35" t="b">
        <f t="shared" ca="1" si="3"/>
        <v>1</v>
      </c>
      <c r="AQ35" t="b">
        <f t="shared" ca="1" si="3"/>
        <v>1</v>
      </c>
      <c r="AR35" t="b">
        <f t="shared" ca="1" si="3"/>
        <v>1</v>
      </c>
      <c r="AS35" t="b">
        <f t="shared" ca="1" si="3"/>
        <v>1</v>
      </c>
      <c r="AT35" t="b">
        <f t="shared" ca="1" si="3"/>
        <v>1</v>
      </c>
      <c r="AU35" t="b">
        <f t="shared" ca="1" si="3"/>
        <v>1</v>
      </c>
      <c r="AV35" t="b">
        <f t="shared" ca="1" si="3"/>
        <v>1</v>
      </c>
      <c r="AW35" t="b">
        <f t="shared" ca="1" si="3"/>
        <v>1</v>
      </c>
      <c r="AX35" t="b">
        <f t="shared" ca="1" si="3"/>
        <v>1</v>
      </c>
      <c r="AY35" t="b">
        <f t="shared" ca="1" si="3"/>
        <v>1</v>
      </c>
      <c r="AZ35" t="b">
        <f t="shared" ca="1" si="3"/>
        <v>1</v>
      </c>
      <c r="BA35" t="b">
        <f t="shared" ca="1" si="3"/>
        <v>1</v>
      </c>
      <c r="BB35" t="b">
        <f t="shared" ca="1" si="3"/>
        <v>1</v>
      </c>
      <c r="BC35" t="b">
        <f t="shared" ca="1" si="3"/>
        <v>1</v>
      </c>
      <c r="BD35" t="b">
        <f t="shared" ca="1" si="3"/>
        <v>1</v>
      </c>
      <c r="BE35" t="b">
        <f t="shared" ca="1" si="3"/>
        <v>1</v>
      </c>
      <c r="BF35" t="b">
        <f t="shared" ca="1" si="3"/>
        <v>1</v>
      </c>
      <c r="BG35" t="b">
        <f t="shared" ca="1" si="3"/>
        <v>1</v>
      </c>
      <c r="BH35" t="b">
        <f t="shared" ca="1" si="3"/>
        <v>1</v>
      </c>
      <c r="BI35" t="b">
        <f t="shared" ca="1" si="3"/>
        <v>1</v>
      </c>
    </row>
    <row r="36" spans="1:61" x14ac:dyDescent="0.25">
      <c r="C36" s="4" t="str">
        <f ca="1">IF(C35,"",C33-C13)</f>
        <v/>
      </c>
      <c r="D36" s="4" t="str">
        <f ca="1">IF(D35,"",D33-D13)</f>
        <v/>
      </c>
      <c r="E36" s="4" t="str">
        <f t="shared" ref="E36:BI36" ca="1" si="4">IF(E35,"",E33-E13)</f>
        <v/>
      </c>
      <c r="F36" s="4" t="str">
        <f t="shared" ca="1" si="4"/>
        <v/>
      </c>
      <c r="G36" s="4" t="str">
        <f t="shared" ca="1" si="4"/>
        <v/>
      </c>
      <c r="H36" s="4" t="str">
        <f t="shared" ca="1" si="4"/>
        <v/>
      </c>
      <c r="I36" s="4" t="str">
        <f t="shared" ca="1" si="4"/>
        <v/>
      </c>
      <c r="J36" s="4" t="str">
        <f t="shared" ca="1" si="4"/>
        <v/>
      </c>
      <c r="K36" s="4" t="str">
        <f t="shared" ca="1" si="4"/>
        <v/>
      </c>
      <c r="L36" s="4" t="str">
        <f t="shared" ca="1" si="4"/>
        <v/>
      </c>
      <c r="M36" s="4" t="str">
        <f t="shared" ca="1" si="4"/>
        <v/>
      </c>
      <c r="N36" s="4" t="str">
        <f t="shared" ca="1" si="4"/>
        <v/>
      </c>
      <c r="O36" s="4" t="str">
        <f t="shared" ca="1" si="4"/>
        <v/>
      </c>
      <c r="P36" s="4" t="str">
        <f t="shared" ca="1" si="4"/>
        <v/>
      </c>
      <c r="Q36" s="4" t="str">
        <f t="shared" ca="1" si="4"/>
        <v/>
      </c>
      <c r="R36" s="4" t="str">
        <f t="shared" ca="1" si="4"/>
        <v/>
      </c>
      <c r="S36" s="4" t="str">
        <f t="shared" ca="1" si="4"/>
        <v/>
      </c>
      <c r="T36" s="4" t="str">
        <f t="shared" ca="1" si="4"/>
        <v/>
      </c>
      <c r="U36" s="4" t="str">
        <f t="shared" ca="1" si="4"/>
        <v/>
      </c>
      <c r="V36" s="4" t="str">
        <f t="shared" ca="1" si="4"/>
        <v/>
      </c>
      <c r="W36" s="4" t="str">
        <f t="shared" ca="1" si="4"/>
        <v/>
      </c>
      <c r="X36" s="4" t="str">
        <f t="shared" ca="1" si="4"/>
        <v/>
      </c>
      <c r="Y36" s="4" t="str">
        <f t="shared" ca="1" si="4"/>
        <v/>
      </c>
      <c r="Z36" s="4" t="str">
        <f t="shared" ca="1" si="4"/>
        <v/>
      </c>
      <c r="AA36" s="4" t="str">
        <f t="shared" ca="1" si="4"/>
        <v/>
      </c>
      <c r="AB36" s="4" t="str">
        <f t="shared" ca="1" si="4"/>
        <v/>
      </c>
      <c r="AC36" s="4" t="str">
        <f t="shared" ca="1" si="4"/>
        <v/>
      </c>
      <c r="AD36" s="4" t="str">
        <f t="shared" ca="1" si="4"/>
        <v/>
      </c>
      <c r="AE36" s="4" t="str">
        <f t="shared" ca="1" si="4"/>
        <v/>
      </c>
      <c r="AF36" s="4" t="str">
        <f t="shared" ca="1" si="4"/>
        <v/>
      </c>
      <c r="AG36" s="4" t="str">
        <f t="shared" ca="1" si="4"/>
        <v/>
      </c>
      <c r="AH36" s="4" t="str">
        <f t="shared" ca="1" si="4"/>
        <v/>
      </c>
      <c r="AI36" s="4" t="str">
        <f t="shared" ca="1" si="4"/>
        <v/>
      </c>
      <c r="AJ36" s="4" t="str">
        <f t="shared" ca="1" si="4"/>
        <v/>
      </c>
      <c r="AK36" s="4" t="str">
        <f t="shared" ca="1" si="4"/>
        <v/>
      </c>
      <c r="AL36" s="4" t="str">
        <f t="shared" ca="1" si="4"/>
        <v/>
      </c>
      <c r="AM36" s="4" t="str">
        <f t="shared" ca="1" si="4"/>
        <v/>
      </c>
      <c r="AN36" s="4" t="str">
        <f t="shared" ca="1" si="4"/>
        <v/>
      </c>
      <c r="AO36" s="4" t="str">
        <f t="shared" ca="1" si="4"/>
        <v/>
      </c>
      <c r="AP36" s="4" t="str">
        <f t="shared" ca="1" si="4"/>
        <v/>
      </c>
      <c r="AQ36" s="4" t="str">
        <f t="shared" ca="1" si="4"/>
        <v/>
      </c>
      <c r="AR36" s="4" t="str">
        <f t="shared" ca="1" si="4"/>
        <v/>
      </c>
      <c r="AS36" s="4" t="str">
        <f t="shared" ca="1" si="4"/>
        <v/>
      </c>
      <c r="AT36" s="4" t="str">
        <f t="shared" ca="1" si="4"/>
        <v/>
      </c>
      <c r="AU36" s="4" t="str">
        <f t="shared" ca="1" si="4"/>
        <v/>
      </c>
      <c r="AV36" s="4" t="str">
        <f t="shared" ca="1" si="4"/>
        <v/>
      </c>
      <c r="AW36" s="4" t="str">
        <f t="shared" ca="1" si="4"/>
        <v/>
      </c>
      <c r="AX36" s="4" t="str">
        <f t="shared" ca="1" si="4"/>
        <v/>
      </c>
      <c r="AY36" s="4" t="str">
        <f t="shared" ca="1" si="4"/>
        <v/>
      </c>
      <c r="AZ36" s="4" t="str">
        <f t="shared" ca="1" si="4"/>
        <v/>
      </c>
      <c r="BA36" s="4" t="str">
        <f t="shared" ca="1" si="4"/>
        <v/>
      </c>
      <c r="BB36" s="4" t="str">
        <f t="shared" ca="1" si="4"/>
        <v/>
      </c>
      <c r="BC36" s="4" t="str">
        <f t="shared" ca="1" si="4"/>
        <v/>
      </c>
      <c r="BD36" s="4" t="str">
        <f t="shared" ca="1" si="4"/>
        <v/>
      </c>
      <c r="BE36" s="4" t="str">
        <f t="shared" ca="1" si="4"/>
        <v/>
      </c>
      <c r="BF36" s="4" t="str">
        <f t="shared" ca="1" si="4"/>
        <v/>
      </c>
      <c r="BG36" s="4" t="str">
        <f t="shared" ca="1" si="4"/>
        <v/>
      </c>
      <c r="BH36" s="4" t="str">
        <f t="shared" ca="1" si="4"/>
        <v/>
      </c>
      <c r="BI36" s="4" t="str">
        <f t="shared" ca="1" si="4"/>
        <v/>
      </c>
    </row>
    <row r="37" spans="1:61" x14ac:dyDescent="0.25">
      <c r="A37" t="s">
        <v>570</v>
      </c>
      <c r="C37" s="33">
        <f ca="1">C12/C13</f>
        <v>7.9065169524041565E-2</v>
      </c>
      <c r="D37" s="33">
        <f t="shared" ref="D37:BI37" ca="1" si="5">D12/D13</f>
        <v>7.8813640297851248E-2</v>
      </c>
      <c r="E37" s="33">
        <f t="shared" ca="1" si="5"/>
        <v>9.5454254137534292E-2</v>
      </c>
      <c r="F37" s="33">
        <f t="shared" ca="1" si="5"/>
        <v>0.10968531556067514</v>
      </c>
      <c r="G37" s="33">
        <f t="shared" ca="1" si="5"/>
        <v>0.1026447333934998</v>
      </c>
      <c r="H37" s="33">
        <f t="shared" ca="1" si="5"/>
        <v>0.10820011481303828</v>
      </c>
      <c r="I37" s="33">
        <f t="shared" ca="1" si="5"/>
        <v>0.1131833838612228</v>
      </c>
      <c r="J37" s="33">
        <f t="shared" ca="1" si="5"/>
        <v>0.11635428613110468</v>
      </c>
      <c r="K37" s="33">
        <f t="shared" ca="1" si="5"/>
        <v>0.11918503260828091</v>
      </c>
      <c r="L37" s="33">
        <f t="shared" ca="1" si="5"/>
        <v>0.12107664398533736</v>
      </c>
      <c r="M37" s="33">
        <f t="shared" ca="1" si="5"/>
        <v>0.12287064086991527</v>
      </c>
      <c r="N37" s="33">
        <f t="shared" ca="1" si="5"/>
        <v>0.1268250581537114</v>
      </c>
      <c r="O37" s="33">
        <f t="shared" ca="1" si="5"/>
        <v>0.13052210428780531</v>
      </c>
      <c r="P37" s="33">
        <f t="shared" ca="1" si="5"/>
        <v>0.13375961161651082</v>
      </c>
      <c r="Q37" s="33">
        <f t="shared" ca="1" si="5"/>
        <v>0.13683880473165785</v>
      </c>
      <c r="R37" s="33">
        <f t="shared" ca="1" si="5"/>
        <v>0.13286250318123735</v>
      </c>
      <c r="S37" s="33">
        <f t="shared" ca="1" si="5"/>
        <v>0.13339314856812792</v>
      </c>
      <c r="T37" s="33">
        <f t="shared" ca="1" si="5"/>
        <v>0.17087107210798994</v>
      </c>
      <c r="U37" s="33">
        <f t="shared" ca="1" si="5"/>
        <v>0.17165662799506126</v>
      </c>
      <c r="V37" s="33">
        <f t="shared" ca="1" si="5"/>
        <v>0.16924267938103538</v>
      </c>
      <c r="W37" s="33">
        <f t="shared" ca="1" si="5"/>
        <v>0.16667020798480209</v>
      </c>
      <c r="X37" s="33">
        <f t="shared" ca="1" si="5"/>
        <v>0.16837940536771012</v>
      </c>
      <c r="Y37" s="33">
        <f t="shared" ca="1" si="5"/>
        <v>0.17000039934236533</v>
      </c>
      <c r="Z37" s="33">
        <f t="shared" ca="1" si="5"/>
        <v>0.18107777721528068</v>
      </c>
      <c r="AA37" s="33">
        <f t="shared" ca="1" si="5"/>
        <v>0.18984469289887854</v>
      </c>
      <c r="AB37" s="33">
        <f t="shared" ca="1" si="5"/>
        <v>0.18984469289887854</v>
      </c>
      <c r="AC37" s="33">
        <f t="shared" ca="1" si="5"/>
        <v>0.18984469289887851</v>
      </c>
      <c r="AD37" s="33">
        <f t="shared" ca="1" si="5"/>
        <v>0.18984469289887859</v>
      </c>
      <c r="AE37" s="33">
        <f t="shared" ca="1" si="5"/>
        <v>0.18984469289887854</v>
      </c>
      <c r="AF37" s="33">
        <f t="shared" ca="1" si="5"/>
        <v>0.18984469289887856</v>
      </c>
      <c r="AG37" s="33">
        <f t="shared" ca="1" si="5"/>
        <v>0.18984469289887859</v>
      </c>
      <c r="AH37" s="33">
        <f t="shared" ca="1" si="5"/>
        <v>0.18984469289887854</v>
      </c>
      <c r="AI37" s="33">
        <f t="shared" ca="1" si="5"/>
        <v>0.18984469289887848</v>
      </c>
      <c r="AJ37" s="33">
        <f t="shared" ca="1" si="5"/>
        <v>0.18984469289887848</v>
      </c>
      <c r="AK37" s="33">
        <f t="shared" ca="1" si="5"/>
        <v>0.18984469289887845</v>
      </c>
      <c r="AL37" s="33">
        <f t="shared" ca="1" si="5"/>
        <v>0.18984469289887856</v>
      </c>
      <c r="AM37" s="33">
        <f t="shared" ca="1" si="5"/>
        <v>0.18984469289887848</v>
      </c>
      <c r="AN37" s="33">
        <f t="shared" ca="1" si="5"/>
        <v>0.18984469289887845</v>
      </c>
      <c r="AO37" s="33">
        <f t="shared" ca="1" si="5"/>
        <v>0.18984469289887856</v>
      </c>
      <c r="AP37" s="33">
        <f t="shared" ca="1" si="5"/>
        <v>0.18984469289887845</v>
      </c>
      <c r="AQ37" s="33">
        <f t="shared" ca="1" si="5"/>
        <v>0.18984469289887845</v>
      </c>
      <c r="AR37" s="33">
        <f t="shared" ca="1" si="5"/>
        <v>0.18984469289887854</v>
      </c>
      <c r="AS37" s="33">
        <f t="shared" ca="1" si="5"/>
        <v>0.18984469289887848</v>
      </c>
      <c r="AT37" s="33">
        <f t="shared" ca="1" si="5"/>
        <v>0.18984469289887854</v>
      </c>
      <c r="AU37" s="33">
        <f t="shared" ca="1" si="5"/>
        <v>0.18984469289887856</v>
      </c>
      <c r="AV37" s="33">
        <f t="shared" ca="1" si="5"/>
        <v>0.18984469289887851</v>
      </c>
      <c r="AW37" s="33">
        <f t="shared" ca="1" si="5"/>
        <v>0.18984469289887851</v>
      </c>
      <c r="AX37" s="33">
        <f t="shared" ca="1" si="5"/>
        <v>0.18984469289887848</v>
      </c>
      <c r="AY37" s="33">
        <f t="shared" ca="1" si="5"/>
        <v>0.18984469289887845</v>
      </c>
      <c r="AZ37" s="33">
        <f t="shared" ca="1" si="5"/>
        <v>0.18984469289887854</v>
      </c>
      <c r="BA37" s="33">
        <f t="shared" ca="1" si="5"/>
        <v>0.18984469289887856</v>
      </c>
      <c r="BB37" s="33">
        <f t="shared" ca="1" si="5"/>
        <v>0.18984469289887856</v>
      </c>
      <c r="BC37" s="33">
        <f t="shared" ca="1" si="5"/>
        <v>0.18984469289887848</v>
      </c>
      <c r="BD37" s="33">
        <f t="shared" ca="1" si="5"/>
        <v>0.18984469289887851</v>
      </c>
      <c r="BE37" s="33">
        <f t="shared" ca="1" si="5"/>
        <v>0.18984469289887851</v>
      </c>
      <c r="BF37" s="33">
        <f t="shared" ca="1" si="5"/>
        <v>0.18984469289887848</v>
      </c>
      <c r="BG37" s="33">
        <f t="shared" ca="1" si="5"/>
        <v>0.18984469289887851</v>
      </c>
      <c r="BH37" s="33">
        <f t="shared" ca="1" si="5"/>
        <v>0.18984469289887845</v>
      </c>
      <c r="BI37" s="33">
        <f t="shared" ca="1" si="5"/>
        <v>0.18984469289887854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3:CQ24"/>
  <sheetViews>
    <sheetView workbookViewId="0">
      <selection activeCell="C7" sqref="C7"/>
    </sheetView>
  </sheetViews>
  <sheetFormatPr defaultRowHeight="15" x14ac:dyDescent="0.25"/>
  <cols>
    <col min="1" max="1" width="27.42578125" customWidth="1"/>
    <col min="3" max="3" width="14" bestFit="1" customWidth="1"/>
    <col min="4" max="4" width="11.5703125" bestFit="1" customWidth="1"/>
    <col min="5" max="5" width="10.5703125" bestFit="1" customWidth="1"/>
    <col min="6" max="6" width="12" bestFit="1" customWidth="1"/>
    <col min="61" max="61" width="12" bestFit="1" customWidth="1"/>
  </cols>
  <sheetData>
    <row r="3" spans="1:95" x14ac:dyDescent="0.25">
      <c r="C3" s="2">
        <f>Timeline!C12</f>
        <v>2014.75</v>
      </c>
      <c r="D3" s="2">
        <f>Timeline!D12</f>
        <v>2015</v>
      </c>
      <c r="E3" s="2">
        <f>Timeline!E12</f>
        <v>2015.25</v>
      </c>
      <c r="F3" s="2">
        <f>Timeline!F12</f>
        <v>2015.5</v>
      </c>
      <c r="G3" s="2">
        <f>Timeline!G12</f>
        <v>2015.75</v>
      </c>
      <c r="H3" s="2">
        <f>Timeline!H12</f>
        <v>2016</v>
      </c>
      <c r="I3" s="2">
        <f>Timeline!I12</f>
        <v>2016.25</v>
      </c>
      <c r="J3" s="2">
        <f>Timeline!J12</f>
        <v>2016.5</v>
      </c>
      <c r="K3" s="2">
        <f>Timeline!K12</f>
        <v>2016.75</v>
      </c>
      <c r="L3" s="2">
        <f>Timeline!L12</f>
        <v>2017</v>
      </c>
      <c r="M3" s="2">
        <f>Timeline!M12</f>
        <v>2017.25</v>
      </c>
      <c r="N3" s="2">
        <f>Timeline!N12</f>
        <v>2017.5</v>
      </c>
      <c r="O3" s="2">
        <f>Timeline!O12</f>
        <v>2017.75</v>
      </c>
      <c r="P3" s="2">
        <f>Timeline!P12</f>
        <v>2018</v>
      </c>
      <c r="Q3" s="2">
        <f>Timeline!Q12</f>
        <v>2018.25</v>
      </c>
      <c r="R3" s="2">
        <f>Timeline!R12</f>
        <v>2018.5</v>
      </c>
      <c r="S3" s="2">
        <f>Timeline!S12</f>
        <v>2018.75</v>
      </c>
      <c r="T3" s="2">
        <f>Timeline!T12</f>
        <v>2019</v>
      </c>
      <c r="U3" s="2">
        <f>Timeline!U12</f>
        <v>2019.25</v>
      </c>
      <c r="V3" s="2">
        <f>Timeline!V12</f>
        <v>2019.5</v>
      </c>
      <c r="W3" s="2">
        <f>Timeline!W12</f>
        <v>2019.75</v>
      </c>
      <c r="X3" s="2">
        <f>Timeline!X12</f>
        <v>2020</v>
      </c>
      <c r="Y3" s="2">
        <f>Timeline!Y12</f>
        <v>2020.25</v>
      </c>
      <c r="Z3" s="2">
        <f>Timeline!Z12</f>
        <v>2020.5</v>
      </c>
      <c r="AA3" s="2">
        <f>Timeline!AA12</f>
        <v>2020.75</v>
      </c>
      <c r="AB3" s="2">
        <f>Timeline!AB12</f>
        <v>2021</v>
      </c>
      <c r="AC3" s="2">
        <f>Timeline!AC12</f>
        <v>2021.25</v>
      </c>
      <c r="AD3" s="2">
        <f>Timeline!AD12</f>
        <v>2021.5</v>
      </c>
      <c r="AE3" s="2">
        <f>Timeline!AE12</f>
        <v>2021.75</v>
      </c>
      <c r="AF3" s="2">
        <f>Timeline!AF12</f>
        <v>2022</v>
      </c>
      <c r="AG3" s="2">
        <f>Timeline!AG12</f>
        <v>2022.25</v>
      </c>
      <c r="AH3" s="2">
        <f>Timeline!AH12</f>
        <v>2022.5</v>
      </c>
      <c r="AI3" s="2">
        <f>Timeline!AI12</f>
        <v>2022.75</v>
      </c>
      <c r="AJ3" s="2">
        <f>Timeline!AJ12</f>
        <v>2023</v>
      </c>
      <c r="AK3" s="2">
        <f>Timeline!AK12</f>
        <v>2023.25</v>
      </c>
      <c r="AL3" s="2">
        <f>Timeline!AL12</f>
        <v>2023.5</v>
      </c>
      <c r="AM3" s="2">
        <f>Timeline!AM12</f>
        <v>2023.75</v>
      </c>
      <c r="AN3" s="2">
        <f>Timeline!AN12</f>
        <v>2024</v>
      </c>
      <c r="AO3" s="2">
        <f>Timeline!AO12</f>
        <v>2024.25</v>
      </c>
      <c r="AP3" s="2">
        <f>Timeline!AP12</f>
        <v>2024.5</v>
      </c>
      <c r="AQ3" s="2">
        <f>Timeline!AQ12</f>
        <v>2024.75</v>
      </c>
      <c r="AR3" s="2">
        <f>Timeline!AR12</f>
        <v>2025</v>
      </c>
      <c r="AS3" s="2">
        <f>Timeline!AS12</f>
        <v>2025.25</v>
      </c>
      <c r="AT3" s="2">
        <f>Timeline!AT12</f>
        <v>2025.5</v>
      </c>
      <c r="AU3" s="2">
        <f>Timeline!AU12</f>
        <v>2025.75</v>
      </c>
      <c r="AV3" s="2">
        <f>Timeline!AV12</f>
        <v>2026</v>
      </c>
      <c r="AW3" s="2">
        <f>Timeline!AW12</f>
        <v>2026.25</v>
      </c>
      <c r="AX3" s="2">
        <f>Timeline!AX12</f>
        <v>2026.5</v>
      </c>
      <c r="AY3" s="2">
        <f>Timeline!AY12</f>
        <v>2026.75</v>
      </c>
      <c r="AZ3" s="2">
        <f>Timeline!AZ12</f>
        <v>2027</v>
      </c>
      <c r="BA3" s="2">
        <f>Timeline!BA12</f>
        <v>2027.25</v>
      </c>
      <c r="BB3" s="2">
        <f>Timeline!BB12</f>
        <v>2027.5</v>
      </c>
      <c r="BC3" s="2">
        <f>Timeline!BC12</f>
        <v>2027.75</v>
      </c>
      <c r="BD3" s="2">
        <f>Timeline!BD12</f>
        <v>2028</v>
      </c>
      <c r="BE3" s="2">
        <f>Timeline!BE12</f>
        <v>2028.25</v>
      </c>
      <c r="BF3" s="2">
        <f>Timeline!BF12</f>
        <v>2028.5</v>
      </c>
      <c r="BG3" s="2">
        <f>Timeline!BG12</f>
        <v>2028.75</v>
      </c>
      <c r="BH3" s="2">
        <f>Timeline!BH12</f>
        <v>2029</v>
      </c>
      <c r="BI3" s="2">
        <f>Timeline!BI12</f>
        <v>2029.25</v>
      </c>
      <c r="BJ3" s="2">
        <f>Timeline!BJ12</f>
        <v>0</v>
      </c>
      <c r="BK3" s="2">
        <f>Timeline!BK12</f>
        <v>0</v>
      </c>
      <c r="BL3" s="2">
        <f>Timeline!BL12</f>
        <v>0</v>
      </c>
      <c r="BM3" s="2">
        <f>Timeline!BM12</f>
        <v>0</v>
      </c>
      <c r="BN3" s="2">
        <f>Timeline!BN12</f>
        <v>0</v>
      </c>
      <c r="BO3" s="2">
        <f>Timeline!BO12</f>
        <v>0</v>
      </c>
      <c r="BP3" s="2">
        <f>Timeline!BP12</f>
        <v>0</v>
      </c>
      <c r="BQ3" s="2">
        <f>Timeline!BQ12</f>
        <v>0</v>
      </c>
      <c r="BR3" s="2">
        <f>Timeline!BR12</f>
        <v>0</v>
      </c>
      <c r="BS3" s="2">
        <f>Timeline!BS12</f>
        <v>0</v>
      </c>
      <c r="BT3" s="2">
        <f>Timeline!BT12</f>
        <v>0</v>
      </c>
      <c r="BU3" s="2">
        <f>Timeline!BU12</f>
        <v>0</v>
      </c>
      <c r="BV3" s="2">
        <f>Timeline!BV12</f>
        <v>0</v>
      </c>
      <c r="BW3" s="2">
        <f>Timeline!BW12</f>
        <v>0</v>
      </c>
      <c r="BX3" s="2">
        <f>Timeline!BX12</f>
        <v>0</v>
      </c>
      <c r="BY3" s="2">
        <f>Timeline!BY12</f>
        <v>0</v>
      </c>
      <c r="BZ3" s="2">
        <f>Timeline!BZ12</f>
        <v>0</v>
      </c>
      <c r="CA3" s="2">
        <f>Timeline!CA12</f>
        <v>0</v>
      </c>
      <c r="CB3" s="2">
        <f>Timeline!CB12</f>
        <v>0</v>
      </c>
      <c r="CC3" s="2">
        <f>Timeline!CC12</f>
        <v>0</v>
      </c>
      <c r="CD3" s="2">
        <f>Timeline!CD12</f>
        <v>0</v>
      </c>
      <c r="CE3" s="2">
        <f>Timeline!CE12</f>
        <v>0</v>
      </c>
      <c r="CF3" s="2">
        <f>Timeline!CF12</f>
        <v>0</v>
      </c>
      <c r="CG3" s="2">
        <f>Timeline!CG12</f>
        <v>0</v>
      </c>
      <c r="CH3" s="2">
        <f>Timeline!CH12</f>
        <v>0</v>
      </c>
      <c r="CI3" s="2">
        <f>Timeline!CI12</f>
        <v>0</v>
      </c>
      <c r="CJ3" s="2">
        <f>Timeline!CJ12</f>
        <v>0</v>
      </c>
      <c r="CK3" s="2">
        <f>Timeline!CK12</f>
        <v>0</v>
      </c>
      <c r="CL3" s="2">
        <f>Timeline!CL12</f>
        <v>0</v>
      </c>
      <c r="CM3" s="2">
        <f>Timeline!CM12</f>
        <v>0</v>
      </c>
      <c r="CN3" s="2">
        <f>Timeline!CN12</f>
        <v>0</v>
      </c>
      <c r="CO3" s="2">
        <f>Timeline!CO12</f>
        <v>0</v>
      </c>
      <c r="CP3" s="2">
        <f>Timeline!CP12</f>
        <v>0</v>
      </c>
      <c r="CQ3" s="2">
        <f>Timeline!CQ12</f>
        <v>0</v>
      </c>
    </row>
    <row r="4" spans="1:95" x14ac:dyDescent="0.25">
      <c r="C4" s="2">
        <f>Timeline!C13</f>
        <v>2014</v>
      </c>
      <c r="D4" s="2">
        <f>Timeline!D13</f>
        <v>2015</v>
      </c>
      <c r="E4" s="2">
        <f>Timeline!E13</f>
        <v>2015</v>
      </c>
      <c r="F4" s="2">
        <f>Timeline!F13</f>
        <v>2015</v>
      </c>
      <c r="G4" s="2">
        <f>Timeline!G13</f>
        <v>2015</v>
      </c>
      <c r="H4" s="2">
        <f>Timeline!H13</f>
        <v>2016</v>
      </c>
      <c r="I4" s="2">
        <f>Timeline!I13</f>
        <v>2016</v>
      </c>
      <c r="J4" s="2">
        <f>Timeline!J13</f>
        <v>2016</v>
      </c>
      <c r="K4" s="2">
        <f>Timeline!K13</f>
        <v>2016</v>
      </c>
      <c r="L4" s="2">
        <f>Timeline!L13</f>
        <v>2017</v>
      </c>
      <c r="M4" s="2">
        <f>Timeline!M13</f>
        <v>2017</v>
      </c>
      <c r="N4" s="2">
        <f>Timeline!N13</f>
        <v>2017</v>
      </c>
      <c r="O4" s="2">
        <f>Timeline!O13</f>
        <v>2017</v>
      </c>
      <c r="P4" s="2">
        <f>Timeline!P13</f>
        <v>2018</v>
      </c>
      <c r="Q4" s="2">
        <f>Timeline!Q13</f>
        <v>2018</v>
      </c>
      <c r="R4" s="2">
        <f>Timeline!R13</f>
        <v>2018</v>
      </c>
      <c r="S4" s="2">
        <f>Timeline!S13</f>
        <v>2018</v>
      </c>
      <c r="T4" s="2">
        <f>Timeline!T13</f>
        <v>2019</v>
      </c>
      <c r="U4" s="2">
        <f>Timeline!U13</f>
        <v>2019</v>
      </c>
      <c r="V4" s="2">
        <f>Timeline!V13</f>
        <v>2019</v>
      </c>
      <c r="W4" s="2">
        <f>Timeline!W13</f>
        <v>2019</v>
      </c>
      <c r="X4" s="2">
        <f>Timeline!X13</f>
        <v>2020</v>
      </c>
      <c r="Y4" s="2">
        <f>Timeline!Y13</f>
        <v>2020</v>
      </c>
      <c r="Z4" s="2">
        <f>Timeline!Z13</f>
        <v>2020</v>
      </c>
      <c r="AA4" s="2">
        <f>Timeline!AA13</f>
        <v>2020</v>
      </c>
      <c r="AB4" s="2">
        <f>Timeline!AB13</f>
        <v>2021</v>
      </c>
      <c r="AC4" s="2">
        <f>Timeline!AC13</f>
        <v>2021</v>
      </c>
      <c r="AD4" s="2">
        <f>Timeline!AD13</f>
        <v>2021</v>
      </c>
      <c r="AE4" s="2">
        <f>Timeline!AE13</f>
        <v>2021</v>
      </c>
      <c r="AF4" s="2">
        <f>Timeline!AF13</f>
        <v>2022</v>
      </c>
      <c r="AG4" s="2">
        <f>Timeline!AG13</f>
        <v>2022</v>
      </c>
      <c r="AH4" s="2">
        <f>Timeline!AH13</f>
        <v>2022</v>
      </c>
      <c r="AI4" s="2">
        <f>Timeline!AI13</f>
        <v>2022</v>
      </c>
      <c r="AJ4" s="2">
        <f>Timeline!AJ13</f>
        <v>2023</v>
      </c>
      <c r="AK4" s="2">
        <f>Timeline!AK13</f>
        <v>2023</v>
      </c>
      <c r="AL4" s="2">
        <f>Timeline!AL13</f>
        <v>2023</v>
      </c>
      <c r="AM4" s="2">
        <f>Timeline!AM13</f>
        <v>2023</v>
      </c>
      <c r="AN4" s="2">
        <f>Timeline!AN13</f>
        <v>2024</v>
      </c>
      <c r="AO4" s="2">
        <f>Timeline!AO13</f>
        <v>2024</v>
      </c>
      <c r="AP4" s="2">
        <f>Timeline!AP13</f>
        <v>2024</v>
      </c>
      <c r="AQ4" s="2">
        <f>Timeline!AQ13</f>
        <v>2024</v>
      </c>
      <c r="AR4" s="2">
        <f>Timeline!AR13</f>
        <v>2025</v>
      </c>
      <c r="AS4" s="2">
        <f>Timeline!AS13</f>
        <v>2025</v>
      </c>
      <c r="AT4" s="2">
        <f>Timeline!AT13</f>
        <v>2025</v>
      </c>
      <c r="AU4" s="2">
        <f>Timeline!AU13</f>
        <v>2025</v>
      </c>
      <c r="AV4" s="2">
        <f>Timeline!AV13</f>
        <v>2026</v>
      </c>
      <c r="AW4" s="2">
        <f>Timeline!AW13</f>
        <v>2026</v>
      </c>
      <c r="AX4" s="2">
        <f>Timeline!AX13</f>
        <v>2026</v>
      </c>
      <c r="AY4" s="2">
        <f>Timeline!AY13</f>
        <v>2026</v>
      </c>
      <c r="AZ4" s="2">
        <f>Timeline!AZ13</f>
        <v>2027</v>
      </c>
      <c r="BA4" s="2">
        <f>Timeline!BA13</f>
        <v>2027</v>
      </c>
      <c r="BB4" s="2">
        <f>Timeline!BB13</f>
        <v>2027</v>
      </c>
      <c r="BC4" s="2">
        <f>Timeline!BC13</f>
        <v>2027</v>
      </c>
      <c r="BD4" s="2">
        <f>Timeline!BD13</f>
        <v>2028</v>
      </c>
      <c r="BE4" s="2">
        <f>Timeline!BE13</f>
        <v>2028</v>
      </c>
      <c r="BF4" s="2">
        <f>Timeline!BF13</f>
        <v>2028</v>
      </c>
      <c r="BG4" s="2">
        <f>Timeline!BG13</f>
        <v>2028</v>
      </c>
      <c r="BH4" s="2">
        <f>Timeline!BH13</f>
        <v>2029</v>
      </c>
      <c r="BI4" s="2">
        <f>Timeline!BI13</f>
        <v>2029</v>
      </c>
      <c r="BJ4" s="2">
        <f>Timeline!BJ13</f>
        <v>0</v>
      </c>
      <c r="BK4" s="2">
        <f>Timeline!BK13</f>
        <v>0</v>
      </c>
      <c r="BL4" s="2">
        <f>Timeline!BL13</f>
        <v>0</v>
      </c>
      <c r="BM4" s="2">
        <f>Timeline!BM13</f>
        <v>0</v>
      </c>
      <c r="BN4" s="2">
        <f>Timeline!BN13</f>
        <v>0</v>
      </c>
      <c r="BO4" s="2">
        <f>Timeline!BO13</f>
        <v>0</v>
      </c>
      <c r="BP4" s="2">
        <f>Timeline!BP13</f>
        <v>0</v>
      </c>
      <c r="BQ4" s="2">
        <f>Timeline!BQ13</f>
        <v>0</v>
      </c>
      <c r="BR4" s="2">
        <f>Timeline!BR13</f>
        <v>0</v>
      </c>
      <c r="BS4" s="2">
        <f>Timeline!BS13</f>
        <v>0</v>
      </c>
      <c r="BT4" s="2">
        <f>Timeline!BT13</f>
        <v>0</v>
      </c>
      <c r="BU4" s="2">
        <f>Timeline!BU13</f>
        <v>0</v>
      </c>
      <c r="BV4" s="2">
        <f>Timeline!BV13</f>
        <v>0</v>
      </c>
      <c r="BW4" s="2">
        <f>Timeline!BW13</f>
        <v>0</v>
      </c>
      <c r="BX4" s="2">
        <f>Timeline!BX13</f>
        <v>0</v>
      </c>
      <c r="BY4" s="2">
        <f>Timeline!BY13</f>
        <v>0</v>
      </c>
      <c r="BZ4" s="2">
        <f>Timeline!BZ13</f>
        <v>0</v>
      </c>
      <c r="CA4" s="2">
        <f>Timeline!CA13</f>
        <v>0</v>
      </c>
      <c r="CB4" s="2">
        <f>Timeline!CB13</f>
        <v>0</v>
      </c>
      <c r="CC4" s="2">
        <f>Timeline!CC13</f>
        <v>0</v>
      </c>
      <c r="CD4" s="2">
        <f>Timeline!CD13</f>
        <v>0</v>
      </c>
      <c r="CE4" s="2">
        <f>Timeline!CE13</f>
        <v>0</v>
      </c>
      <c r="CF4" s="2">
        <f>Timeline!CF13</f>
        <v>0</v>
      </c>
      <c r="CG4" s="2">
        <f>Timeline!CG13</f>
        <v>0</v>
      </c>
      <c r="CH4" s="2">
        <f>Timeline!CH13</f>
        <v>0</v>
      </c>
      <c r="CI4" s="2">
        <f>Timeline!CI13</f>
        <v>0</v>
      </c>
      <c r="CJ4" s="2">
        <f>Timeline!CJ13</f>
        <v>0</v>
      </c>
      <c r="CK4" s="2">
        <f>Timeline!CK13</f>
        <v>0</v>
      </c>
      <c r="CL4" s="2">
        <f>Timeline!CL13</f>
        <v>0</v>
      </c>
      <c r="CM4" s="2">
        <f>Timeline!CM13</f>
        <v>0</v>
      </c>
      <c r="CN4" s="2">
        <f>Timeline!CN13</f>
        <v>0</v>
      </c>
      <c r="CO4" s="2">
        <f>Timeline!CO13</f>
        <v>0</v>
      </c>
      <c r="CP4" s="2">
        <f>Timeline!CP13</f>
        <v>0</v>
      </c>
      <c r="CQ4" s="2">
        <f>Timeline!CQ13</f>
        <v>0</v>
      </c>
    </row>
    <row r="5" spans="1:95" x14ac:dyDescent="0.25">
      <c r="C5" s="2" t="str">
        <f>Timeline!C14</f>
        <v>Q4</v>
      </c>
      <c r="D5" s="2" t="str">
        <f>Timeline!D14</f>
        <v>Q1</v>
      </c>
      <c r="E5" s="2" t="str">
        <f>Timeline!E14</f>
        <v>Q2</v>
      </c>
      <c r="F5" s="2" t="str">
        <f>Timeline!F14</f>
        <v>Q3</v>
      </c>
      <c r="G5" s="2" t="str">
        <f>Timeline!G14</f>
        <v>Q4</v>
      </c>
      <c r="H5" s="2" t="str">
        <f>Timeline!H14</f>
        <v>Q1</v>
      </c>
      <c r="I5" s="2" t="str">
        <f>Timeline!I14</f>
        <v>Q2</v>
      </c>
      <c r="J5" s="2" t="str">
        <f>Timeline!J14</f>
        <v>Q3</v>
      </c>
      <c r="K5" s="2" t="str">
        <f>Timeline!K14</f>
        <v>Q4</v>
      </c>
      <c r="L5" s="2" t="str">
        <f>Timeline!L14</f>
        <v>Q1</v>
      </c>
      <c r="M5" s="2" t="str">
        <f>Timeline!M14</f>
        <v>Q2</v>
      </c>
      <c r="N5" s="2" t="str">
        <f>Timeline!N14</f>
        <v>Q3</v>
      </c>
      <c r="O5" s="2" t="str">
        <f>Timeline!O14</f>
        <v>Q4</v>
      </c>
      <c r="P5" s="2" t="str">
        <f>Timeline!P14</f>
        <v>Q1</v>
      </c>
      <c r="Q5" s="2" t="str">
        <f>Timeline!Q14</f>
        <v>Q2</v>
      </c>
      <c r="R5" s="2" t="str">
        <f>Timeline!R14</f>
        <v>Q3</v>
      </c>
      <c r="S5" s="2" t="str">
        <f>Timeline!S14</f>
        <v>Q4</v>
      </c>
      <c r="T5" s="2" t="str">
        <f>Timeline!T14</f>
        <v>Q1</v>
      </c>
      <c r="U5" s="2" t="str">
        <f>Timeline!U14</f>
        <v>Q2</v>
      </c>
      <c r="V5" s="2" t="str">
        <f>Timeline!V14</f>
        <v>Q3</v>
      </c>
      <c r="W5" s="2" t="str">
        <f>Timeline!W14</f>
        <v>Q4</v>
      </c>
      <c r="X5" s="2" t="str">
        <f>Timeline!X14</f>
        <v>Q1</v>
      </c>
      <c r="Y5" s="2" t="str">
        <f>Timeline!Y14</f>
        <v>Q2</v>
      </c>
      <c r="Z5" s="2" t="str">
        <f>Timeline!Z14</f>
        <v>Q3</v>
      </c>
      <c r="AA5" s="2" t="str">
        <f>Timeline!AA14</f>
        <v>Q4</v>
      </c>
      <c r="AB5" s="2" t="str">
        <f>Timeline!AB14</f>
        <v>Q1</v>
      </c>
      <c r="AC5" s="2" t="str">
        <f>Timeline!AC14</f>
        <v>Q2</v>
      </c>
      <c r="AD5" s="2" t="str">
        <f>Timeline!AD14</f>
        <v>Q3</v>
      </c>
      <c r="AE5" s="2" t="str">
        <f>Timeline!AE14</f>
        <v>Q4</v>
      </c>
      <c r="AF5" s="2" t="str">
        <f>Timeline!AF14</f>
        <v>Q1</v>
      </c>
      <c r="AG5" s="2" t="str">
        <f>Timeline!AG14</f>
        <v>Q2</v>
      </c>
      <c r="AH5" s="2" t="str">
        <f>Timeline!AH14</f>
        <v>Q3</v>
      </c>
      <c r="AI5" s="2" t="str">
        <f>Timeline!AI14</f>
        <v>Q4</v>
      </c>
      <c r="AJ5" s="2" t="str">
        <f>Timeline!AJ14</f>
        <v>Q1</v>
      </c>
      <c r="AK5" s="2" t="str">
        <f>Timeline!AK14</f>
        <v>Q2</v>
      </c>
      <c r="AL5" s="2" t="str">
        <f>Timeline!AL14</f>
        <v>Q3</v>
      </c>
      <c r="AM5" s="2" t="str">
        <f>Timeline!AM14</f>
        <v>Q4</v>
      </c>
      <c r="AN5" s="2" t="str">
        <f>Timeline!AN14</f>
        <v>Q1</v>
      </c>
      <c r="AO5" s="2" t="str">
        <f>Timeline!AO14</f>
        <v>Q2</v>
      </c>
      <c r="AP5" s="2" t="str">
        <f>Timeline!AP14</f>
        <v>Q3</v>
      </c>
      <c r="AQ5" s="2" t="str">
        <f>Timeline!AQ14</f>
        <v>Q4</v>
      </c>
      <c r="AR5" s="2" t="str">
        <f>Timeline!AR14</f>
        <v>Q1</v>
      </c>
      <c r="AS5" s="2" t="str">
        <f>Timeline!AS14</f>
        <v>Q2</v>
      </c>
      <c r="AT5" s="2" t="str">
        <f>Timeline!AT14</f>
        <v>Q3</v>
      </c>
      <c r="AU5" s="2" t="str">
        <f>Timeline!AU14</f>
        <v>Q4</v>
      </c>
      <c r="AV5" s="2" t="str">
        <f>Timeline!AV14</f>
        <v>Q1</v>
      </c>
      <c r="AW5" s="2" t="str">
        <f>Timeline!AW14</f>
        <v>Q2</v>
      </c>
      <c r="AX5" s="2" t="str">
        <f>Timeline!AX14</f>
        <v>Q3</v>
      </c>
      <c r="AY5" s="2" t="str">
        <f>Timeline!AY14</f>
        <v>Q4</v>
      </c>
      <c r="AZ5" s="2" t="str">
        <f>Timeline!AZ14</f>
        <v>Q1</v>
      </c>
      <c r="BA5" s="2" t="str">
        <f>Timeline!BA14</f>
        <v>Q2</v>
      </c>
      <c r="BB5" s="2" t="str">
        <f>Timeline!BB14</f>
        <v>Q3</v>
      </c>
      <c r="BC5" s="2" t="str">
        <f>Timeline!BC14</f>
        <v>Q4</v>
      </c>
      <c r="BD5" s="2" t="str">
        <f>Timeline!BD14</f>
        <v>Q1</v>
      </c>
      <c r="BE5" s="2" t="str">
        <f>Timeline!BE14</f>
        <v>Q2</v>
      </c>
      <c r="BF5" s="2" t="str">
        <f>Timeline!BF14</f>
        <v>Q3</v>
      </c>
      <c r="BG5" s="2" t="str">
        <f>Timeline!BG14</f>
        <v>Q4</v>
      </c>
      <c r="BH5" s="2" t="str">
        <f>Timeline!BH14</f>
        <v>Q1</v>
      </c>
      <c r="BI5" s="2" t="str">
        <f>Timeline!BI14</f>
        <v>Q2</v>
      </c>
      <c r="BJ5" s="2">
        <f>Timeline!BJ14</f>
        <v>0</v>
      </c>
      <c r="BK5" s="2">
        <f>Timeline!BK14</f>
        <v>0</v>
      </c>
      <c r="BL5" s="2">
        <f>Timeline!BL14</f>
        <v>0</v>
      </c>
      <c r="BM5" s="2">
        <f>Timeline!BM14</f>
        <v>0</v>
      </c>
      <c r="BN5" s="2">
        <f>Timeline!BN14</f>
        <v>0</v>
      </c>
      <c r="BO5" s="2">
        <f>Timeline!BO14</f>
        <v>0</v>
      </c>
      <c r="BP5" s="2">
        <f>Timeline!BP14</f>
        <v>0</v>
      </c>
      <c r="BQ5" s="2">
        <f>Timeline!BQ14</f>
        <v>0</v>
      </c>
      <c r="BR5" s="2">
        <f>Timeline!BR14</f>
        <v>0</v>
      </c>
      <c r="BS5" s="2">
        <f>Timeline!BS14</f>
        <v>0</v>
      </c>
      <c r="BT5" s="2">
        <f>Timeline!BT14</f>
        <v>0</v>
      </c>
      <c r="BU5" s="2">
        <f>Timeline!BU14</f>
        <v>0</v>
      </c>
      <c r="BV5" s="2">
        <f>Timeline!BV14</f>
        <v>0</v>
      </c>
      <c r="BW5" s="2">
        <f>Timeline!BW14</f>
        <v>0</v>
      </c>
      <c r="BX5" s="2">
        <f>Timeline!BX14</f>
        <v>0</v>
      </c>
      <c r="BY5" s="2">
        <f>Timeline!BY14</f>
        <v>0</v>
      </c>
      <c r="BZ5" s="2">
        <f>Timeline!BZ14</f>
        <v>0</v>
      </c>
      <c r="CA5" s="2">
        <f>Timeline!CA14</f>
        <v>0</v>
      </c>
      <c r="CB5" s="2">
        <f>Timeline!CB14</f>
        <v>0</v>
      </c>
      <c r="CC5" s="2">
        <f>Timeline!CC14</f>
        <v>0</v>
      </c>
      <c r="CD5" s="2">
        <f>Timeline!CD14</f>
        <v>0</v>
      </c>
      <c r="CE5" s="2">
        <f>Timeline!CE14</f>
        <v>0</v>
      </c>
      <c r="CF5" s="2">
        <f>Timeline!CF14</f>
        <v>0</v>
      </c>
      <c r="CG5" s="2">
        <f>Timeline!CG14</f>
        <v>0</v>
      </c>
      <c r="CH5" s="2">
        <f>Timeline!CH14</f>
        <v>0</v>
      </c>
      <c r="CI5" s="2">
        <f>Timeline!CI14</f>
        <v>0</v>
      </c>
      <c r="CJ5" s="2">
        <f>Timeline!CJ14</f>
        <v>0</v>
      </c>
      <c r="CK5" s="2">
        <f>Timeline!CK14</f>
        <v>0</v>
      </c>
      <c r="CL5" s="2">
        <f>Timeline!CL14</f>
        <v>0</v>
      </c>
      <c r="CM5" s="2">
        <f>Timeline!CM14</f>
        <v>0</v>
      </c>
      <c r="CN5" s="2">
        <f>Timeline!CN14</f>
        <v>0</v>
      </c>
      <c r="CO5" s="2">
        <f>Timeline!CO14</f>
        <v>0</v>
      </c>
      <c r="CP5" s="2">
        <f>Timeline!CP14</f>
        <v>0</v>
      </c>
      <c r="CQ5" s="2">
        <f>Timeline!CQ14</f>
        <v>0</v>
      </c>
    </row>
    <row r="7" spans="1:95" x14ac:dyDescent="0.25">
      <c r="A7" t="s">
        <v>159</v>
      </c>
      <c r="C7" s="4">
        <f ca="1">Operations!C34</f>
        <v>880561</v>
      </c>
      <c r="D7" s="4">
        <f ca="1">Operations!D34</f>
        <v>1360703.975434327</v>
      </c>
      <c r="E7" s="4">
        <f ca="1">Operations!E34</f>
        <v>1401298.3406582531</v>
      </c>
      <c r="F7" s="4">
        <f ca="1">Operations!F34</f>
        <v>1448081.5459229888</v>
      </c>
      <c r="G7" s="4">
        <f ca="1">Operations!G34</f>
        <v>1495726.5831891103</v>
      </c>
      <c r="H7" s="4">
        <f ca="1">Operations!H34</f>
        <v>1544491.0907469336</v>
      </c>
      <c r="I7" s="4">
        <f ca="1">Operations!I34</f>
        <v>1594397.4528242331</v>
      </c>
      <c r="J7" s="4">
        <f ca="1">Operations!J34</f>
        <v>1645468.4673877722</v>
      </c>
      <c r="K7" s="4">
        <f ca="1">Operations!K34</f>
        <v>1697727.3534933836</v>
      </c>
      <c r="L7" s="4">
        <f ca="1">Operations!L34</f>
        <v>1696437.9064493752</v>
      </c>
      <c r="M7" s="4">
        <f ca="1">Operations!M34</f>
        <v>1695361.2316109184</v>
      </c>
      <c r="N7" s="4">
        <f ca="1">Operations!N34</f>
        <v>1722059.8938924049</v>
      </c>
      <c r="O7" s="4">
        <f ca="1">Operations!O34</f>
        <v>1749528.4570984286</v>
      </c>
      <c r="P7" s="4">
        <f ca="1">Operations!P34</f>
        <v>1777309.7573130052</v>
      </c>
      <c r="Q7" s="4">
        <f ca="1">Operations!Q34</f>
        <v>1805406.9225950171</v>
      </c>
      <c r="R7" s="4">
        <f ca="1">Operations!R34</f>
        <v>1833823.1102008349</v>
      </c>
      <c r="S7" s="4">
        <f ca="1">Operations!S34</f>
        <v>1862561.5068453527</v>
      </c>
      <c r="T7" s="4">
        <f ca="1">Operations!T34</f>
        <v>1891625.3289652914</v>
      </c>
      <c r="U7" s="4">
        <f ca="1">Operations!U34</f>
        <v>1921017.8229847832</v>
      </c>
      <c r="V7" s="4">
        <f ca="1">Operations!V34</f>
        <v>1950742.2655832674</v>
      </c>
      <c r="W7" s="4">
        <f ca="1">Operations!W34</f>
        <v>1980801.9639657042</v>
      </c>
      <c r="X7" s="4">
        <f ca="1">Operations!X34</f>
        <v>1995842.6981713024</v>
      </c>
      <c r="Y7" s="4">
        <f ca="1">Operations!Y34</f>
        <v>2010750.3899090537</v>
      </c>
      <c r="Z7" s="4">
        <f ca="1">Operations!Z34</f>
        <v>2043002.8143741803</v>
      </c>
      <c r="AA7" s="4">
        <f ca="1">Operations!AA34</f>
        <v>2075339.1143946121</v>
      </c>
      <c r="AB7" s="4">
        <f ca="1">Operations!AB34</f>
        <v>2131204.2468797411</v>
      </c>
      <c r="AC7" s="4">
        <f ca="1">Operations!AC34</f>
        <v>2187203.4031235967</v>
      </c>
      <c r="AD7" s="4">
        <f ca="1">Operations!AD34</f>
        <v>2205243.0568005401</v>
      </c>
      <c r="AE7" s="4">
        <f ca="1">Operations!AE34</f>
        <v>2222829.4972110153</v>
      </c>
      <c r="AF7" s="4">
        <f ca="1">Operations!AF34</f>
        <v>2235633.5620852886</v>
      </c>
      <c r="AG7" s="4">
        <f ca="1">Operations!AG34</f>
        <v>2248128.1714495309</v>
      </c>
      <c r="AH7" s="4">
        <f ca="1">Operations!AH34</f>
        <v>2254105.8754605777</v>
      </c>
      <c r="AI7" s="4">
        <f ca="1">Operations!AI34</f>
        <v>2259507.0619925312</v>
      </c>
      <c r="AJ7" s="4">
        <f ca="1">Operations!AJ34</f>
        <v>2276265.9880536241</v>
      </c>
      <c r="AK7" s="4">
        <f ca="1">Operations!AK34</f>
        <v>2293149.2162722293</v>
      </c>
      <c r="AL7" s="4">
        <f ca="1">Operations!AL34</f>
        <v>2310157.6686063735</v>
      </c>
      <c r="AM7" s="4">
        <f ca="1">Operations!AM34</f>
        <v>2327292.2738523069</v>
      </c>
      <c r="AN7" s="4">
        <f ca="1">Operations!AN34</f>
        <v>2344553.9676952325</v>
      </c>
      <c r="AO7" s="4">
        <f ca="1">Operations!AO34</f>
        <v>2361943.6927603954</v>
      </c>
      <c r="AP7" s="4">
        <f ca="1">Operations!AP34</f>
        <v>2379462.398664563</v>
      </c>
      <c r="AQ7" s="4">
        <f ca="1">Operations!AQ34</f>
        <v>2397111.0420678747</v>
      </c>
      <c r="AR7" s="4">
        <f ca="1">Operations!AR34</f>
        <v>2411648.5474517145</v>
      </c>
      <c r="AS7" s="4">
        <f ca="1">Operations!AS34</f>
        <v>2426269.8321184511</v>
      </c>
      <c r="AT7" s="4">
        <f ca="1">Operations!AT34</f>
        <v>2436381.9683000818</v>
      </c>
      <c r="AU7" s="4">
        <f ca="1">Operations!AU34</f>
        <v>2446510.6330914088</v>
      </c>
      <c r="AV7" s="4">
        <f ca="1">Operations!AV34</f>
        <v>2491963.6482356894</v>
      </c>
      <c r="AW7" s="4">
        <f ca="1">Operations!AW34</f>
        <v>2537956.3301553279</v>
      </c>
      <c r="AX7" s="4">
        <f ca="1">Operations!AX34</f>
        <v>2572232.3692252161</v>
      </c>
      <c r="AY7" s="4">
        <f ca="1">Operations!AY34</f>
        <v>2606877.2435049536</v>
      </c>
      <c r="AZ7" s="4">
        <f ca="1">Operations!AZ34</f>
        <v>2610721.8255289863</v>
      </c>
      <c r="BA7" s="4">
        <f ca="1">Operations!BA34</f>
        <v>2614480.0266174283</v>
      </c>
      <c r="BB7" s="4">
        <f ca="1">Operations!BB34</f>
        <v>2631890.6067448924</v>
      </c>
      <c r="BC7" s="4">
        <f ca="1">Operations!BC34</f>
        <v>2649415.627648551</v>
      </c>
      <c r="BD7" s="4">
        <f ca="1">Operations!BD34</f>
        <v>2664440.3716181982</v>
      </c>
      <c r="BE7" s="4">
        <f ca="1">Operations!BE34</f>
        <v>2679542.2426173692</v>
      </c>
      <c r="BF7" s="4">
        <f ca="1">Operations!BF34</f>
        <v>2699416.5997623294</v>
      </c>
      <c r="BG7" s="4">
        <f ca="1">Operations!BG34</f>
        <v>2719438.3664407711</v>
      </c>
      <c r="BH7" s="4">
        <f ca="1">Operations!BH34</f>
        <v>2739608.6359997825</v>
      </c>
      <c r="BI7" s="4">
        <f ca="1">Operations!BI34</f>
        <v>2759928.5098958905</v>
      </c>
    </row>
    <row r="8" spans="1:95" x14ac:dyDescent="0.25">
      <c r="A8" t="s">
        <v>184</v>
      </c>
      <c r="C8">
        <f>Operations!C39</f>
        <v>500000</v>
      </c>
      <c r="D8">
        <f>Operations!D39</f>
        <v>755562.80383329955</v>
      </c>
      <c r="E8">
        <f>Operations!E39</f>
        <v>761166.86738191627</v>
      </c>
      <c r="F8">
        <f>Operations!F39</f>
        <v>766812.49667212006</v>
      </c>
      <c r="G8">
        <f>Operations!G39</f>
        <v>772499.99999999977</v>
      </c>
      <c r="H8">
        <f>Operations!H39</f>
        <v>778229.68794829852</v>
      </c>
      <c r="I8">
        <f>Operations!I39</f>
        <v>784001.87340337364</v>
      </c>
      <c r="J8">
        <f>Operations!J39</f>
        <v>789816.87157228356</v>
      </c>
      <c r="K8">
        <f>Operations!K39</f>
        <v>795674.99999999965</v>
      </c>
      <c r="L8">
        <f>Operations!L39</f>
        <v>801576.57858674717</v>
      </c>
      <c r="M8">
        <f>Operations!M39</f>
        <v>807521.9296054747</v>
      </c>
      <c r="N8">
        <f>Operations!N39</f>
        <v>813511.37771945191</v>
      </c>
      <c r="O8">
        <f>Operations!O39</f>
        <v>819545.2499999993</v>
      </c>
      <c r="P8">
        <f>Operations!P39</f>
        <v>825623.87594434945</v>
      </c>
      <c r="Q8">
        <f>Operations!Q39</f>
        <v>831747.58749363862</v>
      </c>
      <c r="R8">
        <f>Operations!R39</f>
        <v>837916.71905103512</v>
      </c>
      <c r="S8">
        <f>Operations!S39</f>
        <v>844131.60749999911</v>
      </c>
      <c r="T8">
        <f>Operations!T39</f>
        <v>850392.59222267964</v>
      </c>
      <c r="U8">
        <f>Operations!U39</f>
        <v>856700.01511844748</v>
      </c>
      <c r="V8">
        <f>Operations!V39</f>
        <v>863054.22062256583</v>
      </c>
      <c r="W8">
        <f>Operations!W39</f>
        <v>869455.5557249987</v>
      </c>
      <c r="X8">
        <f>Operations!X39</f>
        <v>875904.36998935952</v>
      </c>
      <c r="Y8">
        <f>Operations!Y39</f>
        <v>882401.01557200053</v>
      </c>
      <c r="Z8">
        <f>Operations!Z39</f>
        <v>888945.84724124253</v>
      </c>
      <c r="AA8">
        <f>Operations!AA39</f>
        <v>895539.22239674849</v>
      </c>
      <c r="AB8">
        <f>Operations!AB39</f>
        <v>902181.50108904019</v>
      </c>
      <c r="AC8">
        <f>Operations!AC39</f>
        <v>908873.04603916034</v>
      </c>
      <c r="AD8">
        <f>Operations!AD39</f>
        <v>915614.22265847959</v>
      </c>
      <c r="AE8">
        <f>Operations!AE39</f>
        <v>922405.39906865067</v>
      </c>
      <c r="AF8">
        <f>Operations!AF39</f>
        <v>929246.94612171117</v>
      </c>
      <c r="AG8">
        <f>Operations!AG39</f>
        <v>936139.23742033483</v>
      </c>
      <c r="AH8">
        <f>Operations!AH39</f>
        <v>943082.64933823363</v>
      </c>
      <c r="AI8">
        <f>Operations!AI39</f>
        <v>950077.56104070984</v>
      </c>
      <c r="AJ8">
        <f>Operations!AJ39</f>
        <v>957124.35450536211</v>
      </c>
      <c r="AK8">
        <f>Operations!AK39</f>
        <v>964223.41454294464</v>
      </c>
      <c r="AL8">
        <f>Operations!AL39</f>
        <v>971375.1288183803</v>
      </c>
      <c r="AM8">
        <f>Operations!AM39</f>
        <v>978579.88787193072</v>
      </c>
      <c r="AN8">
        <f>Operations!AN39</f>
        <v>985838.08514052257</v>
      </c>
      <c r="AO8">
        <f>Operations!AO39</f>
        <v>993150.11697923264</v>
      </c>
      <c r="AP8">
        <f>Operations!AP39</f>
        <v>1000516.3826829315</v>
      </c>
      <c r="AQ8">
        <f>Operations!AQ39</f>
        <v>1007937.2845080884</v>
      </c>
      <c r="AR8">
        <f>Operations!AR39</f>
        <v>1015413.2276947381</v>
      </c>
      <c r="AS8">
        <f>Operations!AS39</f>
        <v>1022944.6204886094</v>
      </c>
      <c r="AT8">
        <f>Operations!AT39</f>
        <v>1030531.8741634191</v>
      </c>
      <c r="AU8">
        <f>Operations!AU39</f>
        <v>1038175.4030433308</v>
      </c>
      <c r="AV8">
        <f>Operations!AV39</f>
        <v>1045875.62452558</v>
      </c>
      <c r="AW8">
        <f>Operations!AW39</f>
        <v>1053632.9591032674</v>
      </c>
      <c r="AX8">
        <f>Operations!AX39</f>
        <v>1061447.8303883213</v>
      </c>
      <c r="AY8">
        <f>Operations!AY39</f>
        <v>1069320.6651346304</v>
      </c>
      <c r="AZ8">
        <f>Operations!AZ39</f>
        <v>1077251.893261347</v>
      </c>
      <c r="BA8">
        <f>Operations!BA39</f>
        <v>1085241.9478763652</v>
      </c>
      <c r="BB8">
        <f>Operations!BB39</f>
        <v>1093291.2652999707</v>
      </c>
      <c r="BC8">
        <f>Operations!BC39</f>
        <v>1101400.285088669</v>
      </c>
      <c r="BD8">
        <f>Operations!BD39</f>
        <v>1109569.4500591871</v>
      </c>
      <c r="BE8">
        <f>Operations!BE39</f>
        <v>1117799.2063126557</v>
      </c>
      <c r="BF8">
        <f>Operations!BF39</f>
        <v>1126090.0032589696</v>
      </c>
      <c r="BG8">
        <f>Operations!BG39</f>
        <v>1134442.2936413288</v>
      </c>
      <c r="BH8">
        <f>Operations!BH39</f>
        <v>1142856.5335609624</v>
      </c>
      <c r="BI8">
        <f>Operations!BI39</f>
        <v>1151333.1825020351</v>
      </c>
    </row>
    <row r="9" spans="1:95" x14ac:dyDescent="0.25">
      <c r="A9" t="s">
        <v>74</v>
      </c>
      <c r="C9">
        <f ca="1">'Acquisition and CapEx'!C59</f>
        <v>0</v>
      </c>
      <c r="D9">
        <f ca="1">'Acquisition and CapEx'!D59</f>
        <v>12207.395769319073</v>
      </c>
      <c r="E9">
        <f ca="1">'Acquisition and CapEx'!E59</f>
        <v>24526.355346877135</v>
      </c>
      <c r="F9">
        <f ca="1">'Acquisition and CapEx'!F59</f>
        <v>38613.084652798985</v>
      </c>
      <c r="G9">
        <f ca="1">'Acquisition and CapEx'!G59</f>
        <v>52828.442530923989</v>
      </c>
      <c r="H9">
        <f ca="1">'Acquisition and CapEx'!H59</f>
        <v>67197.775249707644</v>
      </c>
      <c r="I9">
        <f ca="1">'Acquisition and CapEx'!I59</f>
        <v>81723.052846997351</v>
      </c>
      <c r="J9">
        <f ca="1">'Acquisition and CapEx'!J59</f>
        <v>96406.274096932873</v>
      </c>
      <c r="K9">
        <f ca="1">'Acquisition and CapEx'!K59</f>
        <v>111249.46696402661</v>
      </c>
      <c r="L9">
        <f ca="1">'Acquisition and CapEx'!L59</f>
        <v>123802.92140830673</v>
      </c>
      <c r="M9">
        <f ca="1">'Acquisition and CapEx'!M59</f>
        <v>136481.55459222861</v>
      </c>
      <c r="N9">
        <f ca="1">'Acquisition and CapEx'!N59</f>
        <v>157346.39263333968</v>
      </c>
      <c r="O9">
        <f ca="1">'Acquisition and CapEx'!O59</f>
        <v>178412.03652467093</v>
      </c>
      <c r="P9">
        <f ca="1">'Acquisition and CapEx'!P59</f>
        <v>199633.92580878834</v>
      </c>
      <c r="Q9">
        <f ca="1">'Acquisition and CapEx'!Q59</f>
        <v>221013.21936898516</v>
      </c>
      <c r="R9">
        <f ca="1">'Acquisition and CapEx'!R59</f>
        <v>242551.08468407518</v>
      </c>
      <c r="S9">
        <f ca="1">'Acquisition and CapEx'!S59</f>
        <v>264248.69789214636</v>
      </c>
      <c r="T9">
        <f ca="1">'Acquisition and CapEx'!T59</f>
        <v>286107.24385478732</v>
      </c>
      <c r="U9">
        <f ca="1">'Acquisition and CapEx'!U59</f>
        <v>308127.91622179002</v>
      </c>
      <c r="V9">
        <f ca="1">'Acquisition and CapEx'!V59</f>
        <v>330311.91749633272</v>
      </c>
      <c r="W9">
        <f ca="1">'Acquisition and CapEx'!W59</f>
        <v>352660.45910064603</v>
      </c>
      <c r="X9">
        <f ca="1">'Acquisition and CapEx'!X59</f>
        <v>369217.04393424222</v>
      </c>
      <c r="Y9">
        <f ca="1">'Acquisition and CapEx'!Y59</f>
        <v>385875.40946834459</v>
      </c>
      <c r="Z9">
        <f ca="1">'Acquisition and CapEx'!Z59</f>
        <v>407413.52507412864</v>
      </c>
      <c r="AA9">
        <f ca="1">'Acquisition and CapEx'!AA59</f>
        <v>429087.2441394903</v>
      </c>
      <c r="AB9">
        <f ca="1">'Acquisition and CapEx'!AB59</f>
        <v>439319.68409871217</v>
      </c>
      <c r="AC9">
        <f ca="1">'Acquisition and CapEx'!AC59</f>
        <v>449578.6522932403</v>
      </c>
      <c r="AD9">
        <f ca="1">'Acquisition and CapEx'!AD59</f>
        <v>448760.10330147855</v>
      </c>
      <c r="AE9">
        <f ca="1">'Acquisition and CapEx'!AE59</f>
        <v>447884.4179618723</v>
      </c>
      <c r="AF9">
        <f ca="1">'Acquisition and CapEx'!AF59</f>
        <v>450972.64235239907</v>
      </c>
      <c r="AG9">
        <f ca="1">'Acquisition and CapEx'!AG59</f>
        <v>454051.70345792593</v>
      </c>
      <c r="AH9">
        <f ca="1">'Acquisition and CapEx'!AH59</f>
        <v>454152.41847441776</v>
      </c>
      <c r="AI9">
        <f ca="1">'Acquisition and CapEx'!AI59</f>
        <v>454207.83065257745</v>
      </c>
      <c r="AJ9">
        <f ca="1">'Acquisition and CapEx'!AJ59</f>
        <v>457587.92742320243</v>
      </c>
      <c r="AK9">
        <f ca="1">'Acquisition and CapEx'!AK59</f>
        <v>460993.09461419063</v>
      </c>
      <c r="AL9">
        <f ca="1">'Acquisition and CapEx'!AL59</f>
        <v>464423.51817464957</v>
      </c>
      <c r="AM9">
        <f ca="1">'Acquisition and CapEx'!AM59</f>
        <v>467879.38543288468</v>
      </c>
      <c r="AN9">
        <f ca="1">'Acquisition and CapEx'!AN59</f>
        <v>471360.8851066283</v>
      </c>
      <c r="AO9">
        <f ca="1">'Acquisition and CapEx'!AO59</f>
        <v>474868.20731334621</v>
      </c>
      <c r="AP9">
        <f ca="1">'Acquisition and CapEx'!AP59</f>
        <v>478401.54358061898</v>
      </c>
      <c r="AQ9">
        <f ca="1">'Acquisition and CapEx'!AQ59</f>
        <v>481961.08685660094</v>
      </c>
      <c r="AR9">
        <f ca="1">'Acquisition and CapEx'!AR59</f>
        <v>485972.57515010575</v>
      </c>
      <c r="AS9">
        <f ca="1">'Acquisition and CapEx'!AS59</f>
        <v>490013.81694021914</v>
      </c>
      <c r="AT9">
        <f ca="1">'Acquisition and CapEx'!AT59</f>
        <v>492075.0786116909</v>
      </c>
      <c r="AU9">
        <f ca="1">'Acquisition and CapEx'!AU59</f>
        <v>494151.62880893273</v>
      </c>
      <c r="AV9">
        <f ca="1">'Acquisition and CapEx'!AV59</f>
        <v>501215.79932198644</v>
      </c>
      <c r="AW9">
        <f ca="1">'Acquisition and CapEx'!AW59</f>
        <v>508332.3652947857</v>
      </c>
      <c r="AX9">
        <f ca="1">'Acquisition and CapEx'!AX59</f>
        <v>513480.8097887871</v>
      </c>
      <c r="AY9">
        <f ca="1">'Acquisition and CapEx'!AY59</f>
        <v>518667.44066514418</v>
      </c>
      <c r="AZ9">
        <f ca="1">'Acquisition and CapEx'!AZ59</f>
        <v>516847.56415255676</v>
      </c>
      <c r="BA9">
        <f ca="1">'Acquisition and CapEx'!BA59</f>
        <v>515014.18948524882</v>
      </c>
      <c r="BB9">
        <f ca="1">'Acquisition and CapEx'!BB59</f>
        <v>517558.18198816775</v>
      </c>
      <c r="BC9">
        <f ca="1">'Acquisition and CapEx'!BC59</f>
        <v>520121.04346608289</v>
      </c>
      <c r="BD9">
        <f ca="1">'Acquisition and CapEx'!BD59</f>
        <v>521475.04153287259</v>
      </c>
      <c r="BE9">
        <f ca="1">'Acquisition and CapEx'!BE59</f>
        <v>522839.08230051055</v>
      </c>
      <c r="BF9">
        <f ca="1">'Acquisition and CapEx'!BF59</f>
        <v>525582.13337524887</v>
      </c>
      <c r="BG9">
        <f ca="1">'Acquisition and CapEx'!BG59</f>
        <v>528345.52985669859</v>
      </c>
      <c r="BH9">
        <f ca="1">'Acquisition and CapEx'!BH59</f>
        <v>531129.42264820146</v>
      </c>
      <c r="BI9">
        <f ca="1">'Acquisition and CapEx'!BI59</f>
        <v>533933.96377236047</v>
      </c>
    </row>
    <row r="10" spans="1:95" x14ac:dyDescent="0.25">
      <c r="A10" t="s">
        <v>80</v>
      </c>
      <c r="C10">
        <f ca="1">Operations!C60</f>
        <v>49007.41828231651</v>
      </c>
      <c r="D10">
        <f ca="1">Operations!D60</f>
        <v>49052.431686263488</v>
      </c>
      <c r="E10">
        <f ca="1">Operations!E60</f>
        <v>53660.981772876534</v>
      </c>
      <c r="F10">
        <f ca="1">Operations!F60</f>
        <v>58425.814239571177</v>
      </c>
      <c r="G10">
        <f ca="1">Operations!G60</f>
        <v>55866.647979517031</v>
      </c>
      <c r="H10">
        <f ca="1">Operations!H60</f>
        <v>57745.518915502733</v>
      </c>
      <c r="I10">
        <f ca="1">Operations!I60</f>
        <v>59554.060435356878</v>
      </c>
      <c r="J10">
        <f ca="1">Operations!J60</f>
        <v>60724.442375253981</v>
      </c>
      <c r="K10">
        <f ca="1">Operations!K60</f>
        <v>61764.258398711194</v>
      </c>
      <c r="L10">
        <f ca="1">Operations!L60</f>
        <v>62485.887654468279</v>
      </c>
      <c r="M10">
        <f ca="1">Operations!M60</f>
        <v>63194.277794519861</v>
      </c>
      <c r="N10">
        <f ca="1">Operations!N60</f>
        <v>65024.699956807402</v>
      </c>
      <c r="O10">
        <f ca="1">Operations!O60</f>
        <v>66822.860049567724</v>
      </c>
      <c r="P10">
        <f ca="1">Operations!P60</f>
        <v>68472.637696373858</v>
      </c>
      <c r="Q10">
        <f ca="1">Operations!Q60</f>
        <v>70102.084940976914</v>
      </c>
      <c r="R10">
        <f ca="1">Operations!R60</f>
        <v>68141.080598454864</v>
      </c>
      <c r="S10">
        <f ca="1">Operations!S60</f>
        <v>68427.64070639314</v>
      </c>
      <c r="T10">
        <f ca="1">Operations!T60</f>
        <v>47963.18674880726</v>
      </c>
      <c r="U10">
        <f ca="1">Operations!U60</f>
        <v>48309.227907030472</v>
      </c>
      <c r="V10">
        <f ca="1">Operations!V60</f>
        <v>47114.51310089232</v>
      </c>
      <c r="W10">
        <f ca="1">Operations!W60</f>
        <v>45874.50464700567</v>
      </c>
      <c r="X10">
        <f ca="1">Operations!X60</f>
        <v>46718.451714529103</v>
      </c>
      <c r="Y10">
        <f ca="1">Operations!Y60</f>
        <v>47547.926015797864</v>
      </c>
      <c r="Z10">
        <f ca="1">Operations!Z60</f>
        <v>54370.283062096001</v>
      </c>
      <c r="AA10">
        <f ca="1">Operations!AA60</f>
        <v>61205.75075479981</v>
      </c>
      <c r="AB10">
        <f ca="1">Operations!AB60</f>
        <v>63533.340170210904</v>
      </c>
      <c r="AC10">
        <f ca="1">Operations!AC60</f>
        <v>65788.965354370201</v>
      </c>
      <c r="AD10">
        <f ca="1">Operations!AD60</f>
        <v>66530.478121876251</v>
      </c>
      <c r="AE10">
        <f ca="1">Operations!AE60</f>
        <v>67215.942178964659</v>
      </c>
      <c r="AF10">
        <f ca="1">Operations!AF60</f>
        <v>67310.82568759266</v>
      </c>
      <c r="AG10">
        <f ca="1">Operations!AG60</f>
        <v>67310.628003162565</v>
      </c>
      <c r="AH10">
        <f ca="1">Operations!AH60</f>
        <v>68650.841359505372</v>
      </c>
      <c r="AI10">
        <f ca="1">Operations!AI60</f>
        <v>70002.561122732048</v>
      </c>
      <c r="AJ10">
        <f ca="1">Operations!AJ60</f>
        <v>71367.012176081669</v>
      </c>
      <c r="AK10">
        <f ca="1">Operations!AK60</f>
        <v>72743.248471773739</v>
      </c>
      <c r="AL10">
        <f ca="1">Operations!AL60</f>
        <v>74131.378234433767</v>
      </c>
      <c r="AM10">
        <f ca="1">Operations!AM60</f>
        <v>75531.510751554408</v>
      </c>
      <c r="AN10">
        <f ca="1">Operations!AN60</f>
        <v>76943.756384632128</v>
      </c>
      <c r="AO10">
        <f ca="1">Operations!AO60</f>
        <v>78368.226580424511</v>
      </c>
      <c r="AP10">
        <f ca="1">Operations!AP60</f>
        <v>79180.227580338134</v>
      </c>
      <c r="AQ10">
        <f ca="1">Operations!AQ60</f>
        <v>79995.963221885671</v>
      </c>
      <c r="AR10">
        <f ca="1">Operations!AR60</f>
        <v>80387.166718760855</v>
      </c>
      <c r="AS10">
        <f ca="1">Operations!AS60</f>
        <v>80773.182594468541</v>
      </c>
      <c r="AT10">
        <f ca="1">Operations!AT60</f>
        <v>86276.908425748945</v>
      </c>
      <c r="AU10">
        <f ca="1">Operations!AU60</f>
        <v>91857.71645825835</v>
      </c>
      <c r="AV10">
        <f ca="1">Operations!AV60</f>
        <v>95791.982526251959</v>
      </c>
      <c r="AW10">
        <f ca="1">Operations!AW60</f>
        <v>99776.835585708788</v>
      </c>
      <c r="AX10">
        <f ca="1">Operations!AX60</f>
        <v>99752.97280499294</v>
      </c>
      <c r="AY10">
        <f ca="1">Operations!AY60</f>
        <v>99711.42138756621</v>
      </c>
      <c r="AZ10">
        <f ca="1">Operations!AZ60</f>
        <v>101212.99685059323</v>
      </c>
      <c r="BA10">
        <f ca="1">Operations!BA60</f>
        <v>102725.23553132557</v>
      </c>
      <c r="BB10">
        <f ca="1">Operations!BB60</f>
        <v>104020.41521908087</v>
      </c>
      <c r="BC10">
        <f ca="1">Operations!BC60</f>
        <v>105321.45763536271</v>
      </c>
      <c r="BD10">
        <f ca="1">Operations!BD60</f>
        <v>107185.57089046613</v>
      </c>
      <c r="BE10">
        <f ca="1">Operations!BE60</f>
        <v>109065.64179660077</v>
      </c>
      <c r="BF10">
        <f ca="1">Operations!BF60</f>
        <v>110962.25553167125</v>
      </c>
      <c r="BG10">
        <f ca="1">Operations!BG60</f>
        <v>112875.12489165217</v>
      </c>
      <c r="BH10">
        <f ca="1">Operations!BH60</f>
        <v>113318.36661616569</v>
      </c>
      <c r="BI10">
        <f ca="1">Operations!BI60</f>
        <v>113195.89595280489</v>
      </c>
    </row>
    <row r="11" spans="1:95" ht="30" x14ac:dyDescent="0.25">
      <c r="A11" s="27" t="s">
        <v>145</v>
      </c>
      <c r="C11" s="4">
        <f>Financing!C50+Financing!C54+'For Sale'!C85</f>
        <v>127500.00000000001</v>
      </c>
      <c r="D11" s="4">
        <f>Financing!D50+Financing!D54+'For Sale'!D85</f>
        <v>208125</v>
      </c>
      <c r="E11" s="4">
        <f>Financing!E50+Financing!E54+'For Sale'!E85</f>
        <v>208125</v>
      </c>
      <c r="F11" s="4">
        <f>Financing!F50+Financing!F54+'For Sale'!F85</f>
        <v>208125</v>
      </c>
      <c r="G11" s="4">
        <f>Financing!G50+Financing!G54+'For Sale'!G85</f>
        <v>208125</v>
      </c>
      <c r="H11" s="4">
        <f>Financing!H50+Financing!H54+'For Sale'!H85</f>
        <v>208125</v>
      </c>
      <c r="I11" s="4">
        <f>Financing!I50+Financing!I54+'For Sale'!I85</f>
        <v>208125</v>
      </c>
      <c r="J11" s="4">
        <f>Financing!J50+Financing!J54+'For Sale'!J85</f>
        <v>208125</v>
      </c>
      <c r="K11" s="4">
        <f>Financing!K50+Financing!K54+'For Sale'!K85</f>
        <v>208125</v>
      </c>
      <c r="L11" s="4">
        <f>Financing!L50+Financing!L54+'For Sale'!L85</f>
        <v>208125</v>
      </c>
      <c r="M11" s="4">
        <f>Financing!M50+Financing!M54+'For Sale'!M85</f>
        <v>207329.5949108956</v>
      </c>
      <c r="N11" s="4">
        <f>Financing!N50+Financing!N54+'For Sale'!N85</f>
        <v>206525.73864271946</v>
      </c>
      <c r="O11" s="4">
        <f>Financing!O50+Financing!O54+'For Sale'!O85</f>
        <v>205713.34140169399</v>
      </c>
      <c r="P11" s="4">
        <f>Financing!P50+Financing!P54+'For Sale'!P85</f>
        <v>204892.3124399826</v>
      </c>
      <c r="Q11" s="4">
        <f>Financing!Q50+Financing!Q54+'For Sale'!Q85</f>
        <v>204062.56004555302</v>
      </c>
      <c r="R11" s="4">
        <f>Financing!R50+Financing!R54+'For Sale'!R85</f>
        <v>203223.99153193264</v>
      </c>
      <c r="S11" s="4">
        <f>Financing!S50+Financing!S54+'For Sale'!S85</f>
        <v>202376.51322785503</v>
      </c>
      <c r="T11" s="4">
        <f>Financing!T50+Financing!T54+'For Sale'!T85</f>
        <v>184645.0304667966</v>
      </c>
      <c r="U11" s="4">
        <f ca="1">Financing!U50+Financing!U54+'For Sale'!U85</f>
        <v>329234.74556603667</v>
      </c>
      <c r="V11" s="4">
        <f ca="1">Financing!V50+Financing!V54+'For Sale'!V85</f>
        <v>328147.22462535353</v>
      </c>
      <c r="W11" s="4">
        <f ca="1">Financing!W50+Financing!W54+'For Sale'!W85</f>
        <v>327046.10967291181</v>
      </c>
      <c r="X11" s="4">
        <f ca="1">Financing!X50+Financing!X54+'For Sale'!X85</f>
        <v>325931.23078356456</v>
      </c>
      <c r="Y11" s="4">
        <f ca="1">Financing!Y50+Financing!Y54+'For Sale'!Y85</f>
        <v>324802.41590810043</v>
      </c>
      <c r="Z11" s="4">
        <f ca="1">Financing!Z50+Financing!Z54+'For Sale'!Z85</f>
        <v>323659.49084669305</v>
      </c>
      <c r="AA11" s="4">
        <f ca="1">Financing!AA50+Financing!AA54+'For Sale'!AA85</f>
        <v>322502.27922201803</v>
      </c>
      <c r="AB11" s="4">
        <f ca="1">Financing!AB50+Financing!AB54+'For Sale'!AB85</f>
        <v>321330.6024520346</v>
      </c>
      <c r="AC11" s="4">
        <f ca="1">Financing!AC50+Financing!AC54+'For Sale'!AC85</f>
        <v>320144.27972242638</v>
      </c>
      <c r="AD11" s="4">
        <f ca="1">Financing!AD50+Financing!AD54+'For Sale'!AD85</f>
        <v>318943.12795869808</v>
      </c>
      <c r="AE11" s="4">
        <f ca="1">Financing!AE50+Financing!AE54+'For Sale'!AE85</f>
        <v>317726.96179792314</v>
      </c>
      <c r="AF11" s="4">
        <f ca="1">Financing!AF50+Financing!AF54+'For Sale'!AF85</f>
        <v>316495.59356013854</v>
      </c>
      <c r="AG11" s="4">
        <f ca="1">Financing!AG50+Financing!AG54+'For Sale'!AG85</f>
        <v>315248.83321938163</v>
      </c>
      <c r="AH11" s="4">
        <f ca="1">Financing!AH50+Financing!AH54+'For Sale'!AH85</f>
        <v>313986.4883743652</v>
      </c>
      <c r="AI11" s="4">
        <f ca="1">Financing!AI50+Financing!AI54+'For Sale'!AI85</f>
        <v>312708.36421878613</v>
      </c>
      <c r="AJ11" s="4">
        <f ca="1">Financing!AJ50+Financing!AJ54+'For Sale'!AJ85</f>
        <v>311414.26351126225</v>
      </c>
      <c r="AK11" s="4">
        <f ca="1">Financing!AK50+Financing!AK54+'For Sale'!AK85</f>
        <v>280173.55512980028</v>
      </c>
      <c r="AL11" s="4">
        <f ca="1">Financing!AL50+Financing!AL54+'For Sale'!AL85</f>
        <v>278846.89970135264</v>
      </c>
      <c r="AM11" s="4">
        <f ca="1">Financing!AM50+Financing!AM54+'For Sale'!AM85</f>
        <v>277503.66108004958</v>
      </c>
      <c r="AN11" s="4">
        <f ca="1">Financing!AN50+Financing!AN54+'For Sale'!AN85</f>
        <v>276143.63197598024</v>
      </c>
      <c r="AO11" s="4">
        <f ca="1">Financing!AO50+Financing!AO54+'For Sale'!AO85</f>
        <v>274766.60250811005</v>
      </c>
      <c r="AP11" s="4">
        <f ca="1">Financing!AP50+Financing!AP54+'For Sale'!AP85</f>
        <v>273372.36017189146</v>
      </c>
      <c r="AQ11" s="4">
        <f ca="1">Financing!AQ50+Financing!AQ54+'For Sale'!AQ85</f>
        <v>271960.68980647012</v>
      </c>
      <c r="AR11" s="4">
        <f ca="1">Financing!AR50+Financing!AR54+'For Sale'!AR85</f>
        <v>270531.37356148096</v>
      </c>
      <c r="AS11" s="4">
        <f ca="1">Financing!AS50+Financing!AS54+'For Sale'!AS85</f>
        <v>269084.19086342951</v>
      </c>
      <c r="AT11" s="4">
        <f ca="1">Financing!AT50+Financing!AT54+'For Sale'!AT85</f>
        <v>267618.91838165245</v>
      </c>
      <c r="AU11" s="4">
        <f ca="1">Financing!AU50+Financing!AU54+'For Sale'!AU85</f>
        <v>266135.32999385311</v>
      </c>
      <c r="AV11" s="4">
        <f ca="1">Financing!AV50+Financing!AV54+'For Sale'!AV85</f>
        <v>264633.19675120636</v>
      </c>
      <c r="AW11" s="4">
        <f ca="1">Financing!AW50+Financing!AW54+'For Sale'!AW85</f>
        <v>263112.28684302646</v>
      </c>
      <c r="AX11" s="4">
        <f ca="1">Financing!AX50+Financing!AX54+'For Sale'!AX85</f>
        <v>261572.36556099431</v>
      </c>
      <c r="AY11" s="4">
        <f ca="1">Financing!AY50+Financing!AY54+'For Sale'!AY85</f>
        <v>260013.19526293676</v>
      </c>
      <c r="AZ11" s="4">
        <f ca="1">Financing!AZ50+Financing!AZ54+'For Sale'!AZ85</f>
        <v>258434.53533615349</v>
      </c>
      <c r="BA11" s="4">
        <f ca="1">Financing!BA50+Financing!BA54+'For Sale'!BA85</f>
        <v>256836.14216028547</v>
      </c>
      <c r="BB11" s="4">
        <f ca="1">Financing!BB50+Financing!BB54+'For Sale'!BB85</f>
        <v>255217.76906971904</v>
      </c>
      <c r="BC11" s="4">
        <f ca="1">Financing!BC50+Financing!BC54+'For Sale'!BC85</f>
        <v>253579.16631552056</v>
      </c>
      <c r="BD11" s="4">
        <f ca="1">Financing!BD50+Financing!BD54+'For Sale'!BD85</f>
        <v>251920.08102689462</v>
      </c>
      <c r="BE11" s="4">
        <f ca="1">Financing!BE50+Financing!BE54+'For Sale'!BE85</f>
        <v>250240.25717216084</v>
      </c>
      <c r="BF11" s="4">
        <f ca="1">Financing!BF50+Financing!BF54+'For Sale'!BF85</f>
        <v>248539.43551924286</v>
      </c>
      <c r="BG11" s="4">
        <f ca="1">Financing!BG50+Financing!BG54+'For Sale'!BG85</f>
        <v>246817.35359566344</v>
      </c>
      <c r="BH11" s="4">
        <f ca="1">Financing!BH50+Financing!BH54+'For Sale'!BH85</f>
        <v>245073.74564803924</v>
      </c>
      <c r="BI11" s="4">
        <f ca="1">Financing!BI50+Financing!BI54+'For Sale'!BI85</f>
        <v>243308.34260106977</v>
      </c>
    </row>
    <row r="12" spans="1:95" x14ac:dyDescent="0.25">
      <c r="A12" t="s">
        <v>116</v>
      </c>
      <c r="C12" s="5">
        <f ca="1">C7-SUM(C8:C11)</f>
        <v>204053.58171768347</v>
      </c>
      <c r="D12" s="5">
        <f t="shared" ref="D12:BI12" ca="1" si="0">D7-SUM(D8:D11)</f>
        <v>335756.34414544492</v>
      </c>
      <c r="E12" s="5">
        <f t="shared" ca="1" si="0"/>
        <v>353819.13615658309</v>
      </c>
      <c r="F12" s="5">
        <f t="shared" ca="1" si="0"/>
        <v>376105.15035849856</v>
      </c>
      <c r="G12" s="5">
        <f t="shared" ca="1" si="0"/>
        <v>406406.49267866951</v>
      </c>
      <c r="H12" s="5">
        <f t="shared" ca="1" si="0"/>
        <v>433193.10863342462</v>
      </c>
      <c r="I12" s="5">
        <f t="shared" ca="1" si="0"/>
        <v>460993.46613850514</v>
      </c>
      <c r="J12" s="5">
        <f t="shared" ca="1" si="0"/>
        <v>490395.87934330176</v>
      </c>
      <c r="K12" s="5">
        <f t="shared" ca="1" si="0"/>
        <v>520913.62813064619</v>
      </c>
      <c r="L12" s="5">
        <f t="shared" ca="1" si="0"/>
        <v>500447.51879985305</v>
      </c>
      <c r="M12" s="5">
        <f t="shared" ca="1" si="0"/>
        <v>480833.87470779964</v>
      </c>
      <c r="N12" s="5">
        <f t="shared" ca="1" si="0"/>
        <v>479651.68494008644</v>
      </c>
      <c r="O12" s="5">
        <f t="shared" ca="1" si="0"/>
        <v>479034.9691224969</v>
      </c>
      <c r="P12" s="5">
        <f t="shared" ca="1" si="0"/>
        <v>478687.00542351115</v>
      </c>
      <c r="Q12" s="5">
        <f t="shared" ca="1" si="0"/>
        <v>478481.47074586339</v>
      </c>
      <c r="R12" s="5">
        <f t="shared" ca="1" si="0"/>
        <v>481990.23433533707</v>
      </c>
      <c r="S12" s="5">
        <f t="shared" ca="1" si="0"/>
        <v>483377.04751895904</v>
      </c>
      <c r="T12" s="5">
        <f t="shared" ca="1" si="0"/>
        <v>522517.27567222039</v>
      </c>
      <c r="U12" s="5">
        <f t="shared" ca="1" si="0"/>
        <v>378645.91817147867</v>
      </c>
      <c r="V12" s="5">
        <f t="shared" ca="1" si="0"/>
        <v>382114.38973812317</v>
      </c>
      <c r="W12" s="5">
        <f t="shared" ca="1" si="0"/>
        <v>385765.33482014202</v>
      </c>
      <c r="X12" s="5">
        <f t="shared" ca="1" si="0"/>
        <v>378071.60174960713</v>
      </c>
      <c r="Y12" s="5">
        <f t="shared" ca="1" si="0"/>
        <v>370123.62294481043</v>
      </c>
      <c r="Z12" s="5">
        <f t="shared" ca="1" si="0"/>
        <v>368613.66815002006</v>
      </c>
      <c r="AA12" s="5">
        <f t="shared" ca="1" si="0"/>
        <v>367004.61788155558</v>
      </c>
      <c r="AB12" s="5">
        <f t="shared" ca="1" si="0"/>
        <v>404839.1190697432</v>
      </c>
      <c r="AC12" s="5">
        <f t="shared" ca="1" si="0"/>
        <v>442818.45971439965</v>
      </c>
      <c r="AD12" s="5">
        <f t="shared" ca="1" si="0"/>
        <v>455395.12476000749</v>
      </c>
      <c r="AE12" s="5">
        <f t="shared" ca="1" si="0"/>
        <v>467596.77620360465</v>
      </c>
      <c r="AF12" s="5">
        <f t="shared" ca="1" si="0"/>
        <v>471607.55436344724</v>
      </c>
      <c r="AG12" s="5">
        <f t="shared" ca="1" si="0"/>
        <v>475377.76934872568</v>
      </c>
      <c r="AH12" s="5">
        <f t="shared" ca="1" si="0"/>
        <v>474233.47791405558</v>
      </c>
      <c r="AI12" s="5">
        <f t="shared" ca="1" si="0"/>
        <v>472510.74495772575</v>
      </c>
      <c r="AJ12" s="5">
        <f t="shared" ca="1" si="0"/>
        <v>478772.43043771572</v>
      </c>
      <c r="AK12" s="5">
        <f t="shared" ca="1" si="0"/>
        <v>515015.90351352026</v>
      </c>
      <c r="AL12" s="5">
        <f t="shared" ca="1" si="0"/>
        <v>521380.74367755721</v>
      </c>
      <c r="AM12" s="5">
        <f t="shared" ca="1" si="0"/>
        <v>527797.82871588739</v>
      </c>
      <c r="AN12" s="5">
        <f t="shared" ca="1" si="0"/>
        <v>534267.60908746929</v>
      </c>
      <c r="AO12" s="5">
        <f t="shared" ca="1" si="0"/>
        <v>540790.53937928216</v>
      </c>
      <c r="AP12" s="5">
        <f t="shared" ca="1" si="0"/>
        <v>547991.8846487829</v>
      </c>
      <c r="AQ12" s="5">
        <f t="shared" ca="1" si="0"/>
        <v>555256.01767482935</v>
      </c>
      <c r="AR12" s="5">
        <f t="shared" ca="1" si="0"/>
        <v>559344.20432662871</v>
      </c>
      <c r="AS12" s="5">
        <f t="shared" ca="1" si="0"/>
        <v>563454.02123172441</v>
      </c>
      <c r="AT12" s="5">
        <f t="shared" ca="1" si="0"/>
        <v>559879.18871757016</v>
      </c>
      <c r="AU12" s="5">
        <f t="shared" ca="1" si="0"/>
        <v>556190.5547870337</v>
      </c>
      <c r="AV12" s="5">
        <f t="shared" ca="1" si="0"/>
        <v>584447.04511066456</v>
      </c>
      <c r="AW12" s="5">
        <f t="shared" ca="1" si="0"/>
        <v>613101.88332853955</v>
      </c>
      <c r="AX12" s="5">
        <f t="shared" ca="1" si="0"/>
        <v>635978.39068212057</v>
      </c>
      <c r="AY12" s="5">
        <f t="shared" ca="1" si="0"/>
        <v>659164.5210546758</v>
      </c>
      <c r="AZ12" s="5">
        <f t="shared" ca="1" si="0"/>
        <v>656974.83592833579</v>
      </c>
      <c r="BA12" s="5">
        <f t="shared" ca="1" si="0"/>
        <v>654662.51156420331</v>
      </c>
      <c r="BB12" s="5">
        <f t="shared" ca="1" si="0"/>
        <v>661802.97516795387</v>
      </c>
      <c r="BC12" s="5">
        <f t="shared" ca="1" si="0"/>
        <v>668993.67514291592</v>
      </c>
      <c r="BD12" s="5">
        <f t="shared" ca="1" si="0"/>
        <v>674290.22810877766</v>
      </c>
      <c r="BE12" s="5">
        <f t="shared" ca="1" si="0"/>
        <v>679598.05503544142</v>
      </c>
      <c r="BF12" s="5">
        <f t="shared" ca="1" si="0"/>
        <v>688242.77207719674</v>
      </c>
      <c r="BG12" s="5">
        <f t="shared" ca="1" si="0"/>
        <v>696958.06445542816</v>
      </c>
      <c r="BH12" s="5">
        <f t="shared" ca="1" si="0"/>
        <v>707230.56752641359</v>
      </c>
      <c r="BI12" s="5">
        <f t="shared" ca="1" si="0"/>
        <v>718157.12506762031</v>
      </c>
    </row>
    <row r="13" spans="1:95" x14ac:dyDescent="0.25">
      <c r="A13" t="s">
        <v>117</v>
      </c>
      <c r="C13" s="4">
        <f ca="1">Valuation!C73</f>
        <v>3084540.1903412826</v>
      </c>
      <c r="D13" s="4">
        <f ca="1">Valuation!D73</f>
        <v>-255886.63888008893</v>
      </c>
      <c r="E13" s="4">
        <f ca="1">Valuation!E73</f>
        <v>1226501.4103354253</v>
      </c>
      <c r="F13" s="4">
        <f ca="1">Valuation!F73</f>
        <v>1253653.9453410134</v>
      </c>
      <c r="G13" s="4">
        <f ca="1">Valuation!G73</f>
        <v>-1079838.0668625571</v>
      </c>
      <c r="H13" s="4">
        <f ca="1">Valuation!H73</f>
        <v>350127.15244031325</v>
      </c>
      <c r="I13" s="4">
        <f ca="1">Valuation!I73</f>
        <v>337496.67280748487</v>
      </c>
      <c r="J13" s="4">
        <f ca="1">Valuation!J73</f>
        <v>143242.88540675491</v>
      </c>
      <c r="K13" s="4">
        <f ca="1">Valuation!K73</f>
        <v>111502.14994049072</v>
      </c>
      <c r="L13" s="4">
        <f ca="1">Valuation!L73</f>
        <v>-5224.5982736311853</v>
      </c>
      <c r="M13" s="4">
        <f ca="1">Valuation!M73</f>
        <v>-49.161752253770828</v>
      </c>
      <c r="N13" s="4">
        <f ca="1">Valuation!N73</f>
        <v>213807.03391198814</v>
      </c>
      <c r="O13" s="4">
        <f ca="1">Valuation!O73</f>
        <v>218802.16372879222</v>
      </c>
      <c r="P13" s="4">
        <f ca="1">Valuation!P73</f>
        <v>187752.91237343848</v>
      </c>
      <c r="Q13" s="4">
        <f ca="1">Valuation!Q73</f>
        <v>197796.24840214849</v>
      </c>
      <c r="R13" s="4">
        <f ca="1">Valuation!R73</f>
        <v>-934482.45407216251</v>
      </c>
      <c r="S13" s="4">
        <f ca="1">Valuation!S73</f>
        <v>-198478.47105099261</v>
      </c>
      <c r="T13" s="4">
        <f ca="1">Valuation!T73</f>
        <v>-670207.19556385279</v>
      </c>
      <c r="U13" s="4">
        <f ca="1">Valuation!U73</f>
        <v>-137135.91383653134</v>
      </c>
      <c r="V13" s="4">
        <f ca="1">Valuation!V73</f>
        <v>-613249.61198442429</v>
      </c>
      <c r="W13" s="4">
        <f ca="1">Valuation!W73</f>
        <v>-610698.80783247203</v>
      </c>
      <c r="X13" s="4">
        <f ca="1">Valuation!X73</f>
        <v>-56700.76810990274</v>
      </c>
      <c r="Y13" s="4">
        <f ca="1">Valuation!Y73</f>
        <v>-50512.632305763662</v>
      </c>
      <c r="Z13" s="4">
        <f ca="1">Valuation!Z73</f>
        <v>1753166.7259313241</v>
      </c>
      <c r="AA13" s="4">
        <f ca="1">Valuation!AA73</f>
        <v>1771621.3943189457</v>
      </c>
      <c r="AB13" s="4">
        <f ca="1">Valuation!AB73</f>
        <v>561525.37513564527</v>
      </c>
      <c r="AC13" s="4">
        <f ca="1">Valuation!AC73</f>
        <v>542236.00892367214</v>
      </c>
      <c r="AD13" s="4">
        <f ca="1">Valuation!AD73</f>
        <v>274689.40097870678</v>
      </c>
      <c r="AE13" s="4">
        <f ca="1">Valuation!AE73</f>
        <v>252091.25994409621</v>
      </c>
      <c r="AF13" s="4">
        <f ca="1">Valuation!AF73</f>
        <v>31238.2637629807</v>
      </c>
      <c r="AG13" s="4">
        <f ca="1">Valuation!AG73</f>
        <v>-41.28095930814743</v>
      </c>
      <c r="AH13" s="4">
        <f ca="1">Valuation!AH73</f>
        <v>323587.62293666601</v>
      </c>
      <c r="AI13" s="4">
        <f ca="1">Valuation!AI73</f>
        <v>322792.16085275263</v>
      </c>
      <c r="AJ13" s="4">
        <f ca="1">Valuation!AJ73</f>
        <v>258490.07008245587</v>
      </c>
      <c r="AK13" s="4">
        <f ca="1">Valuation!AK73</f>
        <v>230266.08660142869</v>
      </c>
      <c r="AL13" s="4">
        <f ca="1">Valuation!AL73</f>
        <v>231985.19138241559</v>
      </c>
      <c r="AM13" s="4">
        <f ca="1">Valuation!AM73</f>
        <v>233717.04688686877</v>
      </c>
      <c r="AN13" s="4">
        <f ca="1">Valuation!AN73</f>
        <v>235461.74768804759</v>
      </c>
      <c r="AO13" s="4">
        <f ca="1">Valuation!AO73</f>
        <v>237219.38906023651</v>
      </c>
      <c r="AP13" s="4">
        <f ca="1">Valuation!AP73</f>
        <v>39052.050345905125</v>
      </c>
      <c r="AQ13" s="4">
        <f ca="1">Valuation!AQ73</f>
        <v>38046.704382643104</v>
      </c>
      <c r="AR13" s="4">
        <f ca="1">Valuation!AR73</f>
        <v>-232911.88120742887</v>
      </c>
      <c r="AS13" s="4">
        <f ca="1">Valuation!AS73</f>
        <v>-237280.97291451693</v>
      </c>
      <c r="AT13" s="4">
        <f ca="1">Valuation!AT73</f>
        <v>1307463.3187994733</v>
      </c>
      <c r="AU13" s="4">
        <f ca="1">Valuation!AU73</f>
        <v>1326827.8180491477</v>
      </c>
      <c r="AV13" s="4">
        <f ca="1">Valuation!AV73</f>
        <v>929066.78470296413</v>
      </c>
      <c r="AW13" s="4">
        <f ca="1">Valuation!AW73</f>
        <v>944756.9361038059</v>
      </c>
      <c r="AX13" s="4">
        <f ca="1">Valuation!AX73</f>
        <v>-77346.491177245975</v>
      </c>
      <c r="AY13" s="4">
        <f ca="1">Valuation!AY73</f>
        <v>-83250.238664492965</v>
      </c>
      <c r="AZ13" s="4">
        <f ca="1">Valuation!AZ73</f>
        <v>514607.21958077699</v>
      </c>
      <c r="BA13" s="4">
        <f ca="1">Valuation!BA73</f>
        <v>512427.18080029637</v>
      </c>
      <c r="BB13" s="4">
        <f ca="1">Valuation!BB73</f>
        <v>251257.51491737366</v>
      </c>
      <c r="BC13" s="4">
        <f ca="1">Valuation!BC73</f>
        <v>250041.22318150848</v>
      </c>
      <c r="BD13" s="4">
        <f ca="1">Valuation!BD73</f>
        <v>384101.73888899386</v>
      </c>
      <c r="BE13" s="4">
        <f ca="1">Valuation!BE73</f>
        <v>384586.68624520302</v>
      </c>
      <c r="BF13" s="4">
        <f ca="1">Valuation!BF73</f>
        <v>358926.44699848443</v>
      </c>
      <c r="BG13" s="4">
        <f ca="1">Valuation!BG73</f>
        <v>360453.74629196525</v>
      </c>
      <c r="BH13" s="4">
        <f ca="1">Valuation!BH73</f>
        <v>-113537.60498954356</v>
      </c>
      <c r="BI13" s="4">
        <f ca="1">Valuation!BI73</f>
        <v>-115514.60548210889</v>
      </c>
    </row>
    <row r="14" spans="1:95" x14ac:dyDescent="0.25">
      <c r="A14" t="s">
        <v>118</v>
      </c>
      <c r="C14" s="5">
        <f ca="1">C12+C13</f>
        <v>3288593.7720589661</v>
      </c>
      <c r="D14" s="5">
        <f t="shared" ref="D14:BI14" ca="1" si="1">D12+D13</f>
        <v>79869.705265355995</v>
      </c>
      <c r="E14" s="5">
        <f t="shared" ca="1" si="1"/>
        <v>1580320.5464920085</v>
      </c>
      <c r="F14" s="5">
        <f t="shared" ca="1" si="1"/>
        <v>1629759.0956995119</v>
      </c>
      <c r="G14" s="5">
        <f t="shared" ca="1" si="1"/>
        <v>-673431.57418388757</v>
      </c>
      <c r="H14" s="5">
        <f t="shared" ca="1" si="1"/>
        <v>783320.26107373787</v>
      </c>
      <c r="I14" s="5">
        <f t="shared" ca="1" si="1"/>
        <v>798490.13894599001</v>
      </c>
      <c r="J14" s="5">
        <f t="shared" ca="1" si="1"/>
        <v>633638.76475005667</v>
      </c>
      <c r="K14" s="5">
        <f t="shared" ca="1" si="1"/>
        <v>632415.77807113691</v>
      </c>
      <c r="L14" s="5">
        <f t="shared" ca="1" si="1"/>
        <v>495222.92052622186</v>
      </c>
      <c r="M14" s="5">
        <f t="shared" ca="1" si="1"/>
        <v>480784.71295554587</v>
      </c>
      <c r="N14" s="5">
        <f t="shared" ca="1" si="1"/>
        <v>693458.71885207458</v>
      </c>
      <c r="O14" s="5">
        <f t="shared" ca="1" si="1"/>
        <v>697837.13285128912</v>
      </c>
      <c r="P14" s="5">
        <f t="shared" ca="1" si="1"/>
        <v>666439.91779694962</v>
      </c>
      <c r="Q14" s="5">
        <f t="shared" ca="1" si="1"/>
        <v>676277.71914801188</v>
      </c>
      <c r="R14" s="5">
        <f t="shared" ca="1" si="1"/>
        <v>-452492.21973682544</v>
      </c>
      <c r="S14" s="5">
        <f t="shared" ca="1" si="1"/>
        <v>284898.57646796643</v>
      </c>
      <c r="T14" s="5">
        <f t="shared" ca="1" si="1"/>
        <v>-147689.91989163239</v>
      </c>
      <c r="U14" s="5">
        <f t="shared" ca="1" si="1"/>
        <v>241510.00433494733</v>
      </c>
      <c r="V14" s="5">
        <f t="shared" ca="1" si="1"/>
        <v>-231135.22224630113</v>
      </c>
      <c r="W14" s="5">
        <f t="shared" ca="1" si="1"/>
        <v>-224933.47301233001</v>
      </c>
      <c r="X14" s="5">
        <f t="shared" ca="1" si="1"/>
        <v>321370.83363970439</v>
      </c>
      <c r="Y14" s="5">
        <f t="shared" ca="1" si="1"/>
        <v>319610.99063904677</v>
      </c>
      <c r="Z14" s="5">
        <f t="shared" ca="1" si="1"/>
        <v>2121780.3940813439</v>
      </c>
      <c r="AA14" s="5">
        <f t="shared" ca="1" si="1"/>
        <v>2138626.0122005013</v>
      </c>
      <c r="AB14" s="5">
        <f t="shared" ca="1" si="1"/>
        <v>966364.49420538847</v>
      </c>
      <c r="AC14" s="5">
        <f t="shared" ca="1" si="1"/>
        <v>985054.46863807179</v>
      </c>
      <c r="AD14" s="5">
        <f t="shared" ca="1" si="1"/>
        <v>730084.52573871426</v>
      </c>
      <c r="AE14" s="5">
        <f t="shared" ca="1" si="1"/>
        <v>719688.03614770086</v>
      </c>
      <c r="AF14" s="5">
        <f t="shared" ca="1" si="1"/>
        <v>502845.81812642794</v>
      </c>
      <c r="AG14" s="5">
        <f t="shared" ca="1" si="1"/>
        <v>475336.48838941753</v>
      </c>
      <c r="AH14" s="5">
        <f t="shared" ca="1" si="1"/>
        <v>797821.10085072159</v>
      </c>
      <c r="AI14" s="5">
        <f t="shared" ca="1" si="1"/>
        <v>795302.90581047838</v>
      </c>
      <c r="AJ14" s="5">
        <f t="shared" ca="1" si="1"/>
        <v>737262.5005201716</v>
      </c>
      <c r="AK14" s="5">
        <f t="shared" ca="1" si="1"/>
        <v>745281.99011494895</v>
      </c>
      <c r="AL14" s="5">
        <f t="shared" ca="1" si="1"/>
        <v>753365.93505997281</v>
      </c>
      <c r="AM14" s="5">
        <f t="shared" ca="1" si="1"/>
        <v>761514.87560275616</v>
      </c>
      <c r="AN14" s="5">
        <f t="shared" ca="1" si="1"/>
        <v>769729.35677551688</v>
      </c>
      <c r="AO14" s="5">
        <f t="shared" ca="1" si="1"/>
        <v>778009.92843951867</v>
      </c>
      <c r="AP14" s="5">
        <f t="shared" ca="1" si="1"/>
        <v>587043.93499468802</v>
      </c>
      <c r="AQ14" s="5">
        <f t="shared" ca="1" si="1"/>
        <v>593302.72205747245</v>
      </c>
      <c r="AR14" s="5">
        <f t="shared" ca="1" si="1"/>
        <v>326432.32311919983</v>
      </c>
      <c r="AS14" s="5">
        <f t="shared" ca="1" si="1"/>
        <v>326173.04831720749</v>
      </c>
      <c r="AT14" s="5">
        <f t="shared" ca="1" si="1"/>
        <v>1867342.5075170435</v>
      </c>
      <c r="AU14" s="5">
        <f t="shared" ca="1" si="1"/>
        <v>1883018.3728361814</v>
      </c>
      <c r="AV14" s="5">
        <f t="shared" ca="1" si="1"/>
        <v>1513513.8298136287</v>
      </c>
      <c r="AW14" s="5">
        <f t="shared" ca="1" si="1"/>
        <v>1557858.8194323455</v>
      </c>
      <c r="AX14" s="5">
        <f t="shared" ca="1" si="1"/>
        <v>558631.8995048746</v>
      </c>
      <c r="AY14" s="5">
        <f t="shared" ca="1" si="1"/>
        <v>575914.28239018284</v>
      </c>
      <c r="AZ14" s="5">
        <f t="shared" ca="1" si="1"/>
        <v>1171582.0555091128</v>
      </c>
      <c r="BA14" s="5">
        <f t="shared" ca="1" si="1"/>
        <v>1167089.6923644997</v>
      </c>
      <c r="BB14" s="5">
        <f t="shared" ca="1" si="1"/>
        <v>913060.49008532753</v>
      </c>
      <c r="BC14" s="5">
        <f t="shared" ca="1" si="1"/>
        <v>919034.8983244244</v>
      </c>
      <c r="BD14" s="5">
        <f t="shared" ca="1" si="1"/>
        <v>1058391.9669977715</v>
      </c>
      <c r="BE14" s="5">
        <f t="shared" ca="1" si="1"/>
        <v>1064184.7412806444</v>
      </c>
      <c r="BF14" s="5">
        <f t="shared" ca="1" si="1"/>
        <v>1047169.2190756812</v>
      </c>
      <c r="BG14" s="5">
        <f t="shared" ca="1" si="1"/>
        <v>1057411.8107473934</v>
      </c>
      <c r="BH14" s="5">
        <f t="shared" ca="1" si="1"/>
        <v>593692.96253687004</v>
      </c>
      <c r="BI14" s="5">
        <f t="shared" ca="1" si="1"/>
        <v>602642.51958551141</v>
      </c>
    </row>
    <row r="24" spans="4:4" x14ac:dyDescent="0.25">
      <c r="D24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BJ25"/>
  <sheetViews>
    <sheetView workbookViewId="0">
      <selection activeCell="B3" sqref="B3"/>
    </sheetView>
  </sheetViews>
  <sheetFormatPr defaultRowHeight="15" x14ac:dyDescent="0.25"/>
  <cols>
    <col min="1" max="1" width="30.7109375" bestFit="1" customWidth="1"/>
    <col min="2" max="2" width="13.42578125" customWidth="1"/>
  </cols>
  <sheetData>
    <row r="2" spans="1:62" x14ac:dyDescent="0.25">
      <c r="A2" t="s">
        <v>409</v>
      </c>
      <c r="B2" s="119">
        <v>41944</v>
      </c>
    </row>
    <row r="3" spans="1:62" x14ac:dyDescent="0.25">
      <c r="A3" t="s">
        <v>410</v>
      </c>
      <c r="B3" s="118">
        <f>DATE(YEAR(B2),1,1)</f>
        <v>41640</v>
      </c>
    </row>
    <row r="4" spans="1:62" x14ac:dyDescent="0.25">
      <c r="A4" t="s">
        <v>411</v>
      </c>
      <c r="B4">
        <f>YEARFRAC(B3,B2,)</f>
        <v>0.83333333333333337</v>
      </c>
      <c r="C4" t="s">
        <v>412</v>
      </c>
    </row>
    <row r="5" spans="1:62" x14ac:dyDescent="0.25">
      <c r="A5" t="s">
        <v>415</v>
      </c>
      <c r="B5">
        <f>IF(B4&lt;1,INT(B4*4)/4,0.75)</f>
        <v>0.75</v>
      </c>
    </row>
    <row r="6" spans="1:62" x14ac:dyDescent="0.25">
      <c r="A6" t="s">
        <v>413</v>
      </c>
      <c r="B6" s="118">
        <f>DATE(YEAR(B2),12,31)</f>
        <v>42004</v>
      </c>
    </row>
    <row r="7" spans="1:62" x14ac:dyDescent="0.25">
      <c r="A7" t="s">
        <v>414</v>
      </c>
      <c r="B7">
        <f>DAYS360(B2,B6)</f>
        <v>60</v>
      </c>
      <c r="C7" t="s">
        <v>416</v>
      </c>
    </row>
    <row r="8" spans="1:62" x14ac:dyDescent="0.25">
      <c r="A8" t="s">
        <v>473</v>
      </c>
      <c r="B8">
        <f>B7/90</f>
        <v>0.66666666666666663</v>
      </c>
    </row>
    <row r="11" spans="1:62" x14ac:dyDescent="0.25">
      <c r="A11" t="s">
        <v>97</v>
      </c>
    </row>
    <row r="12" spans="1:62" x14ac:dyDescent="0.25">
      <c r="C12" s="16">
        <f>C13+B5</f>
        <v>2014.75</v>
      </c>
      <c r="D12">
        <f>C12+0.25</f>
        <v>2015</v>
      </c>
      <c r="E12">
        <f t="shared" ref="E12:BI12" si="0">D12+0.25</f>
        <v>2015.25</v>
      </c>
      <c r="F12">
        <f t="shared" si="0"/>
        <v>2015.5</v>
      </c>
      <c r="G12">
        <f t="shared" si="0"/>
        <v>2015.75</v>
      </c>
      <c r="H12">
        <f t="shared" si="0"/>
        <v>2016</v>
      </c>
      <c r="I12">
        <f t="shared" si="0"/>
        <v>2016.25</v>
      </c>
      <c r="J12">
        <f t="shared" si="0"/>
        <v>2016.5</v>
      </c>
      <c r="K12">
        <f t="shared" si="0"/>
        <v>2016.75</v>
      </c>
      <c r="L12">
        <f t="shared" si="0"/>
        <v>2017</v>
      </c>
      <c r="M12">
        <f t="shared" si="0"/>
        <v>2017.25</v>
      </c>
      <c r="N12">
        <f t="shared" si="0"/>
        <v>2017.5</v>
      </c>
      <c r="O12">
        <f t="shared" si="0"/>
        <v>2017.75</v>
      </c>
      <c r="P12">
        <f t="shared" si="0"/>
        <v>2018</v>
      </c>
      <c r="Q12">
        <f t="shared" si="0"/>
        <v>2018.25</v>
      </c>
      <c r="R12">
        <f t="shared" si="0"/>
        <v>2018.5</v>
      </c>
      <c r="S12">
        <f t="shared" si="0"/>
        <v>2018.75</v>
      </c>
      <c r="T12">
        <f t="shared" si="0"/>
        <v>2019</v>
      </c>
      <c r="U12">
        <f t="shared" si="0"/>
        <v>2019.25</v>
      </c>
      <c r="V12">
        <f t="shared" si="0"/>
        <v>2019.5</v>
      </c>
      <c r="W12">
        <f t="shared" si="0"/>
        <v>2019.75</v>
      </c>
      <c r="X12">
        <f t="shared" si="0"/>
        <v>2020</v>
      </c>
      <c r="Y12">
        <f t="shared" si="0"/>
        <v>2020.25</v>
      </c>
      <c r="Z12">
        <f t="shared" si="0"/>
        <v>2020.5</v>
      </c>
      <c r="AA12">
        <f t="shared" si="0"/>
        <v>2020.75</v>
      </c>
      <c r="AB12">
        <f t="shared" si="0"/>
        <v>2021</v>
      </c>
      <c r="AC12">
        <f t="shared" si="0"/>
        <v>2021.25</v>
      </c>
      <c r="AD12">
        <f t="shared" si="0"/>
        <v>2021.5</v>
      </c>
      <c r="AE12">
        <f t="shared" si="0"/>
        <v>2021.75</v>
      </c>
      <c r="AF12">
        <f t="shared" si="0"/>
        <v>2022</v>
      </c>
      <c r="AG12">
        <f t="shared" si="0"/>
        <v>2022.25</v>
      </c>
      <c r="AH12">
        <f t="shared" si="0"/>
        <v>2022.5</v>
      </c>
      <c r="AI12">
        <f t="shared" si="0"/>
        <v>2022.75</v>
      </c>
      <c r="AJ12">
        <f t="shared" si="0"/>
        <v>2023</v>
      </c>
      <c r="AK12">
        <f t="shared" si="0"/>
        <v>2023.25</v>
      </c>
      <c r="AL12">
        <f t="shared" si="0"/>
        <v>2023.5</v>
      </c>
      <c r="AM12">
        <f t="shared" si="0"/>
        <v>2023.75</v>
      </c>
      <c r="AN12">
        <f t="shared" si="0"/>
        <v>2024</v>
      </c>
      <c r="AO12">
        <f t="shared" si="0"/>
        <v>2024.25</v>
      </c>
      <c r="AP12">
        <f t="shared" si="0"/>
        <v>2024.5</v>
      </c>
      <c r="AQ12">
        <f t="shared" si="0"/>
        <v>2024.75</v>
      </c>
      <c r="AR12">
        <f t="shared" si="0"/>
        <v>2025</v>
      </c>
      <c r="AS12">
        <f t="shared" si="0"/>
        <v>2025.25</v>
      </c>
      <c r="AT12">
        <f t="shared" si="0"/>
        <v>2025.5</v>
      </c>
      <c r="AU12">
        <f t="shared" si="0"/>
        <v>2025.75</v>
      </c>
      <c r="AV12">
        <f t="shared" si="0"/>
        <v>2026</v>
      </c>
      <c r="AW12">
        <f t="shared" si="0"/>
        <v>2026.25</v>
      </c>
      <c r="AX12">
        <f t="shared" si="0"/>
        <v>2026.5</v>
      </c>
      <c r="AY12">
        <f t="shared" si="0"/>
        <v>2026.75</v>
      </c>
      <c r="AZ12">
        <f t="shared" si="0"/>
        <v>2027</v>
      </c>
      <c r="BA12">
        <f t="shared" si="0"/>
        <v>2027.25</v>
      </c>
      <c r="BB12">
        <f t="shared" si="0"/>
        <v>2027.5</v>
      </c>
      <c r="BC12">
        <f t="shared" si="0"/>
        <v>2027.75</v>
      </c>
      <c r="BD12">
        <f t="shared" si="0"/>
        <v>2028</v>
      </c>
      <c r="BE12">
        <f t="shared" si="0"/>
        <v>2028.25</v>
      </c>
      <c r="BF12">
        <f t="shared" si="0"/>
        <v>2028.5</v>
      </c>
      <c r="BG12">
        <f t="shared" si="0"/>
        <v>2028.75</v>
      </c>
      <c r="BH12">
        <f t="shared" si="0"/>
        <v>2029</v>
      </c>
      <c r="BI12">
        <f t="shared" si="0"/>
        <v>2029.25</v>
      </c>
    </row>
    <row r="13" spans="1:62" x14ac:dyDescent="0.25">
      <c r="C13">
        <f>YEAR(B2)</f>
        <v>2014</v>
      </c>
      <c r="D13">
        <f t="shared" ref="D13:BI13" si="1">INT(D12)</f>
        <v>2015</v>
      </c>
      <c r="E13">
        <f t="shared" si="1"/>
        <v>2015</v>
      </c>
      <c r="F13">
        <f t="shared" si="1"/>
        <v>2015</v>
      </c>
      <c r="G13">
        <f t="shared" si="1"/>
        <v>2015</v>
      </c>
      <c r="H13">
        <f t="shared" si="1"/>
        <v>2016</v>
      </c>
      <c r="I13">
        <f t="shared" si="1"/>
        <v>2016</v>
      </c>
      <c r="J13">
        <f t="shared" si="1"/>
        <v>2016</v>
      </c>
      <c r="K13">
        <f t="shared" si="1"/>
        <v>2016</v>
      </c>
      <c r="L13">
        <f t="shared" si="1"/>
        <v>2017</v>
      </c>
      <c r="M13">
        <f t="shared" si="1"/>
        <v>2017</v>
      </c>
      <c r="N13">
        <f t="shared" si="1"/>
        <v>2017</v>
      </c>
      <c r="O13">
        <f t="shared" si="1"/>
        <v>2017</v>
      </c>
      <c r="P13">
        <f t="shared" si="1"/>
        <v>2018</v>
      </c>
      <c r="Q13">
        <f t="shared" si="1"/>
        <v>2018</v>
      </c>
      <c r="R13">
        <f t="shared" si="1"/>
        <v>2018</v>
      </c>
      <c r="S13">
        <f t="shared" si="1"/>
        <v>2018</v>
      </c>
      <c r="T13">
        <f t="shared" si="1"/>
        <v>2019</v>
      </c>
      <c r="U13">
        <f t="shared" si="1"/>
        <v>2019</v>
      </c>
      <c r="V13">
        <f t="shared" si="1"/>
        <v>2019</v>
      </c>
      <c r="W13">
        <f t="shared" si="1"/>
        <v>2019</v>
      </c>
      <c r="X13">
        <f t="shared" si="1"/>
        <v>2020</v>
      </c>
      <c r="Y13">
        <f t="shared" si="1"/>
        <v>2020</v>
      </c>
      <c r="Z13">
        <f t="shared" si="1"/>
        <v>2020</v>
      </c>
      <c r="AA13">
        <f t="shared" si="1"/>
        <v>2020</v>
      </c>
      <c r="AB13">
        <f t="shared" si="1"/>
        <v>2021</v>
      </c>
      <c r="AC13">
        <f t="shared" si="1"/>
        <v>2021</v>
      </c>
      <c r="AD13">
        <f t="shared" si="1"/>
        <v>2021</v>
      </c>
      <c r="AE13">
        <f t="shared" si="1"/>
        <v>2021</v>
      </c>
      <c r="AF13">
        <f t="shared" si="1"/>
        <v>2022</v>
      </c>
      <c r="AG13">
        <f t="shared" si="1"/>
        <v>2022</v>
      </c>
      <c r="AH13">
        <f t="shared" si="1"/>
        <v>2022</v>
      </c>
      <c r="AI13">
        <f t="shared" si="1"/>
        <v>2022</v>
      </c>
      <c r="AJ13">
        <f t="shared" si="1"/>
        <v>2023</v>
      </c>
      <c r="AK13">
        <f t="shared" si="1"/>
        <v>2023</v>
      </c>
      <c r="AL13">
        <f t="shared" si="1"/>
        <v>2023</v>
      </c>
      <c r="AM13">
        <f t="shared" si="1"/>
        <v>2023</v>
      </c>
      <c r="AN13">
        <f t="shared" si="1"/>
        <v>2024</v>
      </c>
      <c r="AO13">
        <f t="shared" si="1"/>
        <v>2024</v>
      </c>
      <c r="AP13">
        <f t="shared" si="1"/>
        <v>2024</v>
      </c>
      <c r="AQ13">
        <f t="shared" si="1"/>
        <v>2024</v>
      </c>
      <c r="AR13">
        <f t="shared" si="1"/>
        <v>2025</v>
      </c>
      <c r="AS13">
        <f t="shared" si="1"/>
        <v>2025</v>
      </c>
      <c r="AT13">
        <f t="shared" si="1"/>
        <v>2025</v>
      </c>
      <c r="AU13">
        <f t="shared" si="1"/>
        <v>2025</v>
      </c>
      <c r="AV13">
        <f t="shared" si="1"/>
        <v>2026</v>
      </c>
      <c r="AW13">
        <f t="shared" si="1"/>
        <v>2026</v>
      </c>
      <c r="AX13">
        <f t="shared" si="1"/>
        <v>2026</v>
      </c>
      <c r="AY13">
        <f t="shared" si="1"/>
        <v>2026</v>
      </c>
      <c r="AZ13">
        <f t="shared" si="1"/>
        <v>2027</v>
      </c>
      <c r="BA13">
        <f t="shared" si="1"/>
        <v>2027</v>
      </c>
      <c r="BB13">
        <f t="shared" si="1"/>
        <v>2027</v>
      </c>
      <c r="BC13">
        <f t="shared" si="1"/>
        <v>2027</v>
      </c>
      <c r="BD13">
        <f t="shared" si="1"/>
        <v>2028</v>
      </c>
      <c r="BE13">
        <f t="shared" si="1"/>
        <v>2028</v>
      </c>
      <c r="BF13">
        <f t="shared" si="1"/>
        <v>2028</v>
      </c>
      <c r="BG13">
        <f t="shared" si="1"/>
        <v>2028</v>
      </c>
      <c r="BH13">
        <f t="shared" si="1"/>
        <v>2029</v>
      </c>
      <c r="BI13">
        <f t="shared" si="1"/>
        <v>2029</v>
      </c>
    </row>
    <row r="14" spans="1:62" s="2" customFormat="1" x14ac:dyDescent="0.25">
      <c r="C14" s="1" t="str">
        <f>VLOOKUP(C12-C13,$A$17:$B$20,2)</f>
        <v>Q4</v>
      </c>
      <c r="D14" s="1" t="str">
        <f t="shared" ref="D14:BI14" si="2">VLOOKUP(D12-D13,$A$17:$B$20,2)</f>
        <v>Q1</v>
      </c>
      <c r="E14" s="1" t="str">
        <f t="shared" si="2"/>
        <v>Q2</v>
      </c>
      <c r="F14" s="1" t="str">
        <f t="shared" si="2"/>
        <v>Q3</v>
      </c>
      <c r="G14" s="1" t="str">
        <f t="shared" si="2"/>
        <v>Q4</v>
      </c>
      <c r="H14" s="1" t="str">
        <f t="shared" si="2"/>
        <v>Q1</v>
      </c>
      <c r="I14" s="1" t="str">
        <f t="shared" si="2"/>
        <v>Q2</v>
      </c>
      <c r="J14" s="1" t="str">
        <f t="shared" si="2"/>
        <v>Q3</v>
      </c>
      <c r="K14" s="1" t="str">
        <f t="shared" si="2"/>
        <v>Q4</v>
      </c>
      <c r="L14" s="1" t="str">
        <f t="shared" si="2"/>
        <v>Q1</v>
      </c>
      <c r="M14" s="1" t="str">
        <f t="shared" si="2"/>
        <v>Q2</v>
      </c>
      <c r="N14" s="1" t="str">
        <f t="shared" si="2"/>
        <v>Q3</v>
      </c>
      <c r="O14" s="1" t="str">
        <f t="shared" si="2"/>
        <v>Q4</v>
      </c>
      <c r="P14" s="1" t="str">
        <f t="shared" si="2"/>
        <v>Q1</v>
      </c>
      <c r="Q14" s="1" t="str">
        <f t="shared" si="2"/>
        <v>Q2</v>
      </c>
      <c r="R14" s="1" t="str">
        <f t="shared" si="2"/>
        <v>Q3</v>
      </c>
      <c r="S14" s="1" t="str">
        <f t="shared" si="2"/>
        <v>Q4</v>
      </c>
      <c r="T14" s="1" t="str">
        <f t="shared" si="2"/>
        <v>Q1</v>
      </c>
      <c r="U14" s="1" t="str">
        <f t="shared" si="2"/>
        <v>Q2</v>
      </c>
      <c r="V14" s="1" t="str">
        <f t="shared" si="2"/>
        <v>Q3</v>
      </c>
      <c r="W14" s="1" t="str">
        <f t="shared" si="2"/>
        <v>Q4</v>
      </c>
      <c r="X14" s="1" t="str">
        <f t="shared" si="2"/>
        <v>Q1</v>
      </c>
      <c r="Y14" s="1" t="str">
        <f t="shared" si="2"/>
        <v>Q2</v>
      </c>
      <c r="Z14" s="1" t="str">
        <f t="shared" si="2"/>
        <v>Q3</v>
      </c>
      <c r="AA14" s="1" t="str">
        <f t="shared" si="2"/>
        <v>Q4</v>
      </c>
      <c r="AB14" s="1" t="str">
        <f t="shared" si="2"/>
        <v>Q1</v>
      </c>
      <c r="AC14" s="1" t="str">
        <f t="shared" si="2"/>
        <v>Q2</v>
      </c>
      <c r="AD14" s="1" t="str">
        <f t="shared" si="2"/>
        <v>Q3</v>
      </c>
      <c r="AE14" s="1" t="str">
        <f t="shared" si="2"/>
        <v>Q4</v>
      </c>
      <c r="AF14" s="1" t="str">
        <f t="shared" si="2"/>
        <v>Q1</v>
      </c>
      <c r="AG14" s="1" t="str">
        <f t="shared" si="2"/>
        <v>Q2</v>
      </c>
      <c r="AH14" s="1" t="str">
        <f t="shared" si="2"/>
        <v>Q3</v>
      </c>
      <c r="AI14" s="1" t="str">
        <f t="shared" si="2"/>
        <v>Q4</v>
      </c>
      <c r="AJ14" s="1" t="str">
        <f t="shared" si="2"/>
        <v>Q1</v>
      </c>
      <c r="AK14" s="1" t="str">
        <f t="shared" si="2"/>
        <v>Q2</v>
      </c>
      <c r="AL14" s="1" t="str">
        <f t="shared" si="2"/>
        <v>Q3</v>
      </c>
      <c r="AM14" s="1" t="str">
        <f t="shared" si="2"/>
        <v>Q4</v>
      </c>
      <c r="AN14" s="1" t="str">
        <f t="shared" si="2"/>
        <v>Q1</v>
      </c>
      <c r="AO14" s="1" t="str">
        <f t="shared" si="2"/>
        <v>Q2</v>
      </c>
      <c r="AP14" s="1" t="str">
        <f t="shared" si="2"/>
        <v>Q3</v>
      </c>
      <c r="AQ14" s="1" t="str">
        <f t="shared" si="2"/>
        <v>Q4</v>
      </c>
      <c r="AR14" s="1" t="str">
        <f t="shared" si="2"/>
        <v>Q1</v>
      </c>
      <c r="AS14" s="1" t="str">
        <f t="shared" si="2"/>
        <v>Q2</v>
      </c>
      <c r="AT14" s="1" t="str">
        <f t="shared" si="2"/>
        <v>Q3</v>
      </c>
      <c r="AU14" s="1" t="str">
        <f t="shared" si="2"/>
        <v>Q4</v>
      </c>
      <c r="AV14" s="1" t="str">
        <f t="shared" si="2"/>
        <v>Q1</v>
      </c>
      <c r="AW14" s="1" t="str">
        <f t="shared" si="2"/>
        <v>Q2</v>
      </c>
      <c r="AX14" s="1" t="str">
        <f t="shared" si="2"/>
        <v>Q3</v>
      </c>
      <c r="AY14" s="1" t="str">
        <f t="shared" si="2"/>
        <v>Q4</v>
      </c>
      <c r="AZ14" s="1" t="str">
        <f t="shared" si="2"/>
        <v>Q1</v>
      </c>
      <c r="BA14" s="1" t="str">
        <f t="shared" si="2"/>
        <v>Q2</v>
      </c>
      <c r="BB14" s="1" t="str">
        <f t="shared" si="2"/>
        <v>Q3</v>
      </c>
      <c r="BC14" s="1" t="str">
        <f t="shared" si="2"/>
        <v>Q4</v>
      </c>
      <c r="BD14" s="1" t="str">
        <f t="shared" si="2"/>
        <v>Q1</v>
      </c>
      <c r="BE14" s="1" t="str">
        <f t="shared" si="2"/>
        <v>Q2</v>
      </c>
      <c r="BF14" s="1" t="str">
        <f t="shared" si="2"/>
        <v>Q3</v>
      </c>
      <c r="BG14" s="1" t="str">
        <f t="shared" si="2"/>
        <v>Q4</v>
      </c>
      <c r="BH14" s="1" t="str">
        <f t="shared" si="2"/>
        <v>Q1</v>
      </c>
      <c r="BI14" s="1" t="str">
        <f t="shared" si="2"/>
        <v>Q2</v>
      </c>
      <c r="BJ14" s="1"/>
    </row>
    <row r="15" spans="1:62" x14ac:dyDescent="0.25">
      <c r="C15" s="2">
        <v>1</v>
      </c>
      <c r="D15" s="2">
        <f>C15</f>
        <v>1</v>
      </c>
      <c r="E15" s="2">
        <f t="shared" ref="E15:BI15" si="3">D15</f>
        <v>1</v>
      </c>
      <c r="F15" s="2">
        <f t="shared" si="3"/>
        <v>1</v>
      </c>
      <c r="G15" s="2">
        <f t="shared" si="3"/>
        <v>1</v>
      </c>
      <c r="H15" s="2">
        <f t="shared" si="3"/>
        <v>1</v>
      </c>
      <c r="I15" s="2">
        <f t="shared" si="3"/>
        <v>1</v>
      </c>
      <c r="J15" s="2">
        <f t="shared" si="3"/>
        <v>1</v>
      </c>
      <c r="K15" s="2">
        <f t="shared" si="3"/>
        <v>1</v>
      </c>
      <c r="L15" s="2">
        <f t="shared" si="3"/>
        <v>1</v>
      </c>
      <c r="M15" s="2">
        <f t="shared" si="3"/>
        <v>1</v>
      </c>
      <c r="N15" s="2">
        <f t="shared" si="3"/>
        <v>1</v>
      </c>
      <c r="O15" s="2">
        <f t="shared" si="3"/>
        <v>1</v>
      </c>
      <c r="P15" s="2">
        <f t="shared" si="3"/>
        <v>1</v>
      </c>
      <c r="Q15" s="2">
        <f t="shared" si="3"/>
        <v>1</v>
      </c>
      <c r="R15" s="2">
        <f t="shared" si="3"/>
        <v>1</v>
      </c>
      <c r="S15" s="2">
        <f t="shared" si="3"/>
        <v>1</v>
      </c>
      <c r="T15" s="2">
        <f t="shared" si="3"/>
        <v>1</v>
      </c>
      <c r="U15" s="2">
        <f t="shared" si="3"/>
        <v>1</v>
      </c>
      <c r="V15" s="2">
        <f t="shared" si="3"/>
        <v>1</v>
      </c>
      <c r="W15" s="2">
        <f t="shared" si="3"/>
        <v>1</v>
      </c>
      <c r="X15" s="2">
        <f t="shared" si="3"/>
        <v>1</v>
      </c>
      <c r="Y15" s="2">
        <f t="shared" si="3"/>
        <v>1</v>
      </c>
      <c r="Z15" s="2">
        <f t="shared" si="3"/>
        <v>1</v>
      </c>
      <c r="AA15" s="2">
        <f t="shared" si="3"/>
        <v>1</v>
      </c>
      <c r="AB15" s="2">
        <f t="shared" si="3"/>
        <v>1</v>
      </c>
      <c r="AC15" s="2">
        <f t="shared" si="3"/>
        <v>1</v>
      </c>
      <c r="AD15" s="2">
        <f t="shared" si="3"/>
        <v>1</v>
      </c>
      <c r="AE15" s="2">
        <f t="shared" si="3"/>
        <v>1</v>
      </c>
      <c r="AF15" s="2">
        <f t="shared" si="3"/>
        <v>1</v>
      </c>
      <c r="AG15" s="2">
        <f t="shared" si="3"/>
        <v>1</v>
      </c>
      <c r="AH15" s="2">
        <f t="shared" si="3"/>
        <v>1</v>
      </c>
      <c r="AI15" s="2">
        <f t="shared" si="3"/>
        <v>1</v>
      </c>
      <c r="AJ15" s="2">
        <f t="shared" si="3"/>
        <v>1</v>
      </c>
      <c r="AK15" s="2">
        <f t="shared" si="3"/>
        <v>1</v>
      </c>
      <c r="AL15" s="2">
        <f t="shared" si="3"/>
        <v>1</v>
      </c>
      <c r="AM15" s="2">
        <f t="shared" si="3"/>
        <v>1</v>
      </c>
      <c r="AN15" s="2">
        <f t="shared" si="3"/>
        <v>1</v>
      </c>
      <c r="AO15" s="2">
        <f t="shared" si="3"/>
        <v>1</v>
      </c>
      <c r="AP15" s="2">
        <f t="shared" si="3"/>
        <v>1</v>
      </c>
      <c r="AQ15" s="2">
        <f t="shared" si="3"/>
        <v>1</v>
      </c>
      <c r="AR15" s="2">
        <f t="shared" si="3"/>
        <v>1</v>
      </c>
      <c r="AS15" s="2">
        <f t="shared" si="3"/>
        <v>1</v>
      </c>
      <c r="AT15" s="2">
        <f t="shared" si="3"/>
        <v>1</v>
      </c>
      <c r="AU15" s="2">
        <f t="shared" si="3"/>
        <v>1</v>
      </c>
      <c r="AV15" s="2">
        <f t="shared" si="3"/>
        <v>1</v>
      </c>
      <c r="AW15" s="2">
        <f t="shared" si="3"/>
        <v>1</v>
      </c>
      <c r="AX15" s="2">
        <f t="shared" si="3"/>
        <v>1</v>
      </c>
      <c r="AY15" s="2">
        <f t="shared" si="3"/>
        <v>1</v>
      </c>
      <c r="AZ15" s="2">
        <f t="shared" si="3"/>
        <v>1</v>
      </c>
      <c r="BA15" s="2">
        <f t="shared" si="3"/>
        <v>1</v>
      </c>
      <c r="BB15" s="2">
        <f t="shared" si="3"/>
        <v>1</v>
      </c>
      <c r="BC15" s="2">
        <f t="shared" si="3"/>
        <v>1</v>
      </c>
      <c r="BD15" s="2">
        <f t="shared" si="3"/>
        <v>1</v>
      </c>
      <c r="BE15" s="2">
        <f t="shared" si="3"/>
        <v>1</v>
      </c>
      <c r="BF15" s="2">
        <f t="shared" si="3"/>
        <v>1</v>
      </c>
      <c r="BG15" s="2">
        <f t="shared" si="3"/>
        <v>1</v>
      </c>
      <c r="BH15" s="2">
        <f t="shared" si="3"/>
        <v>1</v>
      </c>
      <c r="BI15" s="2">
        <f t="shared" si="3"/>
        <v>1</v>
      </c>
      <c r="BJ15" s="2"/>
    </row>
    <row r="17" spans="1:23" x14ac:dyDescent="0.25">
      <c r="A17">
        <v>0</v>
      </c>
      <c r="B17" t="s">
        <v>0</v>
      </c>
    </row>
    <row r="18" spans="1:23" x14ac:dyDescent="0.25">
      <c r="A18">
        <v>0.25</v>
      </c>
      <c r="B18" t="s">
        <v>1</v>
      </c>
    </row>
    <row r="19" spans="1:23" x14ac:dyDescent="0.25">
      <c r="A19">
        <v>0.5</v>
      </c>
      <c r="B19" t="s">
        <v>2</v>
      </c>
    </row>
    <row r="20" spans="1:23" x14ac:dyDescent="0.25">
      <c r="A20">
        <v>0.75</v>
      </c>
      <c r="B20" t="s">
        <v>3</v>
      </c>
    </row>
    <row r="22" spans="1:23" x14ac:dyDescent="0.25">
      <c r="A22" t="s">
        <v>98</v>
      </c>
    </row>
    <row r="23" spans="1:23" x14ac:dyDescent="0.25">
      <c r="C23">
        <f>C13</f>
        <v>2014</v>
      </c>
      <c r="D23">
        <f>C23+1</f>
        <v>2015</v>
      </c>
      <c r="E23">
        <f t="shared" ref="E23:W23" si="4">D23+1</f>
        <v>2016</v>
      </c>
      <c r="F23">
        <f t="shared" si="4"/>
        <v>2017</v>
      </c>
      <c r="G23">
        <f t="shared" si="4"/>
        <v>2018</v>
      </c>
      <c r="H23">
        <f t="shared" si="4"/>
        <v>2019</v>
      </c>
      <c r="I23">
        <f t="shared" si="4"/>
        <v>2020</v>
      </c>
      <c r="J23">
        <f t="shared" si="4"/>
        <v>2021</v>
      </c>
      <c r="K23">
        <f t="shared" si="4"/>
        <v>2022</v>
      </c>
      <c r="L23">
        <f t="shared" si="4"/>
        <v>2023</v>
      </c>
      <c r="M23">
        <f t="shared" si="4"/>
        <v>2024</v>
      </c>
      <c r="N23">
        <f t="shared" si="4"/>
        <v>2025</v>
      </c>
      <c r="O23">
        <f t="shared" si="4"/>
        <v>2026</v>
      </c>
      <c r="P23">
        <f t="shared" si="4"/>
        <v>2027</v>
      </c>
      <c r="Q23">
        <f t="shared" si="4"/>
        <v>2028</v>
      </c>
      <c r="R23">
        <f t="shared" si="4"/>
        <v>2029</v>
      </c>
      <c r="S23">
        <f t="shared" si="4"/>
        <v>2030</v>
      </c>
      <c r="T23">
        <f t="shared" si="4"/>
        <v>2031</v>
      </c>
      <c r="U23">
        <f t="shared" si="4"/>
        <v>2032</v>
      </c>
      <c r="V23">
        <f t="shared" si="4"/>
        <v>2033</v>
      </c>
      <c r="W23">
        <f t="shared" si="4"/>
        <v>2034</v>
      </c>
    </row>
    <row r="24" spans="1:23" x14ac:dyDescent="0.25">
      <c r="A24" t="s">
        <v>99</v>
      </c>
      <c r="C24">
        <f>SUMIF($C$13:$BI$13,C23,$C$15:$BI$15)</f>
        <v>1</v>
      </c>
      <c r="D24">
        <f t="shared" ref="D24:W24" si="5">SUMIF($C$13:$BI$13,D23,$C$15:$BI$15)</f>
        <v>4</v>
      </c>
      <c r="E24">
        <f t="shared" si="5"/>
        <v>4</v>
      </c>
      <c r="F24">
        <f t="shared" si="5"/>
        <v>4</v>
      </c>
      <c r="G24">
        <f t="shared" si="5"/>
        <v>4</v>
      </c>
      <c r="H24">
        <f t="shared" si="5"/>
        <v>4</v>
      </c>
      <c r="I24">
        <f t="shared" si="5"/>
        <v>4</v>
      </c>
      <c r="J24">
        <f t="shared" si="5"/>
        <v>4</v>
      </c>
      <c r="K24">
        <f t="shared" si="5"/>
        <v>4</v>
      </c>
      <c r="L24">
        <f t="shared" si="5"/>
        <v>4</v>
      </c>
      <c r="M24">
        <f t="shared" si="5"/>
        <v>4</v>
      </c>
      <c r="N24">
        <f t="shared" si="5"/>
        <v>4</v>
      </c>
      <c r="O24">
        <f t="shared" si="5"/>
        <v>4</v>
      </c>
      <c r="P24">
        <f t="shared" si="5"/>
        <v>4</v>
      </c>
      <c r="Q24">
        <f t="shared" si="5"/>
        <v>4</v>
      </c>
      <c r="R24">
        <f t="shared" si="5"/>
        <v>2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0</v>
      </c>
    </row>
    <row r="25" spans="1:23" x14ac:dyDescent="0.25">
      <c r="A25" t="s">
        <v>133</v>
      </c>
      <c r="C25">
        <f>C24</f>
        <v>1</v>
      </c>
      <c r="D25">
        <f>C25+D24</f>
        <v>5</v>
      </c>
      <c r="E25">
        <f t="shared" ref="E25:W25" si="6">D25+E24</f>
        <v>9</v>
      </c>
      <c r="F25">
        <f t="shared" si="6"/>
        <v>13</v>
      </c>
      <c r="G25">
        <f t="shared" si="6"/>
        <v>17</v>
      </c>
      <c r="H25">
        <f t="shared" si="6"/>
        <v>21</v>
      </c>
      <c r="I25">
        <f t="shared" si="6"/>
        <v>25</v>
      </c>
      <c r="J25">
        <f t="shared" si="6"/>
        <v>29</v>
      </c>
      <c r="K25">
        <f t="shared" si="6"/>
        <v>33</v>
      </c>
      <c r="L25">
        <f t="shared" si="6"/>
        <v>37</v>
      </c>
      <c r="M25">
        <f t="shared" si="6"/>
        <v>41</v>
      </c>
      <c r="N25">
        <f t="shared" si="6"/>
        <v>45</v>
      </c>
      <c r="O25">
        <f t="shared" si="6"/>
        <v>49</v>
      </c>
      <c r="P25">
        <f t="shared" si="6"/>
        <v>53</v>
      </c>
      <c r="Q25">
        <f t="shared" si="6"/>
        <v>57</v>
      </c>
      <c r="R25">
        <f t="shared" si="6"/>
        <v>59</v>
      </c>
      <c r="S25">
        <f t="shared" si="6"/>
        <v>59</v>
      </c>
      <c r="T25">
        <f t="shared" si="6"/>
        <v>59</v>
      </c>
      <c r="U25">
        <f t="shared" si="6"/>
        <v>59</v>
      </c>
      <c r="V25">
        <f t="shared" si="6"/>
        <v>59</v>
      </c>
      <c r="W25">
        <f t="shared" si="6"/>
        <v>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CR90"/>
  <sheetViews>
    <sheetView topLeftCell="A12" workbookViewId="0">
      <selection activeCell="A12" sqref="A12"/>
    </sheetView>
  </sheetViews>
  <sheetFormatPr defaultRowHeight="15" x14ac:dyDescent="0.25"/>
  <cols>
    <col min="1" max="1" width="43.140625" bestFit="1" customWidth="1"/>
    <col min="2" max="2" width="11.42578125" bestFit="1" customWidth="1"/>
    <col min="3" max="3" width="14.28515625" bestFit="1" customWidth="1"/>
    <col min="4" max="4" width="14.5703125" bestFit="1" customWidth="1"/>
    <col min="5" max="5" width="14.42578125" bestFit="1" customWidth="1"/>
    <col min="6" max="14" width="13.28515625" bestFit="1" customWidth="1"/>
    <col min="15" max="35" width="10.5703125" bestFit="1" customWidth="1"/>
    <col min="36" max="36" width="11.5703125" bestFit="1" customWidth="1"/>
    <col min="37" max="40" width="10.5703125" bestFit="1" customWidth="1"/>
    <col min="41" max="42" width="5" bestFit="1" customWidth="1"/>
    <col min="43" max="44" width="9" bestFit="1" customWidth="1"/>
    <col min="45" max="53" width="5" bestFit="1" customWidth="1"/>
  </cols>
  <sheetData>
    <row r="1" spans="1:61" x14ac:dyDescent="0.25">
      <c r="A1" t="s">
        <v>265</v>
      </c>
      <c r="B1" s="13" t="s">
        <v>385</v>
      </c>
    </row>
    <row r="2" spans="1:61" x14ac:dyDescent="0.25">
      <c r="A2" t="s">
        <v>260</v>
      </c>
      <c r="B2" s="13" t="s">
        <v>478</v>
      </c>
    </row>
    <row r="3" spans="1:61" x14ac:dyDescent="0.25">
      <c r="A3" t="s">
        <v>257</v>
      </c>
      <c r="B3" s="13" t="s">
        <v>479</v>
      </c>
    </row>
    <row r="4" spans="1:61" x14ac:dyDescent="0.25">
      <c r="A4" t="s">
        <v>258</v>
      </c>
      <c r="B4" s="13">
        <v>6</v>
      </c>
      <c r="C4" t="str">
        <f>VLOOKUP(B4,'Risk '!A4:B14,2)</f>
        <v>Office</v>
      </c>
    </row>
    <row r="5" spans="1:61" x14ac:dyDescent="0.25">
      <c r="A5" t="s">
        <v>304</v>
      </c>
      <c r="B5" s="13">
        <v>7</v>
      </c>
      <c r="C5" t="str">
        <f>VLOOKUP('Acquisition and CapEx'!B5,'Risk '!A18:B24,2)</f>
        <v>W &amp; SW</v>
      </c>
    </row>
    <row r="7" spans="1:61" x14ac:dyDescent="0.25">
      <c r="A7" t="s">
        <v>559</v>
      </c>
      <c r="B7" s="20">
        <v>6.7500000000000004E-2</v>
      </c>
    </row>
    <row r="8" spans="1:61" x14ac:dyDescent="0.25">
      <c r="A8" t="s">
        <v>560</v>
      </c>
      <c r="C8" s="60">
        <f>$B$7*'Rental Revenue'!C7*('Rental Revenue'!$B$19-'Rental Revenue'!$B$20/12)</f>
        <v>7.83</v>
      </c>
      <c r="D8" s="60">
        <f>$B$7*'Rental Revenue'!D7*('Rental Revenue'!$B$19-'Rental Revenue'!$B$20/12)</f>
        <v>7.9260915955793783</v>
      </c>
      <c r="E8" s="60">
        <f>$B$7*'Rental Revenue'!E7*('Rental Revenue'!$B$19-'Rental Revenue'!$B$20/12)</f>
        <v>8.0233624497463669</v>
      </c>
      <c r="F8" s="60">
        <f>$B$7*'Rental Revenue'!F7*('Rental Revenue'!$B$19-'Rental Revenue'!$B$20/12)</f>
        <v>8.1218270346388053</v>
      </c>
      <c r="G8" s="60">
        <f>$B$7*'Rental Revenue'!G7*('Rental Revenue'!$B$19-'Rental Revenue'!$B$20/12)</f>
        <v>8.2215000000000025</v>
      </c>
      <c r="H8" s="60">
        <f>$B$7*'Rental Revenue'!H7*('Rental Revenue'!$B$19-'Rental Revenue'!$B$20/12)</f>
        <v>8.3617466633023962</v>
      </c>
      <c r="I8" s="60">
        <f>$B$7*'Rental Revenue'!I7*('Rental Revenue'!$B$19-'Rental Revenue'!$B$20/12)</f>
        <v>8.5043857278171515</v>
      </c>
      <c r="J8" s="60">
        <f>$B$7*'Rental Revenue'!J7*('Rental Revenue'!$B$19-'Rental Revenue'!$B$20/12)</f>
        <v>8.6494580043801683</v>
      </c>
      <c r="K8" s="60">
        <f>$B$7*'Rental Revenue'!K7*('Rental Revenue'!$B$19-'Rental Revenue'!$B$20/12)</f>
        <v>8.7970050000000057</v>
      </c>
      <c r="L8" s="60">
        <f>$B$7*'Rental Revenue'!L7*('Rental Revenue'!$B$19-'Rental Revenue'!$B$20/12)</f>
        <v>8.9049639076334373</v>
      </c>
      <c r="M8" s="60">
        <f>$B$7*'Rental Revenue'!M7*('Rental Revenue'!$B$19-'Rental Revenue'!$B$20/12)</f>
        <v>9.0142477122900484</v>
      </c>
      <c r="N8" s="60">
        <f>$B$7*'Rental Revenue'!N7*('Rental Revenue'!$B$19-'Rental Revenue'!$B$20/12)</f>
        <v>9.1248726734167054</v>
      </c>
      <c r="O8" s="60">
        <f>$B$7*'Rental Revenue'!O7*('Rental Revenue'!$B$19-'Rental Revenue'!$B$20/12)</f>
        <v>9.2368552500000103</v>
      </c>
      <c r="P8" s="60">
        <f>$B$7*'Rental Revenue'!P7*('Rental Revenue'!$B$19-'Rental Revenue'!$B$20/12)</f>
        <v>9.3053656683897881</v>
      </c>
      <c r="Q8" s="60">
        <f>$B$7*'Rental Revenue'!Q7*('Rental Revenue'!$B$19-'Rental Revenue'!$B$20/12)</f>
        <v>9.3743842334702858</v>
      </c>
      <c r="R8" s="60">
        <f>$B$7*'Rental Revenue'!R7*('Rental Revenue'!$B$19-'Rental Revenue'!$B$20/12)</f>
        <v>9.4439147142019824</v>
      </c>
      <c r="S8" s="60">
        <f>$B$7*'Rental Revenue'!S7*('Rental Revenue'!$B$19-'Rental Revenue'!$B$20/12)</f>
        <v>9.5139609075000067</v>
      </c>
      <c r="T8" s="60">
        <f>$B$7*'Rental Revenue'!T7*('Rental Revenue'!$B$19-'Rental Revenue'!$B$20/12)</f>
        <v>9.5845266384414778</v>
      </c>
      <c r="U8" s="60">
        <f>$B$7*'Rental Revenue'!U7*('Rental Revenue'!$B$19-'Rental Revenue'!$B$20/12)</f>
        <v>9.655615760474392</v>
      </c>
      <c r="V8" s="60">
        <f>$B$7*'Rental Revenue'!V7*('Rental Revenue'!$B$19-'Rental Revenue'!$B$20/12)</f>
        <v>9.7272321556280374</v>
      </c>
      <c r="W8" s="60">
        <f>$B$7*'Rental Revenue'!W7*('Rental Revenue'!$B$19-'Rental Revenue'!$B$20/12)</f>
        <v>9.7993797347250027</v>
      </c>
      <c r="X8" s="60">
        <f>$B$7*'Rental Revenue'!X7*('Rental Revenue'!$B$19-'Rental Revenue'!$B$20/12)</f>
        <v>9.8720624375947192</v>
      </c>
      <c r="Y8" s="60">
        <f>$B$7*'Rental Revenue'!Y7*('Rental Revenue'!$B$19-'Rental Revenue'!$B$20/12)</f>
        <v>9.9452842332886178</v>
      </c>
      <c r="Z8" s="60">
        <f>$B$7*'Rental Revenue'!Z7*('Rental Revenue'!$B$19-'Rental Revenue'!$B$20/12)</f>
        <v>10.019049120296875</v>
      </c>
      <c r="AA8" s="60">
        <f>$B$7*'Rental Revenue'!AA7*('Rental Revenue'!$B$19-'Rental Revenue'!$B$20/12)</f>
        <v>10.093361126766748</v>
      </c>
      <c r="AB8" s="60">
        <f>$B$7*'Rental Revenue'!AB7*('Rental Revenue'!$B$19-'Rental Revenue'!$B$20/12)</f>
        <v>10.168224310722556</v>
      </c>
      <c r="AC8" s="60">
        <f>$B$7*'Rental Revenue'!AC7*('Rental Revenue'!$B$19-'Rental Revenue'!$B$20/12)</f>
        <v>10.243642760287273</v>
      </c>
      <c r="AD8" s="60">
        <f>$B$7*'Rental Revenue'!AD7*('Rental Revenue'!$B$19-'Rental Revenue'!$B$20/12)</f>
        <v>10.319620593905778</v>
      </c>
      <c r="AE8" s="60">
        <f>$B$7*'Rental Revenue'!AE7*('Rental Revenue'!$B$19-'Rental Revenue'!$B$20/12)</f>
        <v>10.396161960569749</v>
      </c>
      <c r="AF8" s="60">
        <f>$B$7*'Rental Revenue'!AF7*('Rental Revenue'!$B$19-'Rental Revenue'!$B$20/12)</f>
        <v>10.47327104004423</v>
      </c>
      <c r="AG8" s="60">
        <f>$B$7*'Rental Revenue'!AG7*('Rental Revenue'!$B$19-'Rental Revenue'!$B$20/12)</f>
        <v>10.550952043095888</v>
      </c>
      <c r="AH8" s="60">
        <f>$B$7*'Rental Revenue'!AH7*('Rental Revenue'!$B$19-'Rental Revenue'!$B$20/12)</f>
        <v>10.629209211722946</v>
      </c>
      <c r="AI8" s="60">
        <f>$B$7*'Rental Revenue'!AI7*('Rental Revenue'!$B$19-'Rental Revenue'!$B$20/12)</f>
        <v>10.708046819386837</v>
      </c>
      <c r="AJ8" s="60">
        <f>$B$7*'Rental Revenue'!AJ7*('Rental Revenue'!$B$19-'Rental Revenue'!$B$20/12)</f>
        <v>10.787469171245554</v>
      </c>
      <c r="AK8" s="60">
        <f>$B$7*'Rental Revenue'!AK7*('Rental Revenue'!$B$19-'Rental Revenue'!$B$20/12)</f>
        <v>10.867480604388764</v>
      </c>
      <c r="AL8" s="60">
        <f>$B$7*'Rental Revenue'!AL7*('Rental Revenue'!$B$19-'Rental Revenue'!$B$20/12)</f>
        <v>10.948085488074636</v>
      </c>
      <c r="AM8" s="60">
        <f>$B$7*'Rental Revenue'!AM7*('Rental Revenue'!$B$19-'Rental Revenue'!$B$20/12)</f>
        <v>11.02928822396844</v>
      </c>
      <c r="AN8" s="60">
        <f>$B$7*'Rental Revenue'!AN7*('Rental Revenue'!$B$19-'Rental Revenue'!$B$20/12)</f>
        <v>11.111093246382916</v>
      </c>
      <c r="AO8" s="60">
        <f>$B$7*'Rental Revenue'!AO7*('Rental Revenue'!$B$19-'Rental Revenue'!$B$20/12)</f>
        <v>11.193505022520421</v>
      </c>
      <c r="AP8" s="60">
        <f>$B$7*'Rental Revenue'!AP7*('Rental Revenue'!$B$19-'Rental Revenue'!$B$20/12)</f>
        <v>11.276528052716866</v>
      </c>
      <c r="AQ8" s="60">
        <f>$B$7*'Rental Revenue'!AQ7*('Rental Revenue'!$B$19-'Rental Revenue'!$B$20/12)</f>
        <v>11.360166870687486</v>
      </c>
      <c r="AR8" s="60">
        <f>$B$7*'Rental Revenue'!AR7*('Rental Revenue'!$B$19-'Rental Revenue'!$B$20/12)</f>
        <v>11.444426043774399</v>
      </c>
      <c r="AS8" s="60">
        <f>$B$7*'Rental Revenue'!AS7*('Rental Revenue'!$B$19-'Rental Revenue'!$B$20/12)</f>
        <v>11.529310173196029</v>
      </c>
      <c r="AT8" s="60">
        <f>$B$7*'Rental Revenue'!AT7*('Rental Revenue'!$B$19-'Rental Revenue'!$B$20/12)</f>
        <v>11.61482389429837</v>
      </c>
      <c r="AU8" s="60">
        <f>$B$7*'Rental Revenue'!AU7*('Rental Revenue'!$B$19-'Rental Revenue'!$B$20/12)</f>
        <v>11.700971876808108</v>
      </c>
      <c r="AV8" s="60">
        <f>$B$7*'Rental Revenue'!AV7*('Rental Revenue'!$B$19-'Rental Revenue'!$B$20/12)</f>
        <v>11.787758825087629</v>
      </c>
      <c r="AW8" s="60">
        <f>$B$7*'Rental Revenue'!AW7*('Rental Revenue'!$B$19-'Rental Revenue'!$B$20/12)</f>
        <v>11.87518947839191</v>
      </c>
      <c r="AX8" s="60">
        <f>$B$7*'Rental Revenue'!AX7*('Rental Revenue'!$B$19-'Rental Revenue'!$B$20/12)</f>
        <v>11.963268611127319</v>
      </c>
      <c r="AY8" s="60">
        <f>$B$7*'Rental Revenue'!AY7*('Rental Revenue'!$B$19-'Rental Revenue'!$B$20/12)</f>
        <v>12.052001033112349</v>
      </c>
      <c r="AZ8" s="60">
        <f>$B$7*'Rental Revenue'!AZ7*('Rental Revenue'!$B$19-'Rental Revenue'!$B$20/12)</f>
        <v>12.141391589840254</v>
      </c>
      <c r="BA8" s="60">
        <f>$B$7*'Rental Revenue'!BA7*('Rental Revenue'!$B$19-'Rental Revenue'!$B$20/12)</f>
        <v>12.231445162743661</v>
      </c>
      <c r="BB8" s="60">
        <f>$B$7*'Rental Revenue'!BB7*('Rental Revenue'!$B$19-'Rental Revenue'!$B$20/12)</f>
        <v>12.322166669461135</v>
      </c>
      <c r="BC8" s="60">
        <f>$B$7*'Rental Revenue'!BC7*('Rental Revenue'!$B$19-'Rental Revenue'!$B$20/12)</f>
        <v>12.413561064105718</v>
      </c>
      <c r="BD8" s="60">
        <f>$B$7*'Rental Revenue'!BD7*('Rental Revenue'!$B$19-'Rental Revenue'!$B$20/12)</f>
        <v>12.505633337535459</v>
      </c>
      <c r="BE8" s="60">
        <f>$B$7*'Rental Revenue'!BE7*('Rental Revenue'!$B$19-'Rental Revenue'!$B$20/12)</f>
        <v>12.59838851762597</v>
      </c>
      <c r="BF8" s="60">
        <f>$B$7*'Rental Revenue'!BF7*('Rental Revenue'!$B$19-'Rental Revenue'!$B$20/12)</f>
        <v>12.691831669544966</v>
      </c>
      <c r="BG8" s="60">
        <f>$B$7*'Rental Revenue'!BG7*('Rental Revenue'!$B$19-'Rental Revenue'!$B$20/12)</f>
        <v>12.785967896028888</v>
      </c>
      <c r="BH8" s="60">
        <f>$B$7*'Rental Revenue'!BH7*('Rental Revenue'!$B$19-'Rental Revenue'!$B$20/12)</f>
        <v>12.880802337661519</v>
      </c>
      <c r="BI8" s="60">
        <f>$B$7*'Rental Revenue'!BI7*('Rental Revenue'!$B$19-'Rental Revenue'!$B$20/12)</f>
        <v>12.976340173154746</v>
      </c>
    </row>
    <row r="10" spans="1:61" x14ac:dyDescent="0.25">
      <c r="A10" t="s">
        <v>561</v>
      </c>
      <c r="B10" s="13">
        <v>10</v>
      </c>
      <c r="C10">
        <f>B10</f>
        <v>10</v>
      </c>
      <c r="D10" s="3">
        <f>C10*(1+$B$13)</f>
        <v>10.074170717777328</v>
      </c>
      <c r="E10" s="3">
        <f t="shared" ref="E10:BI10" si="0">D10*(1+$B$13)</f>
        <v>10.148891565092217</v>
      </c>
      <c r="F10" s="3">
        <f t="shared" si="0"/>
        <v>10.224166622294934</v>
      </c>
      <c r="G10" s="3">
        <f t="shared" si="0"/>
        <v>10.299999999999997</v>
      </c>
      <c r="H10" s="3">
        <f t="shared" si="0"/>
        <v>10.376395839310646</v>
      </c>
      <c r="I10" s="3">
        <f t="shared" si="0"/>
        <v>10.453358312044982</v>
      </c>
      <c r="J10" s="3">
        <f t="shared" si="0"/>
        <v>10.53089162096378</v>
      </c>
      <c r="K10" s="3">
        <f t="shared" si="0"/>
        <v>10.608999999999995</v>
      </c>
      <c r="L10" s="3">
        <f t="shared" si="0"/>
        <v>10.687687714489963</v>
      </c>
      <c r="M10" s="3">
        <f t="shared" si="0"/>
        <v>10.766959061406329</v>
      </c>
      <c r="N10" s="3">
        <f t="shared" si="0"/>
        <v>10.846818369592691</v>
      </c>
      <c r="O10" s="3">
        <f t="shared" si="0"/>
        <v>10.927269999999991</v>
      </c>
      <c r="P10" s="3">
        <f t="shared" si="0"/>
        <v>11.008318345924659</v>
      </c>
      <c r="Q10" s="3">
        <f t="shared" si="0"/>
        <v>11.089967833248515</v>
      </c>
      <c r="R10" s="3">
        <f t="shared" si="0"/>
        <v>11.172222920680468</v>
      </c>
      <c r="S10" s="3">
        <f t="shared" si="0"/>
        <v>11.255088099999988</v>
      </c>
      <c r="T10" s="3">
        <f t="shared" si="0"/>
        <v>11.338567896302395</v>
      </c>
      <c r="U10" s="3">
        <f t="shared" si="0"/>
        <v>11.422666868245967</v>
      </c>
      <c r="V10" s="3">
        <f t="shared" si="0"/>
        <v>11.507389608300878</v>
      </c>
      <c r="W10" s="3">
        <f t="shared" si="0"/>
        <v>11.592740742999982</v>
      </c>
      <c r="X10" s="3">
        <f t="shared" si="0"/>
        <v>11.678724933191461</v>
      </c>
      <c r="Y10" s="3">
        <f t="shared" si="0"/>
        <v>11.765346874293341</v>
      </c>
      <c r="Z10" s="3">
        <f t="shared" si="0"/>
        <v>11.852611296549901</v>
      </c>
      <c r="AA10" s="3">
        <f t="shared" si="0"/>
        <v>11.940522965289979</v>
      </c>
      <c r="AB10" s="3">
        <f t="shared" si="0"/>
        <v>12.029086681187202</v>
      </c>
      <c r="AC10" s="3">
        <f t="shared" si="0"/>
        <v>12.118307280522139</v>
      </c>
      <c r="AD10" s="3">
        <f t="shared" si="0"/>
        <v>12.208189635446395</v>
      </c>
      <c r="AE10" s="3">
        <f t="shared" si="0"/>
        <v>12.298738654248675</v>
      </c>
      <c r="AF10" s="3">
        <f t="shared" si="0"/>
        <v>12.389959281622815</v>
      </c>
      <c r="AG10" s="3">
        <f t="shared" si="0"/>
        <v>12.481856498937798</v>
      </c>
      <c r="AH10" s="3">
        <f t="shared" si="0"/>
        <v>12.574435324509782</v>
      </c>
      <c r="AI10" s="3">
        <f t="shared" si="0"/>
        <v>12.667700813876131</v>
      </c>
      <c r="AJ10" s="3">
        <f t="shared" si="0"/>
        <v>12.761658060071495</v>
      </c>
      <c r="AK10" s="3">
        <f t="shared" si="0"/>
        <v>12.856312193905929</v>
      </c>
      <c r="AL10" s="3">
        <f t="shared" si="0"/>
        <v>12.951668384245071</v>
      </c>
      <c r="AM10" s="3">
        <f t="shared" si="0"/>
        <v>13.04773183829241</v>
      </c>
      <c r="AN10" s="3">
        <f t="shared" si="0"/>
        <v>13.144507801873635</v>
      </c>
      <c r="AO10" s="3">
        <f t="shared" si="0"/>
        <v>13.242001559723102</v>
      </c>
      <c r="AP10" s="3">
        <f t="shared" si="0"/>
        <v>13.340218435772419</v>
      </c>
      <c r="AQ10" s="3">
        <f t="shared" si="0"/>
        <v>13.439163793441178</v>
      </c>
      <c r="AR10" s="3">
        <f t="shared" si="0"/>
        <v>13.53884303592984</v>
      </c>
      <c r="AS10" s="3">
        <f t="shared" si="0"/>
        <v>13.639261606514792</v>
      </c>
      <c r="AT10" s="3">
        <f t="shared" si="0"/>
        <v>13.740424988845588</v>
      </c>
      <c r="AU10" s="3">
        <f t="shared" si="0"/>
        <v>13.84233870724441</v>
      </c>
      <c r="AV10" s="3">
        <f t="shared" si="0"/>
        <v>13.945008327007733</v>
      </c>
      <c r="AW10" s="3">
        <f t="shared" si="0"/>
        <v>14.048439454710232</v>
      </c>
      <c r="AX10" s="3">
        <f t="shared" si="0"/>
        <v>14.152637738510952</v>
      </c>
      <c r="AY10" s="3">
        <f t="shared" si="0"/>
        <v>14.257608868461739</v>
      </c>
      <c r="AZ10" s="3">
        <f t="shared" si="0"/>
        <v>14.36335857681796</v>
      </c>
      <c r="BA10" s="3">
        <f t="shared" si="0"/>
        <v>14.469892638351535</v>
      </c>
      <c r="BB10" s="3">
        <f t="shared" si="0"/>
        <v>14.577216870666277</v>
      </c>
      <c r="BC10" s="3">
        <f t="shared" si="0"/>
        <v>14.685337134515587</v>
      </c>
      <c r="BD10" s="3">
        <f t="shared" si="0"/>
        <v>14.794259334122495</v>
      </c>
      <c r="BE10" s="3">
        <f t="shared" si="0"/>
        <v>14.903989417502077</v>
      </c>
      <c r="BF10" s="3">
        <f t="shared" si="0"/>
        <v>15.014533376786261</v>
      </c>
      <c r="BG10" s="3">
        <f t="shared" si="0"/>
        <v>15.12589724855105</v>
      </c>
      <c r="BH10" s="3">
        <f t="shared" si="0"/>
        <v>15.238087114146165</v>
      </c>
      <c r="BI10" s="3">
        <f t="shared" si="0"/>
        <v>15.351109100027132</v>
      </c>
    </row>
    <row r="11" spans="1:61" x14ac:dyDescent="0.25">
      <c r="A11" t="s">
        <v>562</v>
      </c>
      <c r="B11" s="13">
        <v>25</v>
      </c>
      <c r="C11">
        <f>B11</f>
        <v>25</v>
      </c>
      <c r="D11" s="3">
        <f>C11*(1+$B$13)</f>
        <v>25.185426794443323</v>
      </c>
      <c r="E11" s="3">
        <f t="shared" ref="E11:BI11" si="1">D11*(1+$B$13)</f>
        <v>25.372228912730545</v>
      </c>
      <c r="F11" s="3">
        <f t="shared" si="1"/>
        <v>25.560416555737337</v>
      </c>
      <c r="G11" s="3">
        <f t="shared" si="1"/>
        <v>25.749999999999993</v>
      </c>
      <c r="H11" s="3">
        <f t="shared" si="1"/>
        <v>25.940989598276616</v>
      </c>
      <c r="I11" s="3">
        <f t="shared" si="1"/>
        <v>26.133395780112455</v>
      </c>
      <c r="J11" s="3">
        <f t="shared" si="1"/>
        <v>26.32722905240945</v>
      </c>
      <c r="K11" s="3">
        <f t="shared" si="1"/>
        <v>26.522499999999987</v>
      </c>
      <c r="L11" s="3">
        <f t="shared" si="1"/>
        <v>26.719219286224906</v>
      </c>
      <c r="M11" s="3">
        <f t="shared" si="1"/>
        <v>26.91739765351582</v>
      </c>
      <c r="N11" s="3">
        <f t="shared" si="1"/>
        <v>27.117045923981724</v>
      </c>
      <c r="O11" s="3">
        <f t="shared" si="1"/>
        <v>27.318174999999975</v>
      </c>
      <c r="P11" s="3">
        <f t="shared" si="1"/>
        <v>27.520795864811642</v>
      </c>
      <c r="Q11" s="3">
        <f t="shared" si="1"/>
        <v>27.724919583121284</v>
      </c>
      <c r="R11" s="3">
        <f t="shared" si="1"/>
        <v>27.930557301701167</v>
      </c>
      <c r="S11" s="3">
        <f t="shared" si="1"/>
        <v>28.137720249999965</v>
      </c>
      <c r="T11" s="3">
        <f t="shared" si="1"/>
        <v>28.346419740755984</v>
      </c>
      <c r="U11" s="3">
        <f t="shared" si="1"/>
        <v>28.556667170614915</v>
      </c>
      <c r="V11" s="3">
        <f t="shared" si="1"/>
        <v>28.768474020752194</v>
      </c>
      <c r="W11" s="3">
        <f t="shared" si="1"/>
        <v>28.981851857499958</v>
      </c>
      <c r="X11" s="3">
        <f t="shared" si="1"/>
        <v>29.196812332978656</v>
      </c>
      <c r="Y11" s="3">
        <f t="shared" si="1"/>
        <v>29.413367185733353</v>
      </c>
      <c r="Z11" s="3">
        <f t="shared" si="1"/>
        <v>29.631528241374749</v>
      </c>
      <c r="AA11" s="3">
        <f t="shared" si="1"/>
        <v>29.851307413224944</v>
      </c>
      <c r="AB11" s="3">
        <f t="shared" si="1"/>
        <v>30.072716702968002</v>
      </c>
      <c r="AC11" s="3">
        <f t="shared" si="1"/>
        <v>30.295768201305343</v>
      </c>
      <c r="AD11" s="3">
        <f t="shared" si="1"/>
        <v>30.52047408861598</v>
      </c>
      <c r="AE11" s="3">
        <f t="shared" si="1"/>
        <v>30.746846635621683</v>
      </c>
      <c r="AF11" s="3">
        <f t="shared" si="1"/>
        <v>30.974898204057034</v>
      </c>
      <c r="AG11" s="3">
        <f t="shared" si="1"/>
        <v>31.204641247344494</v>
      </c>
      <c r="AH11" s="3">
        <f t="shared" si="1"/>
        <v>31.436088311274453</v>
      </c>
      <c r="AI11" s="3">
        <f t="shared" si="1"/>
        <v>31.669252034690324</v>
      </c>
      <c r="AJ11" s="3">
        <f t="shared" si="1"/>
        <v>31.904145150178735</v>
      </c>
      <c r="AK11" s="3">
        <f t="shared" si="1"/>
        <v>32.140780484764818</v>
      </c>
      <c r="AL11" s="3">
        <f t="shared" si="1"/>
        <v>32.379170960612676</v>
      </c>
      <c r="AM11" s="3">
        <f t="shared" si="1"/>
        <v>32.619329595731024</v>
      </c>
      <c r="AN11" s="3">
        <f t="shared" si="1"/>
        <v>32.861269504684088</v>
      </c>
      <c r="AO11" s="3">
        <f t="shared" si="1"/>
        <v>33.105003899307754</v>
      </c>
      <c r="AP11" s="3">
        <f t="shared" si="1"/>
        <v>33.350546089431049</v>
      </c>
      <c r="AQ11" s="3">
        <f t="shared" si="1"/>
        <v>33.597909483602947</v>
      </c>
      <c r="AR11" s="3">
        <f t="shared" si="1"/>
        <v>33.847107589824603</v>
      </c>
      <c r="AS11" s="3">
        <f t="shared" si="1"/>
        <v>34.098154016286976</v>
      </c>
      <c r="AT11" s="3">
        <f t="shared" si="1"/>
        <v>34.351062472113966</v>
      </c>
      <c r="AU11" s="3">
        <f t="shared" si="1"/>
        <v>34.605846768111022</v>
      </c>
      <c r="AV11" s="3">
        <f t="shared" si="1"/>
        <v>34.862520817519325</v>
      </c>
      <c r="AW11" s="3">
        <f t="shared" si="1"/>
        <v>35.121098636775571</v>
      </c>
      <c r="AX11" s="3">
        <f t="shared" si="1"/>
        <v>35.381594346277375</v>
      </c>
      <c r="AY11" s="3">
        <f t="shared" si="1"/>
        <v>35.64402217115434</v>
      </c>
      <c r="AZ11" s="3">
        <f t="shared" si="1"/>
        <v>35.908396442044896</v>
      </c>
      <c r="BA11" s="3">
        <f t="shared" si="1"/>
        <v>36.174731595878832</v>
      </c>
      <c r="BB11" s="3">
        <f t="shared" si="1"/>
        <v>36.443042176665685</v>
      </c>
      <c r="BC11" s="3">
        <f t="shared" si="1"/>
        <v>36.713342836288959</v>
      </c>
      <c r="BD11" s="3">
        <f t="shared" si="1"/>
        <v>36.98564833530623</v>
      </c>
      <c r="BE11" s="3">
        <f t="shared" si="1"/>
        <v>37.25997354375518</v>
      </c>
      <c r="BF11" s="3">
        <f t="shared" si="1"/>
        <v>37.536333441965638</v>
      </c>
      <c r="BG11" s="3">
        <f t="shared" si="1"/>
        <v>37.81474312137761</v>
      </c>
      <c r="BH11" s="3">
        <f t="shared" si="1"/>
        <v>38.095217785365399</v>
      </c>
      <c r="BI11" s="3">
        <f t="shared" si="1"/>
        <v>38.37777275006782</v>
      </c>
    </row>
    <row r="12" spans="1:61" x14ac:dyDescent="0.25">
      <c r="A12" t="s">
        <v>563</v>
      </c>
      <c r="B12" s="14">
        <v>0.03</v>
      </c>
    </row>
    <row r="13" spans="1:61" x14ac:dyDescent="0.25">
      <c r="A13" t="s">
        <v>564</v>
      </c>
      <c r="B13" s="125">
        <f>-1+(1+B12)^0.25</f>
        <v>7.4170717777328754E-3</v>
      </c>
    </row>
    <row r="14" spans="1:61" x14ac:dyDescent="0.25">
      <c r="A14" t="s">
        <v>16</v>
      </c>
      <c r="B14" s="23">
        <f>'Rental Revenue'!B19*4</f>
        <v>20</v>
      </c>
      <c r="C14" t="s">
        <v>17</v>
      </c>
    </row>
    <row r="15" spans="1:61" x14ac:dyDescent="0.25">
      <c r="B15" s="13"/>
    </row>
    <row r="16" spans="1:61" x14ac:dyDescent="0.25">
      <c r="C16" s="2">
        <f>Timeline!C12</f>
        <v>2014.75</v>
      </c>
      <c r="D16" s="2">
        <f>Timeline!D12</f>
        <v>2015</v>
      </c>
      <c r="E16" s="2">
        <f>Timeline!E12</f>
        <v>2015.25</v>
      </c>
      <c r="F16" s="2">
        <f>Timeline!F12</f>
        <v>2015.5</v>
      </c>
      <c r="G16" s="2">
        <f>Timeline!G12</f>
        <v>2015.75</v>
      </c>
      <c r="H16" s="2">
        <f>Timeline!H12</f>
        <v>2016</v>
      </c>
      <c r="I16" s="2">
        <f>Timeline!I12</f>
        <v>2016.25</v>
      </c>
      <c r="J16" s="2">
        <f>Timeline!J12</f>
        <v>2016.5</v>
      </c>
      <c r="K16" s="2">
        <f>Timeline!K12</f>
        <v>2016.75</v>
      </c>
      <c r="L16" s="2">
        <f>Timeline!L12</f>
        <v>2017</v>
      </c>
      <c r="M16" s="2">
        <f>Timeline!M12</f>
        <v>2017.25</v>
      </c>
      <c r="N16" s="2">
        <f>Timeline!N12</f>
        <v>2017.5</v>
      </c>
      <c r="O16" s="2">
        <f>Timeline!O12</f>
        <v>2017.75</v>
      </c>
      <c r="P16" s="2">
        <f>Timeline!P12</f>
        <v>2018</v>
      </c>
      <c r="Q16" s="2">
        <f>Timeline!Q12</f>
        <v>2018.25</v>
      </c>
      <c r="R16" s="2">
        <f>Timeline!R12</f>
        <v>2018.5</v>
      </c>
      <c r="S16" s="2">
        <f>Timeline!S12</f>
        <v>2018.75</v>
      </c>
      <c r="T16" s="2">
        <f>Timeline!T12</f>
        <v>2019</v>
      </c>
      <c r="U16" s="2">
        <f>Timeline!U12</f>
        <v>2019.25</v>
      </c>
      <c r="V16" s="2">
        <f>Timeline!V12</f>
        <v>2019.5</v>
      </c>
      <c r="W16" s="2">
        <f>Timeline!W12</f>
        <v>2019.75</v>
      </c>
      <c r="X16" s="2">
        <f>Timeline!X12</f>
        <v>2020</v>
      </c>
      <c r="Y16" s="2">
        <f>Timeline!Y12</f>
        <v>2020.25</v>
      </c>
      <c r="Z16" s="2">
        <f>Timeline!Z12</f>
        <v>2020.5</v>
      </c>
      <c r="AA16" s="2">
        <f>Timeline!AA12</f>
        <v>2020.75</v>
      </c>
      <c r="AB16" s="2">
        <f>Timeline!AB12</f>
        <v>2021</v>
      </c>
      <c r="AC16" s="2">
        <f>Timeline!AC12</f>
        <v>2021.25</v>
      </c>
      <c r="AD16" s="2">
        <f>Timeline!AD12</f>
        <v>2021.5</v>
      </c>
      <c r="AE16" s="2">
        <f>Timeline!AE12</f>
        <v>2021.75</v>
      </c>
      <c r="AF16" s="2">
        <f>Timeline!AF12</f>
        <v>2022</v>
      </c>
      <c r="AG16" s="2">
        <f>Timeline!AG12</f>
        <v>2022.25</v>
      </c>
      <c r="AH16" s="2">
        <f>Timeline!AH12</f>
        <v>2022.5</v>
      </c>
      <c r="AI16" s="2">
        <f>Timeline!AI12</f>
        <v>2022.75</v>
      </c>
      <c r="AJ16" s="2">
        <f>Timeline!AJ12</f>
        <v>2023</v>
      </c>
      <c r="AK16" s="2">
        <f>Timeline!AK12</f>
        <v>2023.25</v>
      </c>
      <c r="AL16" s="2">
        <f>Timeline!AL12</f>
        <v>2023.5</v>
      </c>
      <c r="AM16" s="2">
        <f>Timeline!AM12</f>
        <v>2023.75</v>
      </c>
      <c r="AN16" s="2">
        <f>Timeline!AN12</f>
        <v>2024</v>
      </c>
      <c r="AO16" s="2">
        <f>Timeline!AO12</f>
        <v>2024.25</v>
      </c>
      <c r="AP16" s="2">
        <f>Timeline!AP12</f>
        <v>2024.5</v>
      </c>
      <c r="AQ16" s="2">
        <f>Timeline!AQ12</f>
        <v>2024.75</v>
      </c>
      <c r="AR16" s="2">
        <f>Timeline!AR12</f>
        <v>2025</v>
      </c>
      <c r="AS16" s="2">
        <f>Timeline!AS12</f>
        <v>2025.25</v>
      </c>
      <c r="AT16" s="2">
        <f>Timeline!AT12</f>
        <v>2025.5</v>
      </c>
      <c r="AU16" s="2">
        <f>Timeline!AU12</f>
        <v>2025.75</v>
      </c>
      <c r="AV16" s="2">
        <f>Timeline!AV12</f>
        <v>2026</v>
      </c>
      <c r="AW16" s="2">
        <f>Timeline!AW12</f>
        <v>2026.25</v>
      </c>
      <c r="AX16" s="2">
        <f>Timeline!AX12</f>
        <v>2026.5</v>
      </c>
      <c r="AY16" s="2">
        <f>Timeline!AY12</f>
        <v>2026.75</v>
      </c>
      <c r="AZ16" s="2">
        <f>Timeline!AZ12</f>
        <v>2027</v>
      </c>
      <c r="BA16" s="2">
        <f>Timeline!BA12</f>
        <v>2027.25</v>
      </c>
      <c r="BB16" s="2">
        <f>Timeline!BB12</f>
        <v>2027.5</v>
      </c>
      <c r="BC16" s="2">
        <f>Timeline!BC12</f>
        <v>2027.75</v>
      </c>
      <c r="BD16" s="2">
        <f>Timeline!BD12</f>
        <v>2028</v>
      </c>
      <c r="BE16" s="2">
        <f>Timeline!BE12</f>
        <v>2028.25</v>
      </c>
      <c r="BF16" s="2">
        <f>Timeline!BF12</f>
        <v>2028.5</v>
      </c>
      <c r="BG16" s="2">
        <f>Timeline!BG12</f>
        <v>2028.75</v>
      </c>
      <c r="BH16" s="2">
        <f>Timeline!BH12</f>
        <v>2029</v>
      </c>
      <c r="BI16" s="2">
        <f>Timeline!BI12</f>
        <v>2029.25</v>
      </c>
    </row>
    <row r="17" spans="1:72" x14ac:dyDescent="0.25">
      <c r="C17" s="2">
        <f>Timeline!C13</f>
        <v>2014</v>
      </c>
      <c r="D17" s="2">
        <f>Timeline!D13</f>
        <v>2015</v>
      </c>
      <c r="E17" s="2">
        <f>Timeline!E13</f>
        <v>2015</v>
      </c>
      <c r="F17" s="2">
        <f>Timeline!F13</f>
        <v>2015</v>
      </c>
      <c r="G17" s="2">
        <f>Timeline!G13</f>
        <v>2015</v>
      </c>
      <c r="H17" s="2">
        <f>Timeline!H13</f>
        <v>2016</v>
      </c>
      <c r="I17" s="2">
        <f>Timeline!I13</f>
        <v>2016</v>
      </c>
      <c r="J17" s="2">
        <f>Timeline!J13</f>
        <v>2016</v>
      </c>
      <c r="K17" s="2">
        <f>Timeline!K13</f>
        <v>2016</v>
      </c>
      <c r="L17" s="2">
        <f>Timeline!L13</f>
        <v>2017</v>
      </c>
      <c r="M17" s="2">
        <f>Timeline!M13</f>
        <v>2017</v>
      </c>
      <c r="N17" s="2">
        <f>Timeline!N13</f>
        <v>2017</v>
      </c>
      <c r="O17" s="2">
        <f>Timeline!O13</f>
        <v>2017</v>
      </c>
      <c r="P17" s="2">
        <f>Timeline!P13</f>
        <v>2018</v>
      </c>
      <c r="Q17" s="2">
        <f>Timeline!Q13</f>
        <v>2018</v>
      </c>
      <c r="R17" s="2">
        <f>Timeline!R13</f>
        <v>2018</v>
      </c>
      <c r="S17" s="2">
        <f>Timeline!S13</f>
        <v>2018</v>
      </c>
      <c r="T17" s="2">
        <f>Timeline!T13</f>
        <v>2019</v>
      </c>
      <c r="U17" s="2">
        <f>Timeline!U13</f>
        <v>2019</v>
      </c>
      <c r="V17" s="2">
        <f>Timeline!V13</f>
        <v>2019</v>
      </c>
      <c r="W17" s="2">
        <f>Timeline!W13</f>
        <v>2019</v>
      </c>
      <c r="X17" s="2">
        <f>Timeline!X13</f>
        <v>2020</v>
      </c>
      <c r="Y17" s="2">
        <f>Timeline!Y13</f>
        <v>2020</v>
      </c>
      <c r="Z17" s="2">
        <f>Timeline!Z13</f>
        <v>2020</v>
      </c>
      <c r="AA17" s="2">
        <f>Timeline!AA13</f>
        <v>2020</v>
      </c>
      <c r="AB17" s="2">
        <f>Timeline!AB13</f>
        <v>2021</v>
      </c>
      <c r="AC17" s="2">
        <f>Timeline!AC13</f>
        <v>2021</v>
      </c>
      <c r="AD17" s="2">
        <f>Timeline!AD13</f>
        <v>2021</v>
      </c>
      <c r="AE17" s="2">
        <f>Timeline!AE13</f>
        <v>2021</v>
      </c>
      <c r="AF17" s="2">
        <f>Timeline!AF13</f>
        <v>2022</v>
      </c>
      <c r="AG17" s="2">
        <f>Timeline!AG13</f>
        <v>2022</v>
      </c>
      <c r="AH17" s="2">
        <f>Timeline!AH13</f>
        <v>2022</v>
      </c>
      <c r="AI17" s="2">
        <f>Timeline!AI13</f>
        <v>2022</v>
      </c>
      <c r="AJ17" s="2">
        <f>Timeline!AJ13</f>
        <v>2023</v>
      </c>
      <c r="AK17" s="2">
        <f>Timeline!AK13</f>
        <v>2023</v>
      </c>
      <c r="AL17" s="2">
        <f>Timeline!AL13</f>
        <v>2023</v>
      </c>
      <c r="AM17" s="2">
        <f>Timeline!AM13</f>
        <v>2023</v>
      </c>
      <c r="AN17" s="2">
        <f>Timeline!AN13</f>
        <v>2024</v>
      </c>
      <c r="AO17" s="2">
        <f>Timeline!AO13</f>
        <v>2024</v>
      </c>
      <c r="AP17" s="2">
        <f>Timeline!AP13</f>
        <v>2024</v>
      </c>
      <c r="AQ17" s="2">
        <f>Timeline!AQ13</f>
        <v>2024</v>
      </c>
      <c r="AR17" s="2">
        <f>Timeline!AR13</f>
        <v>2025</v>
      </c>
      <c r="AS17" s="2">
        <f>Timeline!AS13</f>
        <v>2025</v>
      </c>
      <c r="AT17" s="2">
        <f>Timeline!AT13</f>
        <v>2025</v>
      </c>
      <c r="AU17" s="2">
        <f>Timeline!AU13</f>
        <v>2025</v>
      </c>
      <c r="AV17" s="2">
        <f>Timeline!AV13</f>
        <v>2026</v>
      </c>
      <c r="AW17" s="2">
        <f>Timeline!AW13</f>
        <v>2026</v>
      </c>
      <c r="AX17" s="2">
        <f>Timeline!AX13</f>
        <v>2026</v>
      </c>
      <c r="AY17" s="2">
        <f>Timeline!AY13</f>
        <v>2026</v>
      </c>
      <c r="AZ17" s="2">
        <f>Timeline!AZ13</f>
        <v>2027</v>
      </c>
      <c r="BA17" s="2">
        <f>Timeline!BA13</f>
        <v>2027</v>
      </c>
      <c r="BB17" s="2">
        <f>Timeline!BB13</f>
        <v>2027</v>
      </c>
      <c r="BC17" s="2">
        <f>Timeline!BC13</f>
        <v>2027</v>
      </c>
      <c r="BD17" s="2">
        <f>Timeline!BD13</f>
        <v>2028</v>
      </c>
      <c r="BE17" s="2">
        <f>Timeline!BE13</f>
        <v>2028</v>
      </c>
      <c r="BF17" s="2">
        <f>Timeline!BF13</f>
        <v>2028</v>
      </c>
      <c r="BG17" s="2">
        <f>Timeline!BG13</f>
        <v>2028</v>
      </c>
      <c r="BH17" s="2">
        <f>Timeline!BH13</f>
        <v>2029</v>
      </c>
      <c r="BI17" s="2">
        <f>Timeline!BI13</f>
        <v>2029</v>
      </c>
      <c r="BJ17" s="2">
        <f>Timeline!BJ13</f>
        <v>0</v>
      </c>
      <c r="BK17" s="2">
        <f>Timeline!BK13</f>
        <v>0</v>
      </c>
      <c r="BL17" s="2">
        <f>Timeline!BL13</f>
        <v>0</v>
      </c>
      <c r="BM17" s="2">
        <f>Timeline!BM13</f>
        <v>0</v>
      </c>
      <c r="BN17" s="2">
        <f>Timeline!BN13</f>
        <v>0</v>
      </c>
      <c r="BO17" s="2">
        <f>Timeline!BO13</f>
        <v>0</v>
      </c>
      <c r="BP17" s="2">
        <f>Timeline!BP13</f>
        <v>0</v>
      </c>
      <c r="BQ17" s="2">
        <f>Timeline!BQ13</f>
        <v>0</v>
      </c>
      <c r="BR17" s="2">
        <f>Timeline!BR13</f>
        <v>0</v>
      </c>
      <c r="BS17" s="2">
        <f>Timeline!BS13</f>
        <v>0</v>
      </c>
      <c r="BT17" s="2">
        <f>Timeline!BT13</f>
        <v>0</v>
      </c>
    </row>
    <row r="18" spans="1:72" x14ac:dyDescent="0.25">
      <c r="C18" s="2" t="str">
        <f>Timeline!C14</f>
        <v>Q4</v>
      </c>
      <c r="D18" s="2" t="str">
        <f>Timeline!D14</f>
        <v>Q1</v>
      </c>
      <c r="E18" s="2" t="str">
        <f>Timeline!E14</f>
        <v>Q2</v>
      </c>
      <c r="F18" s="2" t="str">
        <f>Timeline!F14</f>
        <v>Q3</v>
      </c>
      <c r="G18" s="2" t="str">
        <f>Timeline!G14</f>
        <v>Q4</v>
      </c>
      <c r="H18" s="2" t="str">
        <f>Timeline!H14</f>
        <v>Q1</v>
      </c>
      <c r="I18" s="2" t="str">
        <f>Timeline!I14</f>
        <v>Q2</v>
      </c>
      <c r="J18" s="2" t="str">
        <f>Timeline!J14</f>
        <v>Q3</v>
      </c>
      <c r="K18" s="2" t="str">
        <f>Timeline!K14</f>
        <v>Q4</v>
      </c>
      <c r="L18" s="2" t="str">
        <f>Timeline!L14</f>
        <v>Q1</v>
      </c>
      <c r="M18" s="2" t="str">
        <f>Timeline!M14</f>
        <v>Q2</v>
      </c>
      <c r="N18" s="2" t="str">
        <f>Timeline!N14</f>
        <v>Q3</v>
      </c>
      <c r="O18" s="2" t="str">
        <f>Timeline!O14</f>
        <v>Q4</v>
      </c>
      <c r="P18" s="2" t="str">
        <f>Timeline!P14</f>
        <v>Q1</v>
      </c>
      <c r="Q18" s="2" t="str">
        <f>Timeline!Q14</f>
        <v>Q2</v>
      </c>
      <c r="R18" s="2" t="str">
        <f>Timeline!R14</f>
        <v>Q3</v>
      </c>
      <c r="S18" s="2" t="str">
        <f>Timeline!S14</f>
        <v>Q4</v>
      </c>
      <c r="T18" s="2" t="str">
        <f>Timeline!T14</f>
        <v>Q1</v>
      </c>
      <c r="U18" s="2" t="str">
        <f>Timeline!U14</f>
        <v>Q2</v>
      </c>
      <c r="V18" s="2" t="str">
        <f>Timeline!V14</f>
        <v>Q3</v>
      </c>
      <c r="W18" s="2" t="str">
        <f>Timeline!W14</f>
        <v>Q4</v>
      </c>
      <c r="X18" s="2" t="str">
        <f>Timeline!X14</f>
        <v>Q1</v>
      </c>
      <c r="Y18" s="2" t="str">
        <f>Timeline!Y14</f>
        <v>Q2</v>
      </c>
      <c r="Z18" s="2" t="str">
        <f>Timeline!Z14</f>
        <v>Q3</v>
      </c>
      <c r="AA18" s="2" t="str">
        <f>Timeline!AA14</f>
        <v>Q4</v>
      </c>
      <c r="AB18" s="2" t="str">
        <f>Timeline!AB14</f>
        <v>Q1</v>
      </c>
      <c r="AC18" s="2" t="str">
        <f>Timeline!AC14</f>
        <v>Q2</v>
      </c>
      <c r="AD18" s="2" t="str">
        <f>Timeline!AD14</f>
        <v>Q3</v>
      </c>
      <c r="AE18" s="2" t="str">
        <f>Timeline!AE14</f>
        <v>Q4</v>
      </c>
      <c r="AF18" s="2" t="str">
        <f>Timeline!AF14</f>
        <v>Q1</v>
      </c>
      <c r="AG18" s="2" t="str">
        <f>Timeline!AG14</f>
        <v>Q2</v>
      </c>
      <c r="AH18" s="2" t="str">
        <f>Timeline!AH14</f>
        <v>Q3</v>
      </c>
      <c r="AI18" s="2" t="str">
        <f>Timeline!AI14</f>
        <v>Q4</v>
      </c>
      <c r="AJ18" s="2" t="str">
        <f>Timeline!AJ14</f>
        <v>Q1</v>
      </c>
      <c r="AK18" s="2" t="str">
        <f>Timeline!AK14</f>
        <v>Q2</v>
      </c>
      <c r="AL18" s="2" t="str">
        <f>Timeline!AL14</f>
        <v>Q3</v>
      </c>
      <c r="AM18" s="2" t="str">
        <f>Timeline!AM14</f>
        <v>Q4</v>
      </c>
      <c r="AN18" s="2" t="str">
        <f>Timeline!AN14</f>
        <v>Q1</v>
      </c>
      <c r="AO18" s="2" t="str">
        <f>Timeline!AO14</f>
        <v>Q2</v>
      </c>
      <c r="AP18" s="2" t="str">
        <f>Timeline!AP14</f>
        <v>Q3</v>
      </c>
      <c r="AQ18" s="2" t="str">
        <f>Timeline!AQ14</f>
        <v>Q4</v>
      </c>
      <c r="AR18" s="2" t="str">
        <f>Timeline!AR14</f>
        <v>Q1</v>
      </c>
      <c r="AS18" s="2" t="str">
        <f>Timeline!AS14</f>
        <v>Q2</v>
      </c>
      <c r="AT18" s="2" t="str">
        <f>Timeline!AT14</f>
        <v>Q3</v>
      </c>
      <c r="AU18" s="2" t="str">
        <f>Timeline!AU14</f>
        <v>Q4</v>
      </c>
      <c r="AV18" s="2" t="str">
        <f>Timeline!AV14</f>
        <v>Q1</v>
      </c>
      <c r="AW18" s="2" t="str">
        <f>Timeline!AW14</f>
        <v>Q2</v>
      </c>
      <c r="AX18" s="2" t="str">
        <f>Timeline!AX14</f>
        <v>Q3</v>
      </c>
      <c r="AY18" s="2" t="str">
        <f>Timeline!AY14</f>
        <v>Q4</v>
      </c>
      <c r="AZ18" s="2" t="str">
        <f>Timeline!AZ14</f>
        <v>Q1</v>
      </c>
      <c r="BA18" s="2" t="str">
        <f>Timeline!BA14</f>
        <v>Q2</v>
      </c>
      <c r="BB18" s="2" t="str">
        <f>Timeline!BB14</f>
        <v>Q3</v>
      </c>
      <c r="BC18" s="2" t="str">
        <f>Timeline!BC14</f>
        <v>Q4</v>
      </c>
      <c r="BD18" s="2" t="str">
        <f>Timeline!BD14</f>
        <v>Q1</v>
      </c>
      <c r="BE18" s="2" t="str">
        <f>Timeline!BE14</f>
        <v>Q2</v>
      </c>
      <c r="BF18" s="2" t="str">
        <f>Timeline!BF14</f>
        <v>Q3</v>
      </c>
      <c r="BG18" s="2" t="str">
        <f>Timeline!BG14</f>
        <v>Q4</v>
      </c>
      <c r="BH18" s="2" t="str">
        <f>Timeline!BH14</f>
        <v>Q1</v>
      </c>
      <c r="BI18" s="2" t="str">
        <f>Timeline!BI14</f>
        <v>Q2</v>
      </c>
      <c r="BJ18" s="2">
        <f>Timeline!BJ14</f>
        <v>0</v>
      </c>
      <c r="BK18" s="2">
        <f>Timeline!BK14</f>
        <v>0</v>
      </c>
      <c r="BL18" s="2">
        <f>Timeline!BL14</f>
        <v>0</v>
      </c>
      <c r="BM18" s="2">
        <f>Timeline!BM14</f>
        <v>0</v>
      </c>
      <c r="BN18" s="2">
        <f>Timeline!BN14</f>
        <v>0</v>
      </c>
      <c r="BO18" s="2">
        <f>Timeline!BO14</f>
        <v>0</v>
      </c>
      <c r="BP18" s="2">
        <f>Timeline!BP14</f>
        <v>0</v>
      </c>
      <c r="BQ18" s="2">
        <f>Timeline!BQ14</f>
        <v>0</v>
      </c>
      <c r="BR18" s="2">
        <f>Timeline!BR14</f>
        <v>0</v>
      </c>
      <c r="BS18" s="2">
        <f>Timeline!BS14</f>
        <v>0</v>
      </c>
      <c r="BT18" s="2">
        <f>Timeline!BT14</f>
        <v>0</v>
      </c>
    </row>
    <row r="19" spans="1:72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</row>
    <row r="20" spans="1:72" x14ac:dyDescent="0.25">
      <c r="A20" s="9" t="s">
        <v>270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</row>
    <row r="21" spans="1:72" x14ac:dyDescent="0.25">
      <c r="A21" t="s">
        <v>71</v>
      </c>
      <c r="C21" s="26">
        <v>30000000</v>
      </c>
      <c r="D21" s="26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</row>
    <row r="22" spans="1:72" x14ac:dyDescent="0.25">
      <c r="A22" t="s">
        <v>72</v>
      </c>
      <c r="C22" s="12">
        <v>175000</v>
      </c>
      <c r="D22" s="12"/>
    </row>
    <row r="23" spans="1:72" s="16" customFormat="1" x14ac:dyDescent="0.25">
      <c r="A23" s="16" t="s">
        <v>281</v>
      </c>
      <c r="C23" s="11"/>
      <c r="D23" s="11">
        <f>IF(AND(Operations!$B$16,'Waterfall and TWR'!D24,NOT('Waterfall and TWR'!C24)),'Qtr Balance Sheet'!C12-('Qtr Balance Sheet'!C13*Operations!$B$17),0)</f>
        <v>0</v>
      </c>
      <c r="E23" s="11">
        <f>IF(AND(Operations!$B$16,'Waterfall and TWR'!E24,NOT('Waterfall and TWR'!D24)),'Qtr Balance Sheet'!D12-('Qtr Balance Sheet'!D13*Operations!$B$17),0)</f>
        <v>0</v>
      </c>
      <c r="F23" s="11">
        <f>IF(AND(Operations!$B$16,'Waterfall and TWR'!F24,NOT('Waterfall and TWR'!E24)),'Qtr Balance Sheet'!E12-('Qtr Balance Sheet'!E13*Operations!$B$17),0)</f>
        <v>0</v>
      </c>
      <c r="G23" s="11">
        <f>IF(AND(Operations!$B$16,'Waterfall and TWR'!G24,NOT('Waterfall and TWR'!F24)),'Qtr Balance Sheet'!F12-('Qtr Balance Sheet'!F13*Operations!$B$17),0)</f>
        <v>0</v>
      </c>
      <c r="H23" s="11">
        <f>IF(AND(Operations!$B$16,'Waterfall and TWR'!H24,NOT('Waterfall and TWR'!G24)),'Qtr Balance Sheet'!G12-('Qtr Balance Sheet'!G13*Operations!$B$17),0)</f>
        <v>0</v>
      </c>
      <c r="I23" s="11">
        <f>IF(AND(Operations!$B$16,'Waterfall and TWR'!I24,NOT('Waterfall and TWR'!H24)),'Qtr Balance Sheet'!H12-('Qtr Balance Sheet'!H13*Operations!$B$17),0)</f>
        <v>0</v>
      </c>
      <c r="J23" s="11">
        <f>IF(AND(Operations!$B$16,'Waterfall and TWR'!J24,NOT('Waterfall and TWR'!I24)),'Qtr Balance Sheet'!I12-('Qtr Balance Sheet'!I13*Operations!$B$17),0)</f>
        <v>0</v>
      </c>
      <c r="K23" s="11">
        <f>IF(AND(Operations!$B$16,'Waterfall and TWR'!K24,NOT('Waterfall and TWR'!J24)),'Qtr Balance Sheet'!J12-('Qtr Balance Sheet'!J13*Operations!$B$17),0)</f>
        <v>0</v>
      </c>
      <c r="L23" s="11">
        <f>IF(AND(Operations!$B$16,'Waterfall and TWR'!L24,NOT('Waterfall and TWR'!K24)),'Qtr Balance Sheet'!K12-('Qtr Balance Sheet'!K13*Operations!$B$17),0)</f>
        <v>0</v>
      </c>
      <c r="M23" s="11">
        <f>IF(AND(Operations!$B$16,'Waterfall and TWR'!M24,NOT('Waterfall and TWR'!L24)),'Qtr Balance Sheet'!L12-('Qtr Balance Sheet'!L13*Operations!$B$17),0)</f>
        <v>0</v>
      </c>
      <c r="N23" s="11">
        <f>IF(AND(Operations!$B$16,'Waterfall and TWR'!N24,NOT('Waterfall and TWR'!M24)),'Qtr Balance Sheet'!M12-('Qtr Balance Sheet'!M13*Operations!$B$17),0)</f>
        <v>0</v>
      </c>
      <c r="O23" s="11">
        <f>IF(AND(Operations!$B$16,'Waterfall and TWR'!O24,NOT('Waterfall and TWR'!N24)),'Qtr Balance Sheet'!N12-('Qtr Balance Sheet'!N13*Operations!$B$17),0)</f>
        <v>0</v>
      </c>
      <c r="P23" s="11">
        <f>IF(AND(Operations!$B$16,'Waterfall and TWR'!P24,NOT('Waterfall and TWR'!O24)),'Qtr Balance Sheet'!O12-('Qtr Balance Sheet'!O13*Operations!$B$17),0)</f>
        <v>0</v>
      </c>
      <c r="Q23" s="11">
        <f>IF(AND(Operations!$B$16,'Waterfall and TWR'!Q24,NOT('Waterfall and TWR'!P24)),'Qtr Balance Sheet'!P12-('Qtr Balance Sheet'!P13*Operations!$B$17),0)</f>
        <v>0</v>
      </c>
      <c r="R23" s="11">
        <f>IF(AND(Operations!$B$16,'Waterfall and TWR'!R24,NOT('Waterfall and TWR'!Q24)),'Qtr Balance Sheet'!Q12-('Qtr Balance Sheet'!Q13*Operations!$B$17),0)</f>
        <v>0</v>
      </c>
      <c r="S23" s="11">
        <f>IF(AND(Operations!$B$16,'Waterfall and TWR'!S24,NOT('Waterfall and TWR'!R24)),'Qtr Balance Sheet'!R12-('Qtr Balance Sheet'!R13*Operations!$B$17),0)</f>
        <v>0</v>
      </c>
      <c r="T23" s="11">
        <f>IF(AND(Operations!$B$16,'Waterfall and TWR'!T24,NOT('Waterfall and TWR'!S24)),'Qtr Balance Sheet'!S12-('Qtr Balance Sheet'!S13*Operations!$B$17),0)</f>
        <v>0</v>
      </c>
      <c r="U23" s="11">
        <f>IF(AND(Operations!$B$16,'Waterfall and TWR'!U24,NOT('Waterfall and TWR'!T24)),'Qtr Balance Sheet'!T12-('Qtr Balance Sheet'!T13*Operations!$B$17),0)</f>
        <v>0</v>
      </c>
      <c r="V23" s="11">
        <f>IF(AND(Operations!$B$16,'Waterfall and TWR'!V24,NOT('Waterfall and TWR'!U24)),'Qtr Balance Sheet'!U12-('Qtr Balance Sheet'!U13*Operations!$B$17),0)</f>
        <v>0</v>
      </c>
      <c r="W23" s="11">
        <f>IF(AND(Operations!$B$16,'Waterfall and TWR'!W24,NOT('Waterfall and TWR'!V24)),'Qtr Balance Sheet'!V12-('Qtr Balance Sheet'!V13*Operations!$B$17),0)</f>
        <v>0</v>
      </c>
      <c r="X23" s="11">
        <f>IF(AND(Operations!$B$16,'Waterfall and TWR'!X24,NOT('Waterfall and TWR'!W24)),'Qtr Balance Sheet'!W12-('Qtr Balance Sheet'!W13*Operations!$B$17),0)</f>
        <v>0</v>
      </c>
      <c r="Y23" s="11">
        <f>IF(AND(Operations!$B$16,'Waterfall and TWR'!Y24,NOT('Waterfall and TWR'!X24)),'Qtr Balance Sheet'!X12-('Qtr Balance Sheet'!X13*Operations!$B$17),0)</f>
        <v>0</v>
      </c>
      <c r="Z23" s="11">
        <f>IF(AND(Operations!$B$16,'Waterfall and TWR'!Z24,NOT('Waterfall and TWR'!Y24)),'Qtr Balance Sheet'!Y12-('Qtr Balance Sheet'!Y13*Operations!$B$17),0)</f>
        <v>0</v>
      </c>
      <c r="AA23" s="11">
        <f>IF(AND(Operations!$B$16,'Waterfall and TWR'!AA24,NOT('Waterfall and TWR'!Z24)),'Qtr Balance Sheet'!Z12-('Qtr Balance Sheet'!Z13*Operations!$B$17),0)</f>
        <v>0</v>
      </c>
      <c r="AB23" s="11">
        <f>IF(AND(Operations!$B$16,'Waterfall and TWR'!AB24,NOT('Waterfall and TWR'!AA24)),'Qtr Balance Sheet'!AA12-('Qtr Balance Sheet'!AA13*Operations!$B$17),0)</f>
        <v>0</v>
      </c>
      <c r="AC23" s="11">
        <f>IF(AND(Operations!$B$16,'Waterfall and TWR'!AC24,NOT('Waterfall and TWR'!AB24)),'Qtr Balance Sheet'!AB12-('Qtr Balance Sheet'!AB13*Operations!$B$17),0)</f>
        <v>0</v>
      </c>
      <c r="AD23" s="11">
        <f>IF(AND(Operations!$B$16,'Waterfall and TWR'!AD24,NOT('Waterfall and TWR'!AC24)),'Qtr Balance Sheet'!AC12-('Qtr Balance Sheet'!AC13*Operations!$B$17),0)</f>
        <v>0</v>
      </c>
      <c r="AE23" s="11">
        <f>IF(AND(Operations!$B$16,'Waterfall and TWR'!AE24,NOT('Waterfall and TWR'!AD24)),'Qtr Balance Sheet'!AD12-('Qtr Balance Sheet'!AD13*Operations!$B$17),0)</f>
        <v>0</v>
      </c>
      <c r="AF23" s="11">
        <f>IF(AND(Operations!$B$16,'Waterfall and TWR'!AF24,NOT('Waterfall and TWR'!AE24)),'Qtr Balance Sheet'!AE12-('Qtr Balance Sheet'!AE13*Operations!$B$17),0)</f>
        <v>0</v>
      </c>
      <c r="AG23" s="11">
        <f>IF(AND(Operations!$B$16,'Waterfall and TWR'!AG24,NOT('Waterfall and TWR'!AF24)),'Qtr Balance Sheet'!AF12-('Qtr Balance Sheet'!AF13*Operations!$B$17),0)</f>
        <v>0</v>
      </c>
      <c r="AH23" s="11">
        <f>IF(AND(Operations!$B$16,'Waterfall and TWR'!AH24,NOT('Waterfall and TWR'!AG24)),'Qtr Balance Sheet'!AG12-('Qtr Balance Sheet'!AG13*Operations!$B$17),0)</f>
        <v>0</v>
      </c>
      <c r="AI23" s="11">
        <f>IF(AND(Operations!$B$16,'Waterfall and TWR'!AI24,NOT('Waterfall and TWR'!AH24)),'Qtr Balance Sheet'!AH12-('Qtr Balance Sheet'!AH13*Operations!$B$17),0)</f>
        <v>0</v>
      </c>
      <c r="AJ23" s="11">
        <f>IF(AND(Operations!$B$16,'Waterfall and TWR'!AJ24,NOT('Waterfall and TWR'!AI24)),'Qtr Balance Sheet'!AI12-('Qtr Balance Sheet'!AI13*Operations!$B$17),0)</f>
        <v>0</v>
      </c>
      <c r="AK23" s="11">
        <f>IF(AND(Operations!$B$16,'Waterfall and TWR'!AK24,NOT('Waterfall and TWR'!AJ24)),'Qtr Balance Sheet'!AJ12-('Qtr Balance Sheet'!AJ13*Operations!$B$17),0)</f>
        <v>0</v>
      </c>
      <c r="AL23" s="11">
        <f>IF(AND(Operations!$B$16,'Waterfall and TWR'!AL24,NOT('Waterfall and TWR'!AK24)),'Qtr Balance Sheet'!AK12-('Qtr Balance Sheet'!AK13*Operations!$B$17),0)</f>
        <v>0</v>
      </c>
      <c r="AM23" s="11">
        <f>IF(AND(Operations!$B$16,'Waterfall and TWR'!AM24,NOT('Waterfall and TWR'!AL24)),'Qtr Balance Sheet'!AL12-('Qtr Balance Sheet'!AL13*Operations!$B$17),0)</f>
        <v>0</v>
      </c>
      <c r="AN23" s="11">
        <f>IF(AND(Operations!$B$16,'Waterfall and TWR'!AN24,NOT('Waterfall and TWR'!AM24)),'Qtr Balance Sheet'!AM12-('Qtr Balance Sheet'!AM13*Operations!$B$17),0)</f>
        <v>0</v>
      </c>
      <c r="AO23" s="11">
        <f>IF(AND(Operations!$B$16,'Waterfall and TWR'!AO24,NOT('Waterfall and TWR'!AN24)),'Qtr Balance Sheet'!AN12-('Qtr Balance Sheet'!AN13*Operations!$B$17),0)</f>
        <v>0</v>
      </c>
      <c r="AP23" s="11">
        <f>IF(AND(Operations!$B$16,'Waterfall and TWR'!AP24,NOT('Waterfall and TWR'!AO24)),'Qtr Balance Sheet'!AO12-('Qtr Balance Sheet'!AO13*Operations!$B$17),0)</f>
        <v>0</v>
      </c>
      <c r="AQ23" s="11">
        <f>IF(AND(Operations!$B$16,'Waterfall and TWR'!AQ24,NOT('Waterfall and TWR'!AP24)),'Qtr Balance Sheet'!AP12-('Qtr Balance Sheet'!AP13*Operations!$B$17),0)</f>
        <v>0</v>
      </c>
      <c r="AR23" s="11">
        <f>IF(AND(Operations!$B$16,'Waterfall and TWR'!AR24,NOT('Waterfall and TWR'!AQ24)),'Qtr Balance Sheet'!AQ12-('Qtr Balance Sheet'!AQ13*Operations!$B$17),0)</f>
        <v>0</v>
      </c>
      <c r="AS23" s="11">
        <f>IF(AND(Operations!$B$16,'Waterfall and TWR'!AS24,NOT('Waterfall and TWR'!AR24)),'Qtr Balance Sheet'!AR12-('Qtr Balance Sheet'!AR13*Operations!$B$17),0)</f>
        <v>0</v>
      </c>
      <c r="AT23" s="11">
        <f>IF(AND(Operations!$B$16,'Waterfall and TWR'!AT24,NOT('Waterfall and TWR'!AS24)),'Qtr Balance Sheet'!AS12-('Qtr Balance Sheet'!AS13*Operations!$B$17),0)</f>
        <v>0</v>
      </c>
      <c r="AU23" s="11">
        <f>IF(AND(Operations!$B$16,'Waterfall and TWR'!AU24,NOT('Waterfall and TWR'!AT24)),'Qtr Balance Sheet'!AT12-('Qtr Balance Sheet'!AT13*Operations!$B$17),0)</f>
        <v>0</v>
      </c>
      <c r="AV23" s="11">
        <f>IF(AND(Operations!$B$16,'Waterfall and TWR'!AV24,NOT('Waterfall and TWR'!AU24)),'Qtr Balance Sheet'!AU12-('Qtr Balance Sheet'!AU13*Operations!$B$17),0)</f>
        <v>0</v>
      </c>
      <c r="AW23" s="11">
        <f>IF(AND(Operations!$B$16,'Waterfall and TWR'!AW24,NOT('Waterfall and TWR'!AV24)),'Qtr Balance Sheet'!AV12-('Qtr Balance Sheet'!AV13*Operations!$B$17),0)</f>
        <v>0</v>
      </c>
      <c r="AX23" s="11">
        <f>IF(AND(Operations!$B$16,'Waterfall and TWR'!AX24,NOT('Waterfall and TWR'!AW24)),'Qtr Balance Sheet'!AW12-('Qtr Balance Sheet'!AW13*Operations!$B$17),0)</f>
        <v>0</v>
      </c>
      <c r="AY23" s="11">
        <f>IF(AND(Operations!$B$16,'Waterfall and TWR'!AY24,NOT('Waterfall and TWR'!AX24)),'Qtr Balance Sheet'!AX12-('Qtr Balance Sheet'!AX13*Operations!$B$17),0)</f>
        <v>0</v>
      </c>
      <c r="AZ23" s="11">
        <f>IF(AND(Operations!$B$16,'Waterfall and TWR'!AZ24,NOT('Waterfall and TWR'!AY24)),'Qtr Balance Sheet'!AY12-('Qtr Balance Sheet'!AY13*Operations!$B$17),0)</f>
        <v>0</v>
      </c>
      <c r="BA23" s="11">
        <f>IF(AND(Operations!$B$16,'Waterfall and TWR'!BA24,NOT('Waterfall and TWR'!AZ24)),'Qtr Balance Sheet'!AZ12-('Qtr Balance Sheet'!AZ13*Operations!$B$17),0)</f>
        <v>0</v>
      </c>
      <c r="BB23" s="11">
        <f>IF(AND(Operations!$B$16,'Waterfall and TWR'!BB24,NOT('Waterfall and TWR'!BA24)),'Qtr Balance Sheet'!BA12-('Qtr Balance Sheet'!BA13*Operations!$B$17),0)</f>
        <v>0</v>
      </c>
      <c r="BC23" s="11">
        <f>IF(AND(Operations!$B$16,'Waterfall and TWR'!BC24,NOT('Waterfall and TWR'!BB24)),'Qtr Balance Sheet'!BB12-('Qtr Balance Sheet'!BB13*Operations!$B$17),0)</f>
        <v>0</v>
      </c>
      <c r="BD23" s="11">
        <f>IF(AND(Operations!$B$16,'Waterfall and TWR'!BD24,NOT('Waterfall and TWR'!BC24)),'Qtr Balance Sheet'!BC12-('Qtr Balance Sheet'!BC13*Operations!$B$17),0)</f>
        <v>0</v>
      </c>
      <c r="BE23" s="11">
        <f>IF(AND(Operations!$B$16,'Waterfall and TWR'!BE24,NOT('Waterfall and TWR'!BD24)),'Qtr Balance Sheet'!BD12-('Qtr Balance Sheet'!BD13*Operations!$B$17),0)</f>
        <v>0</v>
      </c>
      <c r="BF23" s="11">
        <f>IF(AND(Operations!$B$16,'Waterfall and TWR'!BF24,NOT('Waterfall and TWR'!BE24)),'Qtr Balance Sheet'!BE12-('Qtr Balance Sheet'!BE13*Operations!$B$17),0)</f>
        <v>0</v>
      </c>
      <c r="BG23" s="11">
        <f>IF(AND(Operations!$B$16,'Waterfall and TWR'!BG24,NOT('Waterfall and TWR'!BF24)),'Qtr Balance Sheet'!BF12-('Qtr Balance Sheet'!BF13*Operations!$B$17),0)</f>
        <v>0</v>
      </c>
      <c r="BH23" s="11">
        <f>IF(AND(Operations!$B$16,'Waterfall and TWR'!BH24,NOT('Waterfall and TWR'!BG24)),'Qtr Balance Sheet'!BG12-('Qtr Balance Sheet'!BG13*Operations!$B$17),0)</f>
        <v>0</v>
      </c>
      <c r="BI23" s="11">
        <f>IF(AND(Operations!$B$16,'Waterfall and TWR'!BI24,NOT('Waterfall and TWR'!BH24)),'Qtr Balance Sheet'!BH12-('Qtr Balance Sheet'!BH13*Operations!$B$17),0)</f>
        <v>0</v>
      </c>
    </row>
    <row r="24" spans="1:72" s="41" customFormat="1" x14ac:dyDescent="0.25">
      <c r="A24" s="85" t="s">
        <v>195</v>
      </c>
      <c r="C24" s="40">
        <f>SUM(C21:C23)</f>
        <v>30175000</v>
      </c>
      <c r="D24" s="40">
        <f t="shared" ref="D24:BI24" si="2">SUM(D21:D23)</f>
        <v>0</v>
      </c>
      <c r="E24" s="40">
        <f t="shared" si="2"/>
        <v>0</v>
      </c>
      <c r="F24" s="40">
        <f t="shared" si="2"/>
        <v>0</v>
      </c>
      <c r="G24" s="40">
        <f t="shared" si="2"/>
        <v>0</v>
      </c>
      <c r="H24" s="40">
        <f t="shared" si="2"/>
        <v>0</v>
      </c>
      <c r="I24" s="40">
        <f t="shared" si="2"/>
        <v>0</v>
      </c>
      <c r="J24" s="40">
        <f t="shared" si="2"/>
        <v>0</v>
      </c>
      <c r="K24" s="40">
        <f t="shared" si="2"/>
        <v>0</v>
      </c>
      <c r="L24" s="40">
        <f t="shared" si="2"/>
        <v>0</v>
      </c>
      <c r="M24" s="40">
        <f t="shared" si="2"/>
        <v>0</v>
      </c>
      <c r="N24" s="40">
        <f t="shared" si="2"/>
        <v>0</v>
      </c>
      <c r="O24" s="40">
        <f t="shared" si="2"/>
        <v>0</v>
      </c>
      <c r="P24" s="40">
        <f t="shared" si="2"/>
        <v>0</v>
      </c>
      <c r="Q24" s="40">
        <f t="shared" si="2"/>
        <v>0</v>
      </c>
      <c r="R24" s="40">
        <f t="shared" si="2"/>
        <v>0</v>
      </c>
      <c r="S24" s="40">
        <f t="shared" si="2"/>
        <v>0</v>
      </c>
      <c r="T24" s="40">
        <f t="shared" si="2"/>
        <v>0</v>
      </c>
      <c r="U24" s="40">
        <f t="shared" si="2"/>
        <v>0</v>
      </c>
      <c r="V24" s="40">
        <f t="shared" si="2"/>
        <v>0</v>
      </c>
      <c r="W24" s="40">
        <f t="shared" si="2"/>
        <v>0</v>
      </c>
      <c r="X24" s="40">
        <f t="shared" si="2"/>
        <v>0</v>
      </c>
      <c r="Y24" s="40">
        <f t="shared" si="2"/>
        <v>0</v>
      </c>
      <c r="Z24" s="40">
        <f t="shared" si="2"/>
        <v>0</v>
      </c>
      <c r="AA24" s="40">
        <f t="shared" si="2"/>
        <v>0</v>
      </c>
      <c r="AB24" s="40">
        <f t="shared" si="2"/>
        <v>0</v>
      </c>
      <c r="AC24" s="40">
        <f t="shared" si="2"/>
        <v>0</v>
      </c>
      <c r="AD24" s="40">
        <f t="shared" si="2"/>
        <v>0</v>
      </c>
      <c r="AE24" s="40">
        <f t="shared" si="2"/>
        <v>0</v>
      </c>
      <c r="AF24" s="40">
        <f t="shared" si="2"/>
        <v>0</v>
      </c>
      <c r="AG24" s="40">
        <f t="shared" si="2"/>
        <v>0</v>
      </c>
      <c r="AH24" s="40">
        <f t="shared" si="2"/>
        <v>0</v>
      </c>
      <c r="AI24" s="40">
        <f t="shared" si="2"/>
        <v>0</v>
      </c>
      <c r="AJ24" s="40">
        <f t="shared" si="2"/>
        <v>0</v>
      </c>
      <c r="AK24" s="40">
        <f t="shared" si="2"/>
        <v>0</v>
      </c>
      <c r="AL24" s="40">
        <f t="shared" si="2"/>
        <v>0</v>
      </c>
      <c r="AM24" s="40">
        <f t="shared" si="2"/>
        <v>0</v>
      </c>
      <c r="AN24" s="40">
        <f t="shared" si="2"/>
        <v>0</v>
      </c>
      <c r="AO24" s="40">
        <f t="shared" si="2"/>
        <v>0</v>
      </c>
      <c r="AP24" s="40">
        <f t="shared" si="2"/>
        <v>0</v>
      </c>
      <c r="AQ24" s="40">
        <f t="shared" si="2"/>
        <v>0</v>
      </c>
      <c r="AR24" s="40">
        <f t="shared" si="2"/>
        <v>0</v>
      </c>
      <c r="AS24" s="40">
        <f t="shared" si="2"/>
        <v>0</v>
      </c>
      <c r="AT24" s="40">
        <f t="shared" si="2"/>
        <v>0</v>
      </c>
      <c r="AU24" s="40">
        <f t="shared" si="2"/>
        <v>0</v>
      </c>
      <c r="AV24" s="40">
        <f t="shared" si="2"/>
        <v>0</v>
      </c>
      <c r="AW24" s="40">
        <f t="shared" si="2"/>
        <v>0</v>
      </c>
      <c r="AX24" s="40">
        <f t="shared" si="2"/>
        <v>0</v>
      </c>
      <c r="AY24" s="40">
        <f t="shared" si="2"/>
        <v>0</v>
      </c>
      <c r="AZ24" s="40">
        <f t="shared" si="2"/>
        <v>0</v>
      </c>
      <c r="BA24" s="40">
        <f t="shared" si="2"/>
        <v>0</v>
      </c>
      <c r="BB24" s="40">
        <f t="shared" si="2"/>
        <v>0</v>
      </c>
      <c r="BC24" s="40">
        <f t="shared" si="2"/>
        <v>0</v>
      </c>
      <c r="BD24" s="40">
        <f t="shared" si="2"/>
        <v>0</v>
      </c>
      <c r="BE24" s="40">
        <f t="shared" si="2"/>
        <v>0</v>
      </c>
      <c r="BF24" s="40">
        <f t="shared" si="2"/>
        <v>0</v>
      </c>
      <c r="BG24" s="40">
        <f t="shared" si="2"/>
        <v>0</v>
      </c>
      <c r="BH24" s="40">
        <f t="shared" si="2"/>
        <v>0</v>
      </c>
      <c r="BI24" s="40">
        <f t="shared" si="2"/>
        <v>0</v>
      </c>
    </row>
    <row r="25" spans="1:72" s="4" customFormat="1" x14ac:dyDescent="0.25">
      <c r="C25" s="84"/>
      <c r="D25" s="11"/>
      <c r="E25" s="12"/>
      <c r="F25" s="12"/>
    </row>
    <row r="26" spans="1:72" s="4" customFormat="1" x14ac:dyDescent="0.25">
      <c r="A26" s="19" t="s">
        <v>282</v>
      </c>
      <c r="C26" s="84"/>
      <c r="D26" s="11"/>
      <c r="E26" s="12"/>
      <c r="F26" s="12"/>
    </row>
    <row r="27" spans="1:72" s="4" customFormat="1" x14ac:dyDescent="0.25">
      <c r="A27" s="4" t="s">
        <v>271</v>
      </c>
      <c r="C27" s="84"/>
      <c r="D27" s="11"/>
      <c r="E27" s="12"/>
      <c r="F27" s="12"/>
    </row>
    <row r="28" spans="1:72" s="4" customFormat="1" x14ac:dyDescent="0.25">
      <c r="A28" s="4" t="s">
        <v>272</v>
      </c>
      <c r="C28" s="84"/>
      <c r="D28" s="11"/>
      <c r="E28" s="12"/>
      <c r="F28" s="12"/>
    </row>
    <row r="29" spans="1:72" s="41" customFormat="1" x14ac:dyDescent="0.25">
      <c r="A29" s="85" t="s">
        <v>273</v>
      </c>
      <c r="C29" s="40">
        <f>SUM(C27:C28)</f>
        <v>0</v>
      </c>
      <c r="D29" s="40">
        <f t="shared" ref="D29:BI29" si="3">SUM(D27:D28)</f>
        <v>0</v>
      </c>
      <c r="E29" s="40">
        <f t="shared" si="3"/>
        <v>0</v>
      </c>
      <c r="F29" s="40">
        <f t="shared" si="3"/>
        <v>0</v>
      </c>
      <c r="G29" s="40">
        <f t="shared" si="3"/>
        <v>0</v>
      </c>
      <c r="H29" s="40">
        <f t="shared" si="3"/>
        <v>0</v>
      </c>
      <c r="I29" s="40">
        <f t="shared" si="3"/>
        <v>0</v>
      </c>
      <c r="J29" s="40">
        <f t="shared" si="3"/>
        <v>0</v>
      </c>
      <c r="K29" s="40">
        <f t="shared" si="3"/>
        <v>0</v>
      </c>
      <c r="L29" s="40">
        <f t="shared" si="3"/>
        <v>0</v>
      </c>
      <c r="M29" s="40">
        <f t="shared" si="3"/>
        <v>0</v>
      </c>
      <c r="N29" s="40">
        <f t="shared" si="3"/>
        <v>0</v>
      </c>
      <c r="O29" s="40">
        <f t="shared" si="3"/>
        <v>0</v>
      </c>
      <c r="P29" s="40">
        <f t="shared" si="3"/>
        <v>0</v>
      </c>
      <c r="Q29" s="40">
        <f t="shared" si="3"/>
        <v>0</v>
      </c>
      <c r="R29" s="40">
        <f t="shared" si="3"/>
        <v>0</v>
      </c>
      <c r="S29" s="40">
        <f t="shared" si="3"/>
        <v>0</v>
      </c>
      <c r="T29" s="40">
        <f t="shared" si="3"/>
        <v>0</v>
      </c>
      <c r="U29" s="40">
        <f t="shared" si="3"/>
        <v>0</v>
      </c>
      <c r="V29" s="40">
        <f t="shared" si="3"/>
        <v>0</v>
      </c>
      <c r="W29" s="40">
        <f t="shared" si="3"/>
        <v>0</v>
      </c>
      <c r="X29" s="40">
        <f t="shared" si="3"/>
        <v>0</v>
      </c>
      <c r="Y29" s="40">
        <f t="shared" si="3"/>
        <v>0</v>
      </c>
      <c r="Z29" s="40">
        <f t="shared" si="3"/>
        <v>0</v>
      </c>
      <c r="AA29" s="40">
        <f t="shared" si="3"/>
        <v>0</v>
      </c>
      <c r="AB29" s="40">
        <f t="shared" si="3"/>
        <v>0</v>
      </c>
      <c r="AC29" s="40">
        <f t="shared" si="3"/>
        <v>0</v>
      </c>
      <c r="AD29" s="40">
        <f t="shared" si="3"/>
        <v>0</v>
      </c>
      <c r="AE29" s="40">
        <f t="shared" si="3"/>
        <v>0</v>
      </c>
      <c r="AF29" s="40">
        <f t="shared" si="3"/>
        <v>0</v>
      </c>
      <c r="AG29" s="40">
        <f t="shared" si="3"/>
        <v>0</v>
      </c>
      <c r="AH29" s="40">
        <f t="shared" si="3"/>
        <v>0</v>
      </c>
      <c r="AI29" s="40">
        <f t="shared" si="3"/>
        <v>0</v>
      </c>
      <c r="AJ29" s="40">
        <f t="shared" si="3"/>
        <v>0</v>
      </c>
      <c r="AK29" s="40">
        <f t="shared" si="3"/>
        <v>0</v>
      </c>
      <c r="AL29" s="40">
        <f t="shared" si="3"/>
        <v>0</v>
      </c>
      <c r="AM29" s="40">
        <f t="shared" si="3"/>
        <v>0</v>
      </c>
      <c r="AN29" s="40">
        <f t="shared" si="3"/>
        <v>0</v>
      </c>
      <c r="AO29" s="40">
        <f t="shared" si="3"/>
        <v>0</v>
      </c>
      <c r="AP29" s="40">
        <f t="shared" si="3"/>
        <v>0</v>
      </c>
      <c r="AQ29" s="40">
        <f t="shared" si="3"/>
        <v>0</v>
      </c>
      <c r="AR29" s="40">
        <f t="shared" si="3"/>
        <v>0</v>
      </c>
      <c r="AS29" s="40">
        <f t="shared" si="3"/>
        <v>0</v>
      </c>
      <c r="AT29" s="40">
        <f t="shared" si="3"/>
        <v>0</v>
      </c>
      <c r="AU29" s="40">
        <f t="shared" si="3"/>
        <v>0</v>
      </c>
      <c r="AV29" s="40">
        <f t="shared" si="3"/>
        <v>0</v>
      </c>
      <c r="AW29" s="40">
        <f t="shared" si="3"/>
        <v>0</v>
      </c>
      <c r="AX29" s="40">
        <f t="shared" si="3"/>
        <v>0</v>
      </c>
      <c r="AY29" s="40">
        <f t="shared" si="3"/>
        <v>0</v>
      </c>
      <c r="AZ29" s="40">
        <f t="shared" si="3"/>
        <v>0</v>
      </c>
      <c r="BA29" s="40">
        <f t="shared" si="3"/>
        <v>0</v>
      </c>
      <c r="BB29" s="40">
        <f t="shared" si="3"/>
        <v>0</v>
      </c>
      <c r="BC29" s="40">
        <f t="shared" si="3"/>
        <v>0</v>
      </c>
      <c r="BD29" s="40">
        <f t="shared" si="3"/>
        <v>0</v>
      </c>
      <c r="BE29" s="40">
        <f t="shared" si="3"/>
        <v>0</v>
      </c>
      <c r="BF29" s="40">
        <f t="shared" si="3"/>
        <v>0</v>
      </c>
      <c r="BG29" s="40">
        <f t="shared" si="3"/>
        <v>0</v>
      </c>
      <c r="BH29" s="40">
        <f t="shared" si="3"/>
        <v>0</v>
      </c>
      <c r="BI29" s="40">
        <f t="shared" si="3"/>
        <v>0</v>
      </c>
    </row>
    <row r="30" spans="1:72" s="4" customFormat="1" x14ac:dyDescent="0.25">
      <c r="C30" s="84"/>
      <c r="D30" s="11"/>
      <c r="E30" s="12"/>
      <c r="F30" s="12"/>
    </row>
    <row r="31" spans="1:72" s="4" customFormat="1" x14ac:dyDescent="0.25">
      <c r="A31" s="19" t="s">
        <v>15</v>
      </c>
      <c r="C31" s="84"/>
      <c r="D31" s="11"/>
    </row>
    <row r="32" spans="1:72" s="4" customFormat="1" x14ac:dyDescent="0.25">
      <c r="A32" s="4" t="s">
        <v>267</v>
      </c>
      <c r="C32" s="84"/>
      <c r="D32" s="11"/>
      <c r="E32" s="12">
        <v>0</v>
      </c>
      <c r="F32" s="12">
        <v>0</v>
      </c>
    </row>
    <row r="33" spans="1:96" s="4" customFormat="1" x14ac:dyDescent="0.25">
      <c r="A33" s="4" t="s">
        <v>268</v>
      </c>
      <c r="C33" s="84"/>
      <c r="D33" s="11"/>
      <c r="E33" s="12"/>
      <c r="F33" s="12"/>
    </row>
    <row r="34" spans="1:96" s="41" customFormat="1" x14ac:dyDescent="0.25">
      <c r="A34" s="85" t="s">
        <v>269</v>
      </c>
      <c r="C34" s="40">
        <f>SUM(C32:C33)</f>
        <v>0</v>
      </c>
      <c r="D34" s="40">
        <f t="shared" ref="D34:BI34" si="4">SUM(D32:D33)</f>
        <v>0</v>
      </c>
      <c r="E34" s="40">
        <f>SUM(E32:E33)</f>
        <v>0</v>
      </c>
      <c r="F34" s="40">
        <f>SUM(F32:F33)</f>
        <v>0</v>
      </c>
      <c r="G34" s="40">
        <f t="shared" si="4"/>
        <v>0</v>
      </c>
      <c r="H34" s="40">
        <f t="shared" si="4"/>
        <v>0</v>
      </c>
      <c r="I34" s="40">
        <f t="shared" si="4"/>
        <v>0</v>
      </c>
      <c r="J34" s="40">
        <f t="shared" si="4"/>
        <v>0</v>
      </c>
      <c r="K34" s="40">
        <f t="shared" si="4"/>
        <v>0</v>
      </c>
      <c r="L34" s="40">
        <f t="shared" si="4"/>
        <v>0</v>
      </c>
      <c r="M34" s="40">
        <f t="shared" si="4"/>
        <v>0</v>
      </c>
      <c r="N34" s="40">
        <f t="shared" si="4"/>
        <v>0</v>
      </c>
      <c r="O34" s="40">
        <f t="shared" si="4"/>
        <v>0</v>
      </c>
      <c r="P34" s="40">
        <f t="shared" si="4"/>
        <v>0</v>
      </c>
      <c r="Q34" s="40">
        <f t="shared" si="4"/>
        <v>0</v>
      </c>
      <c r="R34" s="40">
        <f t="shared" si="4"/>
        <v>0</v>
      </c>
      <c r="S34" s="40">
        <f t="shared" si="4"/>
        <v>0</v>
      </c>
      <c r="T34" s="40">
        <f t="shared" si="4"/>
        <v>0</v>
      </c>
      <c r="U34" s="40">
        <f t="shared" si="4"/>
        <v>0</v>
      </c>
      <c r="V34" s="40">
        <f t="shared" si="4"/>
        <v>0</v>
      </c>
      <c r="W34" s="40">
        <f t="shared" si="4"/>
        <v>0</v>
      </c>
      <c r="X34" s="40">
        <f t="shared" si="4"/>
        <v>0</v>
      </c>
      <c r="Y34" s="40">
        <f t="shared" si="4"/>
        <v>0</v>
      </c>
      <c r="Z34" s="40">
        <f t="shared" si="4"/>
        <v>0</v>
      </c>
      <c r="AA34" s="40">
        <f t="shared" si="4"/>
        <v>0</v>
      </c>
      <c r="AB34" s="40">
        <f t="shared" si="4"/>
        <v>0</v>
      </c>
      <c r="AC34" s="40">
        <f t="shared" si="4"/>
        <v>0</v>
      </c>
      <c r="AD34" s="40">
        <f t="shared" si="4"/>
        <v>0</v>
      </c>
      <c r="AE34" s="40">
        <f t="shared" si="4"/>
        <v>0</v>
      </c>
      <c r="AF34" s="40">
        <f t="shared" si="4"/>
        <v>0</v>
      </c>
      <c r="AG34" s="40">
        <f t="shared" si="4"/>
        <v>0</v>
      </c>
      <c r="AH34" s="40">
        <f t="shared" si="4"/>
        <v>0</v>
      </c>
      <c r="AI34" s="40">
        <f t="shared" si="4"/>
        <v>0</v>
      </c>
      <c r="AJ34" s="40">
        <f t="shared" si="4"/>
        <v>0</v>
      </c>
      <c r="AK34" s="40">
        <f t="shared" si="4"/>
        <v>0</v>
      </c>
      <c r="AL34" s="40">
        <f t="shared" si="4"/>
        <v>0</v>
      </c>
      <c r="AM34" s="40">
        <f t="shared" si="4"/>
        <v>0</v>
      </c>
      <c r="AN34" s="40">
        <f t="shared" si="4"/>
        <v>0</v>
      </c>
      <c r="AO34" s="40">
        <f t="shared" si="4"/>
        <v>0</v>
      </c>
      <c r="AP34" s="40">
        <f t="shared" si="4"/>
        <v>0</v>
      </c>
      <c r="AQ34" s="40">
        <f t="shared" si="4"/>
        <v>0</v>
      </c>
      <c r="AR34" s="40">
        <f t="shared" si="4"/>
        <v>0</v>
      </c>
      <c r="AS34" s="40">
        <f t="shared" si="4"/>
        <v>0</v>
      </c>
      <c r="AT34" s="40">
        <f t="shared" si="4"/>
        <v>0</v>
      </c>
      <c r="AU34" s="40">
        <f t="shared" si="4"/>
        <v>0</v>
      </c>
      <c r="AV34" s="40">
        <f t="shared" si="4"/>
        <v>0</v>
      </c>
      <c r="AW34" s="40">
        <f t="shared" si="4"/>
        <v>0</v>
      </c>
      <c r="AX34" s="40">
        <f t="shared" si="4"/>
        <v>0</v>
      </c>
      <c r="AY34" s="40">
        <f t="shared" si="4"/>
        <v>0</v>
      </c>
      <c r="AZ34" s="40">
        <f t="shared" si="4"/>
        <v>0</v>
      </c>
      <c r="BA34" s="40">
        <f t="shared" si="4"/>
        <v>0</v>
      </c>
      <c r="BB34" s="40">
        <f t="shared" si="4"/>
        <v>0</v>
      </c>
      <c r="BC34" s="40">
        <f t="shared" si="4"/>
        <v>0</v>
      </c>
      <c r="BD34" s="40">
        <f t="shared" si="4"/>
        <v>0</v>
      </c>
      <c r="BE34" s="40">
        <f t="shared" si="4"/>
        <v>0</v>
      </c>
      <c r="BF34" s="40">
        <f t="shared" si="4"/>
        <v>0</v>
      </c>
      <c r="BG34" s="40">
        <f t="shared" si="4"/>
        <v>0</v>
      </c>
      <c r="BH34" s="40">
        <f t="shared" si="4"/>
        <v>0</v>
      </c>
      <c r="BI34" s="40">
        <f t="shared" si="4"/>
        <v>0</v>
      </c>
    </row>
    <row r="35" spans="1:96" s="92" customFormat="1" x14ac:dyDescent="0.25">
      <c r="A35" s="91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</row>
    <row r="36" spans="1:96" s="92" customFormat="1" x14ac:dyDescent="0.25">
      <c r="A36" s="93" t="s">
        <v>311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84"/>
    </row>
    <row r="37" spans="1:96" s="92" customFormat="1" x14ac:dyDescent="0.25">
      <c r="A37" s="92" t="s">
        <v>569</v>
      </c>
      <c r="B37" s="94"/>
      <c r="C37" s="94">
        <f ca="1">C44</f>
        <v>26416.829999999998</v>
      </c>
      <c r="D37" s="94">
        <f t="shared" ref="D37:BI37" ca="1" si="5">D44</f>
        <v>40821.11926302981</v>
      </c>
      <c r="E37" s="94">
        <f t="shared" ca="1" si="5"/>
        <v>42038.950219747589</v>
      </c>
      <c r="F37" s="94">
        <f t="shared" ca="1" si="5"/>
        <v>43442.446377689659</v>
      </c>
      <c r="G37" s="94">
        <f t="shared" ca="1" si="5"/>
        <v>44871.797495673309</v>
      </c>
      <c r="H37" s="94">
        <f t="shared" ca="1" si="5"/>
        <v>46334.732722408007</v>
      </c>
      <c r="I37" s="94">
        <f t="shared" ca="1" si="5"/>
        <v>47831.923584726988</v>
      </c>
      <c r="J37" s="94">
        <f t="shared" ca="1" si="5"/>
        <v>49364.054021633165</v>
      </c>
      <c r="K37" s="94">
        <f t="shared" ca="1" si="5"/>
        <v>50931.820604801505</v>
      </c>
      <c r="L37" s="94">
        <f t="shared" ca="1" si="5"/>
        <v>50893.137193481256</v>
      </c>
      <c r="M37" s="94">
        <f t="shared" ca="1" si="5"/>
        <v>50860.836948327553</v>
      </c>
      <c r="N37" s="94">
        <f t="shared" ca="1" si="5"/>
        <v>51661.796816772141</v>
      </c>
      <c r="O37" s="94">
        <f t="shared" ca="1" si="5"/>
        <v>52485.853712952856</v>
      </c>
      <c r="P37" s="94">
        <f t="shared" ca="1" si="5"/>
        <v>53319.292719390156</v>
      </c>
      <c r="Q37" s="94">
        <f t="shared" ca="1" si="5"/>
        <v>54162.207677850514</v>
      </c>
      <c r="R37" s="94">
        <f t="shared" ca="1" si="5"/>
        <v>55014.693306025045</v>
      </c>
      <c r="S37" s="94">
        <f t="shared" ca="1" si="5"/>
        <v>55876.84520536058</v>
      </c>
      <c r="T37" s="94">
        <f t="shared" ca="1" si="5"/>
        <v>56748.759868958739</v>
      </c>
      <c r="U37" s="94">
        <f t="shared" ca="1" si="5"/>
        <v>57630.534689543492</v>
      </c>
      <c r="V37" s="94">
        <f t="shared" ca="1" si="5"/>
        <v>58522.267967498025</v>
      </c>
      <c r="W37" s="94">
        <f t="shared" ca="1" si="5"/>
        <v>59424.058918971125</v>
      </c>
      <c r="X37" s="94">
        <f t="shared" ca="1" si="5"/>
        <v>59875.280945139071</v>
      </c>
      <c r="Y37" s="94">
        <f t="shared" ca="1" si="5"/>
        <v>60322.511697271606</v>
      </c>
      <c r="Z37" s="94">
        <f t="shared" ca="1" si="5"/>
        <v>61290.084431225405</v>
      </c>
      <c r="AA37" s="94">
        <f t="shared" ca="1" si="5"/>
        <v>62260.173431838361</v>
      </c>
      <c r="AB37" s="94">
        <f t="shared" ca="1" si="5"/>
        <v>63936.127406392232</v>
      </c>
      <c r="AC37" s="94">
        <f t="shared" ca="1" si="5"/>
        <v>65616.102093707901</v>
      </c>
      <c r="AD37" s="94">
        <f t="shared" ca="1" si="5"/>
        <v>66157.291704016199</v>
      </c>
      <c r="AE37" s="94">
        <f t="shared" ca="1" si="5"/>
        <v>66684.884916330455</v>
      </c>
      <c r="AF37" s="94">
        <f t="shared" ca="1" si="5"/>
        <v>67069.006862558657</v>
      </c>
      <c r="AG37" s="94">
        <f t="shared" ca="1" si="5"/>
        <v>67443.845143485931</v>
      </c>
      <c r="AH37" s="94">
        <f t="shared" ca="1" si="5"/>
        <v>67623.176263817324</v>
      </c>
      <c r="AI37" s="94">
        <f t="shared" ca="1" si="5"/>
        <v>67785.21185977594</v>
      </c>
      <c r="AJ37" s="94">
        <f t="shared" ca="1" si="5"/>
        <v>68287.979641608719</v>
      </c>
      <c r="AK37" s="94">
        <f t="shared" ca="1" si="5"/>
        <v>68794.476488166882</v>
      </c>
      <c r="AL37" s="94">
        <f t="shared" ca="1" si="5"/>
        <v>69304.730058191199</v>
      </c>
      <c r="AM37" s="94">
        <f t="shared" ca="1" si="5"/>
        <v>69818.768215569202</v>
      </c>
      <c r="AN37" s="94">
        <f t="shared" ca="1" si="5"/>
        <v>70336.619030856978</v>
      </c>
      <c r="AO37" s="94">
        <f t="shared" ca="1" si="5"/>
        <v>70858.310782811852</v>
      </c>
      <c r="AP37" s="94">
        <f t="shared" ca="1" si="5"/>
        <v>71383.871959936892</v>
      </c>
      <c r="AQ37" s="94">
        <f t="shared" ca="1" si="5"/>
        <v>71913.331262036241</v>
      </c>
      <c r="AR37" s="94">
        <f t="shared" ca="1" si="5"/>
        <v>72349.456423551426</v>
      </c>
      <c r="AS37" s="94">
        <f t="shared" ca="1" si="5"/>
        <v>72788.094963553536</v>
      </c>
      <c r="AT37" s="94">
        <f t="shared" ca="1" si="5"/>
        <v>73091.459049002457</v>
      </c>
      <c r="AU37" s="94">
        <f t="shared" ca="1" si="5"/>
        <v>73395.318992742265</v>
      </c>
      <c r="AV37" s="94">
        <f t="shared" ca="1" si="5"/>
        <v>74758.909447070677</v>
      </c>
      <c r="AW37" s="94">
        <f t="shared" ca="1" si="5"/>
        <v>76138.689904659841</v>
      </c>
      <c r="AX37" s="94">
        <f t="shared" ca="1" si="5"/>
        <v>77166.971076756483</v>
      </c>
      <c r="AY37" s="94">
        <f t="shared" ca="1" si="5"/>
        <v>78206.317305148608</v>
      </c>
      <c r="AZ37" s="94">
        <f t="shared" ca="1" si="5"/>
        <v>78321.654765869593</v>
      </c>
      <c r="BA37" s="94">
        <f t="shared" ca="1" si="5"/>
        <v>78434.400798522853</v>
      </c>
      <c r="BB37" s="94">
        <f t="shared" ca="1" si="5"/>
        <v>78956.718202346776</v>
      </c>
      <c r="BC37" s="94">
        <f t="shared" ca="1" si="5"/>
        <v>79482.468829456528</v>
      </c>
      <c r="BD37" s="94">
        <f t="shared" ca="1" si="5"/>
        <v>79933.211148545946</v>
      </c>
      <c r="BE37" s="94">
        <f t="shared" ca="1" si="5"/>
        <v>80386.267278521074</v>
      </c>
      <c r="BF37" s="94">
        <f t="shared" ca="1" si="5"/>
        <v>80982.497992869874</v>
      </c>
      <c r="BG37" s="94">
        <f t="shared" ca="1" si="5"/>
        <v>81583.150993223127</v>
      </c>
      <c r="BH37" s="94">
        <f t="shared" ca="1" si="5"/>
        <v>82188.25907999347</v>
      </c>
      <c r="BI37" s="94">
        <f t="shared" ca="1" si="5"/>
        <v>82797.855296876718</v>
      </c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94"/>
      <c r="CH37" s="94"/>
      <c r="CI37" s="94"/>
      <c r="CJ37" s="94"/>
      <c r="CK37" s="94"/>
      <c r="CL37" s="94"/>
      <c r="CM37" s="94"/>
      <c r="CN37" s="94"/>
      <c r="CO37" s="94"/>
      <c r="CP37" s="94"/>
      <c r="CQ37" s="94"/>
      <c r="CR37" s="94"/>
    </row>
    <row r="38" spans="1:96" s="92" customFormat="1" x14ac:dyDescent="0.25">
      <c r="A38" s="92" t="s">
        <v>327</v>
      </c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>
        <v>0</v>
      </c>
      <c r="AR38" s="94">
        <v>0</v>
      </c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94"/>
      <c r="CH38" s="94"/>
      <c r="CI38" s="94"/>
      <c r="CJ38" s="94"/>
      <c r="CK38" s="94"/>
      <c r="CL38" s="94"/>
      <c r="CM38" s="94"/>
      <c r="CN38" s="94"/>
      <c r="CO38" s="94"/>
      <c r="CP38" s="94"/>
      <c r="CQ38" s="94"/>
      <c r="CR38" s="94"/>
    </row>
    <row r="39" spans="1:96" s="41" customFormat="1" x14ac:dyDescent="0.25">
      <c r="A39" s="91" t="s">
        <v>312</v>
      </c>
      <c r="C39" s="40">
        <f ca="1">SUM(C37:C38)</f>
        <v>26416.829999999998</v>
      </c>
      <c r="D39" s="40">
        <f t="shared" ref="D39:BI39" ca="1" si="6">SUM(D37:D38)</f>
        <v>40821.11926302981</v>
      </c>
      <c r="E39" s="40">
        <f t="shared" ca="1" si="6"/>
        <v>42038.950219747589</v>
      </c>
      <c r="F39" s="40">
        <f t="shared" ca="1" si="6"/>
        <v>43442.446377689659</v>
      </c>
      <c r="G39" s="40">
        <f t="shared" ca="1" si="6"/>
        <v>44871.797495673309</v>
      </c>
      <c r="H39" s="40">
        <f t="shared" ca="1" si="6"/>
        <v>46334.732722408007</v>
      </c>
      <c r="I39" s="40">
        <f t="shared" ca="1" si="6"/>
        <v>47831.923584726988</v>
      </c>
      <c r="J39" s="40">
        <f t="shared" ca="1" si="6"/>
        <v>49364.054021633165</v>
      </c>
      <c r="K39" s="40">
        <f t="shared" ca="1" si="6"/>
        <v>50931.820604801505</v>
      </c>
      <c r="L39" s="40">
        <f t="shared" ca="1" si="6"/>
        <v>50893.137193481256</v>
      </c>
      <c r="M39" s="40">
        <f t="shared" ca="1" si="6"/>
        <v>50860.836948327553</v>
      </c>
      <c r="N39" s="40">
        <f t="shared" ca="1" si="6"/>
        <v>51661.796816772141</v>
      </c>
      <c r="O39" s="40">
        <f t="shared" ca="1" si="6"/>
        <v>52485.853712952856</v>
      </c>
      <c r="P39" s="40">
        <f t="shared" ca="1" si="6"/>
        <v>53319.292719390156</v>
      </c>
      <c r="Q39" s="40">
        <f t="shared" ca="1" si="6"/>
        <v>54162.207677850514</v>
      </c>
      <c r="R39" s="40">
        <f t="shared" ca="1" si="6"/>
        <v>55014.693306025045</v>
      </c>
      <c r="S39" s="40">
        <f t="shared" ca="1" si="6"/>
        <v>55876.84520536058</v>
      </c>
      <c r="T39" s="40">
        <f t="shared" ca="1" si="6"/>
        <v>56748.759868958739</v>
      </c>
      <c r="U39" s="40">
        <f t="shared" ca="1" si="6"/>
        <v>57630.534689543492</v>
      </c>
      <c r="V39" s="40">
        <f t="shared" ca="1" si="6"/>
        <v>58522.267967498025</v>
      </c>
      <c r="W39" s="40">
        <f t="shared" ca="1" si="6"/>
        <v>59424.058918971125</v>
      </c>
      <c r="X39" s="40">
        <f t="shared" ca="1" si="6"/>
        <v>59875.280945139071</v>
      </c>
      <c r="Y39" s="40">
        <f t="shared" ca="1" si="6"/>
        <v>60322.511697271606</v>
      </c>
      <c r="Z39" s="40">
        <f t="shared" ca="1" si="6"/>
        <v>61290.084431225405</v>
      </c>
      <c r="AA39" s="40">
        <f t="shared" ca="1" si="6"/>
        <v>62260.173431838361</v>
      </c>
      <c r="AB39" s="40">
        <f t="shared" ca="1" si="6"/>
        <v>63936.127406392232</v>
      </c>
      <c r="AC39" s="40">
        <f ca="1">SUM(AC37:AC38)</f>
        <v>65616.102093707901</v>
      </c>
      <c r="AD39" s="40">
        <f ca="1">SUM(AD37:AD38)</f>
        <v>66157.291704016199</v>
      </c>
      <c r="AE39" s="40">
        <f t="shared" ca="1" si="6"/>
        <v>66684.884916330455</v>
      </c>
      <c r="AF39" s="40">
        <f t="shared" ca="1" si="6"/>
        <v>67069.006862558657</v>
      </c>
      <c r="AG39" s="40">
        <f t="shared" ca="1" si="6"/>
        <v>67443.845143485931</v>
      </c>
      <c r="AH39" s="40">
        <f t="shared" ca="1" si="6"/>
        <v>67623.176263817324</v>
      </c>
      <c r="AI39" s="40">
        <f t="shared" ca="1" si="6"/>
        <v>67785.21185977594</v>
      </c>
      <c r="AJ39" s="40">
        <f t="shared" ca="1" si="6"/>
        <v>68287.979641608719</v>
      </c>
      <c r="AK39" s="40">
        <f t="shared" ca="1" si="6"/>
        <v>68794.476488166882</v>
      </c>
      <c r="AL39" s="40">
        <f t="shared" ca="1" si="6"/>
        <v>69304.730058191199</v>
      </c>
      <c r="AM39" s="40">
        <f t="shared" ca="1" si="6"/>
        <v>69818.768215569202</v>
      </c>
      <c r="AN39" s="40">
        <f t="shared" ca="1" si="6"/>
        <v>70336.619030856978</v>
      </c>
      <c r="AO39" s="40">
        <f t="shared" ca="1" si="6"/>
        <v>70858.310782811852</v>
      </c>
      <c r="AP39" s="40">
        <f t="shared" ca="1" si="6"/>
        <v>71383.871959936892</v>
      </c>
      <c r="AQ39" s="40">
        <f t="shared" ca="1" si="6"/>
        <v>71913.331262036241</v>
      </c>
      <c r="AR39" s="40">
        <f t="shared" ca="1" si="6"/>
        <v>72349.456423551426</v>
      </c>
      <c r="AS39" s="40">
        <f t="shared" ca="1" si="6"/>
        <v>72788.094963553536</v>
      </c>
      <c r="AT39" s="40">
        <f t="shared" ca="1" si="6"/>
        <v>73091.459049002457</v>
      </c>
      <c r="AU39" s="40">
        <f t="shared" ca="1" si="6"/>
        <v>73395.318992742265</v>
      </c>
      <c r="AV39" s="40">
        <f t="shared" ca="1" si="6"/>
        <v>74758.909447070677</v>
      </c>
      <c r="AW39" s="40">
        <f t="shared" ca="1" si="6"/>
        <v>76138.689904659841</v>
      </c>
      <c r="AX39" s="40">
        <f t="shared" ca="1" si="6"/>
        <v>77166.971076756483</v>
      </c>
      <c r="AY39" s="40">
        <f t="shared" ca="1" si="6"/>
        <v>78206.317305148608</v>
      </c>
      <c r="AZ39" s="40">
        <f t="shared" ca="1" si="6"/>
        <v>78321.654765869593</v>
      </c>
      <c r="BA39" s="40">
        <f t="shared" ca="1" si="6"/>
        <v>78434.400798522853</v>
      </c>
      <c r="BB39" s="40">
        <f t="shared" ca="1" si="6"/>
        <v>78956.718202346776</v>
      </c>
      <c r="BC39" s="40">
        <f t="shared" ca="1" si="6"/>
        <v>79482.468829456528</v>
      </c>
      <c r="BD39" s="40">
        <f t="shared" ca="1" si="6"/>
        <v>79933.211148545946</v>
      </c>
      <c r="BE39" s="40">
        <f t="shared" ca="1" si="6"/>
        <v>80386.267278521074</v>
      </c>
      <c r="BF39" s="40">
        <f t="shared" ca="1" si="6"/>
        <v>80982.497992869874</v>
      </c>
      <c r="BG39" s="40">
        <f t="shared" ca="1" si="6"/>
        <v>81583.150993223127</v>
      </c>
      <c r="BH39" s="40">
        <f t="shared" ca="1" si="6"/>
        <v>82188.25907999347</v>
      </c>
      <c r="BI39" s="40">
        <f t="shared" ca="1" si="6"/>
        <v>82797.855296876718</v>
      </c>
    </row>
    <row r="40" spans="1:96" s="4" customFormat="1" x14ac:dyDescent="0.25">
      <c r="D40" s="12"/>
    </row>
    <row r="41" spans="1:96" s="4" customFormat="1" x14ac:dyDescent="0.25">
      <c r="A41" s="19" t="s">
        <v>323</v>
      </c>
      <c r="D41" s="12"/>
    </row>
    <row r="42" spans="1:96" s="4" customFormat="1" x14ac:dyDescent="0.25">
      <c r="A42" s="4" t="s">
        <v>386</v>
      </c>
      <c r="C42" s="4">
        <v>100000</v>
      </c>
      <c r="D42" s="12"/>
    </row>
    <row r="43" spans="1:96" s="4" customFormat="1" x14ac:dyDescent="0.25">
      <c r="A43" s="4" t="s">
        <v>388</v>
      </c>
      <c r="B43" s="4">
        <v>100000</v>
      </c>
      <c r="C43" s="4">
        <f ca="1">-MIN(MAX(0,B90-$B$43),C39)</f>
        <v>0</v>
      </c>
      <c r="D43" s="4">
        <f t="shared" ref="D43:BI43" ca="1" si="7">-MIN(MAX(0,C90-$B$43),D39)</f>
        <v>-26416.83</v>
      </c>
      <c r="E43" s="4">
        <f t="shared" ca="1" si="7"/>
        <v>-40821.119263029803</v>
      </c>
      <c r="F43" s="4">
        <f t="shared" ca="1" si="7"/>
        <v>-42038.950219747581</v>
      </c>
      <c r="G43" s="4">
        <f t="shared" ca="1" si="7"/>
        <v>-43442.446377689659</v>
      </c>
      <c r="H43" s="4">
        <f t="shared" ca="1" si="7"/>
        <v>-44871.797495673294</v>
      </c>
      <c r="I43" s="4">
        <f t="shared" ca="1" si="7"/>
        <v>-46334.732722408022</v>
      </c>
      <c r="J43" s="4">
        <f t="shared" ca="1" si="7"/>
        <v>-47831.923584726988</v>
      </c>
      <c r="K43" s="4">
        <f t="shared" ca="1" si="7"/>
        <v>-49364.054021633172</v>
      </c>
      <c r="L43" s="4">
        <f t="shared" ca="1" si="7"/>
        <v>-50893.137193481256</v>
      </c>
      <c r="M43" s="4">
        <f t="shared" ca="1" si="7"/>
        <v>-50860.836948327553</v>
      </c>
      <c r="N43" s="4">
        <f t="shared" ca="1" si="7"/>
        <v>-50931.820604801498</v>
      </c>
      <c r="O43" s="4">
        <f t="shared" ca="1" si="7"/>
        <v>-51661.796816772141</v>
      </c>
      <c r="P43" s="4">
        <f t="shared" ca="1" si="7"/>
        <v>-52485.85371295287</v>
      </c>
      <c r="Q43" s="4">
        <f t="shared" ca="1" si="7"/>
        <v>-53319.292719390156</v>
      </c>
      <c r="R43" s="4">
        <f t="shared" ca="1" si="7"/>
        <v>-54162.2076778505</v>
      </c>
      <c r="S43" s="4">
        <f t="shared" ca="1" si="7"/>
        <v>-55014.693306025059</v>
      </c>
      <c r="T43" s="4">
        <f t="shared" ca="1" si="7"/>
        <v>-55876.845205360587</v>
      </c>
      <c r="U43" s="4">
        <f t="shared" ca="1" si="7"/>
        <v>-56748.759868958732</v>
      </c>
      <c r="V43" s="4">
        <f t="shared" ca="1" si="7"/>
        <v>-57630.534689543478</v>
      </c>
      <c r="W43" s="4">
        <f t="shared" ca="1" si="7"/>
        <v>-58522.267967498017</v>
      </c>
      <c r="X43" s="4">
        <f t="shared" ca="1" si="7"/>
        <v>-59424.058918971132</v>
      </c>
      <c r="Y43" s="4">
        <f t="shared" ca="1" si="7"/>
        <v>-59875.280945139064</v>
      </c>
      <c r="Z43" s="4">
        <f t="shared" ca="1" si="7"/>
        <v>-60322.511697271606</v>
      </c>
      <c r="AA43" s="4">
        <f t="shared" ca="1" si="7"/>
        <v>-61290.084431225405</v>
      </c>
      <c r="AB43" s="4">
        <f t="shared" ca="1" si="7"/>
        <v>-62260.173431838368</v>
      </c>
      <c r="AC43" s="4">
        <f t="shared" ca="1" si="7"/>
        <v>-63936.127406392246</v>
      </c>
      <c r="AD43" s="4">
        <f t="shared" ca="1" si="7"/>
        <v>-65616.102093707887</v>
      </c>
      <c r="AE43" s="4">
        <f t="shared" ca="1" si="7"/>
        <v>-66157.291704016214</v>
      </c>
      <c r="AF43" s="4">
        <f t="shared" ca="1" si="7"/>
        <v>-66684.884916330455</v>
      </c>
      <c r="AG43" s="4">
        <f t="shared" ca="1" si="7"/>
        <v>-67069.006862558657</v>
      </c>
      <c r="AH43" s="4">
        <f t="shared" ca="1" si="7"/>
        <v>-67443.845143485931</v>
      </c>
      <c r="AI43" s="4">
        <f t="shared" ca="1" si="7"/>
        <v>-67623.176263817324</v>
      </c>
      <c r="AJ43" s="4">
        <f t="shared" ca="1" si="7"/>
        <v>-67785.21185977594</v>
      </c>
      <c r="AK43" s="4">
        <f t="shared" ca="1" si="7"/>
        <v>-68287.979641608719</v>
      </c>
      <c r="AL43" s="4">
        <f t="shared" ca="1" si="7"/>
        <v>-68794.476488166896</v>
      </c>
      <c r="AM43" s="4">
        <f t="shared" ca="1" si="7"/>
        <v>-69304.730058191199</v>
      </c>
      <c r="AN43" s="4">
        <f t="shared" ca="1" si="7"/>
        <v>-69818.768215569202</v>
      </c>
      <c r="AO43" s="4">
        <f t="shared" ca="1" si="7"/>
        <v>-70336.619030856993</v>
      </c>
      <c r="AP43" s="4">
        <f t="shared" ca="1" si="7"/>
        <v>-70858.310782811837</v>
      </c>
      <c r="AQ43" s="4">
        <f t="shared" ca="1" si="7"/>
        <v>-71383.871959936892</v>
      </c>
      <c r="AR43" s="4">
        <f t="shared" ca="1" si="7"/>
        <v>-71913.331262036227</v>
      </c>
      <c r="AS43" s="4">
        <f t="shared" ca="1" si="7"/>
        <v>-72349.456423551426</v>
      </c>
      <c r="AT43" s="4">
        <f t="shared" ca="1" si="7"/>
        <v>-72788.094963553536</v>
      </c>
      <c r="AU43" s="4">
        <f t="shared" ca="1" si="7"/>
        <v>-73091.459049002442</v>
      </c>
      <c r="AV43" s="4">
        <f t="shared" ca="1" si="7"/>
        <v>-73395.318992742279</v>
      </c>
      <c r="AW43" s="4">
        <f t="shared" ca="1" si="7"/>
        <v>-74758.909447070677</v>
      </c>
      <c r="AX43" s="4">
        <f t="shared" ca="1" si="7"/>
        <v>-76138.689904659841</v>
      </c>
      <c r="AY43" s="4">
        <f t="shared" ca="1" si="7"/>
        <v>-77166.971076756483</v>
      </c>
      <c r="AZ43" s="4">
        <f t="shared" ca="1" si="7"/>
        <v>-78206.317305148608</v>
      </c>
      <c r="BA43" s="4">
        <f t="shared" ca="1" si="7"/>
        <v>-78321.654765869607</v>
      </c>
      <c r="BB43" s="4">
        <f t="shared" ca="1" si="7"/>
        <v>-78434.400798522867</v>
      </c>
      <c r="BC43" s="4">
        <f t="shared" ca="1" si="7"/>
        <v>-78956.718202346761</v>
      </c>
      <c r="BD43" s="4">
        <f t="shared" ca="1" si="7"/>
        <v>-79482.468829456542</v>
      </c>
      <c r="BE43" s="4">
        <f t="shared" ca="1" si="7"/>
        <v>-79933.211148545961</v>
      </c>
      <c r="BF43" s="4">
        <f t="shared" ca="1" si="7"/>
        <v>-80386.267278521089</v>
      </c>
      <c r="BG43" s="4">
        <f t="shared" ca="1" si="7"/>
        <v>-80982.497992869874</v>
      </c>
      <c r="BH43" s="4">
        <f t="shared" ca="1" si="7"/>
        <v>-81583.150993223127</v>
      </c>
      <c r="BI43" s="4">
        <f t="shared" ca="1" si="7"/>
        <v>-82188.25907999347</v>
      </c>
    </row>
    <row r="44" spans="1:96" s="4" customFormat="1" x14ac:dyDescent="0.25">
      <c r="A44" s="4" t="s">
        <v>387</v>
      </c>
      <c r="C44" s="4">
        <f ca="1">Operations!C45</f>
        <v>26416.829999999998</v>
      </c>
      <c r="D44" s="4">
        <f ca="1">Operations!D45</f>
        <v>40821.11926302981</v>
      </c>
      <c r="E44" s="4">
        <f ca="1">Operations!E45</f>
        <v>42038.950219747589</v>
      </c>
      <c r="F44" s="4">
        <f ca="1">Operations!F45</f>
        <v>43442.446377689659</v>
      </c>
      <c r="G44" s="4">
        <f ca="1">Operations!G45</f>
        <v>44871.797495673309</v>
      </c>
      <c r="H44" s="4">
        <f ca="1">Operations!H45</f>
        <v>46334.732722408007</v>
      </c>
      <c r="I44" s="4">
        <f ca="1">Operations!I45</f>
        <v>47831.923584726988</v>
      </c>
      <c r="J44" s="4">
        <f ca="1">Operations!J45</f>
        <v>49364.054021633165</v>
      </c>
      <c r="K44" s="4">
        <f ca="1">Operations!K45</f>
        <v>50931.820604801505</v>
      </c>
      <c r="L44" s="4">
        <f ca="1">Operations!L45</f>
        <v>50893.137193481256</v>
      </c>
      <c r="M44" s="4">
        <f ca="1">Operations!M45</f>
        <v>50860.836948327553</v>
      </c>
      <c r="N44" s="4">
        <f ca="1">Operations!N45</f>
        <v>51661.796816772141</v>
      </c>
      <c r="O44" s="4">
        <f ca="1">Operations!O45</f>
        <v>52485.853712952856</v>
      </c>
      <c r="P44" s="4">
        <f ca="1">Operations!P45</f>
        <v>53319.292719390156</v>
      </c>
      <c r="Q44" s="4">
        <f ca="1">Operations!Q45</f>
        <v>54162.207677850514</v>
      </c>
      <c r="R44" s="4">
        <f ca="1">Operations!R45</f>
        <v>55014.693306025045</v>
      </c>
      <c r="S44" s="4">
        <f ca="1">Operations!S45</f>
        <v>55876.84520536058</v>
      </c>
      <c r="T44" s="4">
        <f ca="1">Operations!T45</f>
        <v>56748.759868958739</v>
      </c>
      <c r="U44" s="4">
        <f ca="1">Operations!U45</f>
        <v>57630.534689543492</v>
      </c>
      <c r="V44" s="4">
        <f ca="1">Operations!V45</f>
        <v>58522.267967498025</v>
      </c>
      <c r="W44" s="4">
        <f ca="1">Operations!W45</f>
        <v>59424.058918971125</v>
      </c>
      <c r="X44" s="4">
        <f ca="1">Operations!X45</f>
        <v>59875.280945139071</v>
      </c>
      <c r="Y44" s="4">
        <f ca="1">Operations!Y45</f>
        <v>60322.511697271606</v>
      </c>
      <c r="Z44" s="4">
        <f ca="1">Operations!Z45</f>
        <v>61290.084431225405</v>
      </c>
      <c r="AA44" s="4">
        <f ca="1">Operations!AA45</f>
        <v>62260.173431838361</v>
      </c>
      <c r="AB44" s="4">
        <f ca="1">Operations!AB45</f>
        <v>63936.127406392232</v>
      </c>
      <c r="AC44" s="4">
        <f ca="1">Operations!AC45</f>
        <v>65616.102093707901</v>
      </c>
      <c r="AD44" s="4">
        <f ca="1">Operations!AD45</f>
        <v>66157.291704016199</v>
      </c>
      <c r="AE44" s="4">
        <f ca="1">Operations!AE45</f>
        <v>66684.884916330455</v>
      </c>
      <c r="AF44" s="4">
        <f ca="1">Operations!AF45</f>
        <v>67069.006862558657</v>
      </c>
      <c r="AG44" s="4">
        <f ca="1">Operations!AG45</f>
        <v>67443.845143485931</v>
      </c>
      <c r="AH44" s="4">
        <f ca="1">Operations!AH45</f>
        <v>67623.176263817324</v>
      </c>
      <c r="AI44" s="4">
        <f ca="1">Operations!AI45</f>
        <v>67785.21185977594</v>
      </c>
      <c r="AJ44" s="4">
        <f ca="1">Operations!AJ45</f>
        <v>68287.979641608719</v>
      </c>
      <c r="AK44" s="4">
        <f ca="1">Operations!AK45</f>
        <v>68794.476488166882</v>
      </c>
      <c r="AL44" s="4">
        <f ca="1">Operations!AL45</f>
        <v>69304.730058191199</v>
      </c>
      <c r="AM44" s="4">
        <f ca="1">Operations!AM45</f>
        <v>69818.768215569202</v>
      </c>
      <c r="AN44" s="4">
        <f ca="1">Operations!AN45</f>
        <v>70336.619030856978</v>
      </c>
      <c r="AO44" s="4">
        <f ca="1">Operations!AO45</f>
        <v>70858.310782811852</v>
      </c>
      <c r="AP44" s="4">
        <f ca="1">Operations!AP45</f>
        <v>71383.871959936892</v>
      </c>
      <c r="AQ44" s="4">
        <f ca="1">Operations!AQ45</f>
        <v>71913.331262036241</v>
      </c>
      <c r="AR44" s="4">
        <f ca="1">Operations!AR45</f>
        <v>72349.456423551426</v>
      </c>
      <c r="AS44" s="4">
        <f ca="1">Operations!AS45</f>
        <v>72788.094963553536</v>
      </c>
      <c r="AT44" s="4">
        <f ca="1">Operations!AT45</f>
        <v>73091.459049002457</v>
      </c>
      <c r="AU44" s="4">
        <f ca="1">Operations!AU45</f>
        <v>73395.318992742265</v>
      </c>
      <c r="AV44" s="4">
        <f ca="1">Operations!AV45</f>
        <v>74758.909447070677</v>
      </c>
      <c r="AW44" s="4">
        <f ca="1">Operations!AW45</f>
        <v>76138.689904659841</v>
      </c>
      <c r="AX44" s="4">
        <f ca="1">Operations!AX45</f>
        <v>77166.971076756483</v>
      </c>
      <c r="AY44" s="4">
        <f ca="1">Operations!AY45</f>
        <v>78206.317305148608</v>
      </c>
      <c r="AZ44" s="4">
        <f ca="1">Operations!AZ45</f>
        <v>78321.654765869593</v>
      </c>
      <c r="BA44" s="4">
        <f ca="1">Operations!BA45</f>
        <v>78434.400798522853</v>
      </c>
      <c r="BB44" s="4">
        <f ca="1">Operations!BB45</f>
        <v>78956.718202346776</v>
      </c>
      <c r="BC44" s="4">
        <f ca="1">Operations!BC45</f>
        <v>79482.468829456528</v>
      </c>
      <c r="BD44" s="4">
        <f ca="1">Operations!BD45</f>
        <v>79933.211148545946</v>
      </c>
      <c r="BE44" s="4">
        <f ca="1">Operations!BE45</f>
        <v>80386.267278521074</v>
      </c>
      <c r="BF44" s="4">
        <f ca="1">Operations!BF45</f>
        <v>80982.497992869874</v>
      </c>
      <c r="BG44" s="4">
        <f ca="1">Operations!BG45</f>
        <v>81583.150993223127</v>
      </c>
      <c r="BH44" s="4">
        <f ca="1">Operations!BH45</f>
        <v>82188.25907999347</v>
      </c>
      <c r="BI44" s="4">
        <f ca="1">Operations!BI45</f>
        <v>82797.855296876718</v>
      </c>
    </row>
    <row r="45" spans="1:96" s="4" customFormat="1" x14ac:dyDescent="0.25">
      <c r="A45" s="95" t="s">
        <v>324</v>
      </c>
      <c r="C45" s="40">
        <f ca="1">SUM(C42:C44)</f>
        <v>126416.83</v>
      </c>
      <c r="D45" s="40">
        <f t="shared" ref="D45:BH45" ca="1" si="8">SUM(D42:D44)</f>
        <v>14404.289263029808</v>
      </c>
      <c r="E45" s="40">
        <f t="shared" ca="1" si="8"/>
        <v>1217.8309567177857</v>
      </c>
      <c r="F45" s="40">
        <f t="shared" ca="1" si="8"/>
        <v>1403.4961579420778</v>
      </c>
      <c r="G45" s="40">
        <f t="shared" ca="1" si="8"/>
        <v>1429.3511179836496</v>
      </c>
      <c r="H45" s="40">
        <f t="shared" ca="1" si="8"/>
        <v>1462.9352267347131</v>
      </c>
      <c r="I45" s="40">
        <f t="shared" ca="1" si="8"/>
        <v>1497.1908623189665</v>
      </c>
      <c r="J45" s="40">
        <f t="shared" ca="1" si="8"/>
        <v>1532.1304369061763</v>
      </c>
      <c r="K45" s="40">
        <f t="shared" ca="1" si="8"/>
        <v>1567.7665831683335</v>
      </c>
      <c r="L45" s="40">
        <f t="shared" ca="1" si="8"/>
        <v>0</v>
      </c>
      <c r="M45" s="40">
        <f t="shared" ca="1" si="8"/>
        <v>0</v>
      </c>
      <c r="N45" s="40">
        <f t="shared" ca="1" si="8"/>
        <v>729.97621197064291</v>
      </c>
      <c r="O45" s="40">
        <f t="shared" ca="1" si="8"/>
        <v>824.05689618071483</v>
      </c>
      <c r="P45" s="40">
        <f t="shared" ca="1" si="8"/>
        <v>833.43900643728557</v>
      </c>
      <c r="Q45" s="40">
        <f t="shared" ca="1" si="8"/>
        <v>842.91495846035832</v>
      </c>
      <c r="R45" s="40">
        <f t="shared" ca="1" si="8"/>
        <v>852.48562817454513</v>
      </c>
      <c r="S45" s="40">
        <f t="shared" ca="1" si="8"/>
        <v>862.15189933552028</v>
      </c>
      <c r="T45" s="40">
        <f t="shared" ca="1" si="8"/>
        <v>871.9146635981524</v>
      </c>
      <c r="U45" s="40">
        <f t="shared" ca="1" si="8"/>
        <v>881.77482058476016</v>
      </c>
      <c r="V45" s="40">
        <f t="shared" ca="1" si="8"/>
        <v>891.73327795454679</v>
      </c>
      <c r="W45" s="40">
        <f t="shared" ca="1" si="8"/>
        <v>901.79095147310727</v>
      </c>
      <c r="X45" s="40">
        <f t="shared" ca="1" si="8"/>
        <v>451.22202616793948</v>
      </c>
      <c r="Y45" s="40">
        <f t="shared" ca="1" si="8"/>
        <v>447.23075213254197</v>
      </c>
      <c r="Z45" s="40">
        <f t="shared" ca="1" si="8"/>
        <v>967.57273395379889</v>
      </c>
      <c r="AA45" s="40">
        <f t="shared" ca="1" si="8"/>
        <v>970.08900061295572</v>
      </c>
      <c r="AB45" s="40">
        <f t="shared" ca="1" si="8"/>
        <v>1675.9539745538641</v>
      </c>
      <c r="AC45" s="40">
        <f t="shared" ca="1" si="8"/>
        <v>1679.9746873156546</v>
      </c>
      <c r="AD45" s="40">
        <f t="shared" ca="1" si="8"/>
        <v>541.18961030831269</v>
      </c>
      <c r="AE45" s="40">
        <f t="shared" ca="1" si="8"/>
        <v>527.5932123142411</v>
      </c>
      <c r="AF45" s="40">
        <f t="shared" ca="1" si="8"/>
        <v>384.12194622820243</v>
      </c>
      <c r="AG45" s="40">
        <f t="shared" ca="1" si="8"/>
        <v>374.83828092727344</v>
      </c>
      <c r="AH45" s="40">
        <f t="shared" ca="1" si="8"/>
        <v>179.33112033139332</v>
      </c>
      <c r="AI45" s="40">
        <f t="shared" ca="1" si="8"/>
        <v>162.03559595861589</v>
      </c>
      <c r="AJ45" s="40">
        <f t="shared" ca="1" si="8"/>
        <v>502.76778183277929</v>
      </c>
      <c r="AK45" s="40">
        <f t="shared" ca="1" si="8"/>
        <v>506.49684655816236</v>
      </c>
      <c r="AL45" s="40">
        <f t="shared" ca="1" si="8"/>
        <v>510.25357002430246</v>
      </c>
      <c r="AM45" s="40">
        <f t="shared" ca="1" si="8"/>
        <v>514.03815737800323</v>
      </c>
      <c r="AN45" s="40">
        <f t="shared" ca="1" si="8"/>
        <v>517.85081528777664</v>
      </c>
      <c r="AO45" s="40">
        <f t="shared" ca="1" si="8"/>
        <v>521.69175195485877</v>
      </c>
      <c r="AP45" s="40">
        <f t="shared" ca="1" si="8"/>
        <v>525.56117712505511</v>
      </c>
      <c r="AQ45" s="40">
        <f t="shared" ca="1" si="8"/>
        <v>529.45930209934886</v>
      </c>
      <c r="AR45" s="40">
        <f t="shared" ca="1" si="8"/>
        <v>436.12516151519958</v>
      </c>
      <c r="AS45" s="40">
        <f t="shared" ca="1" si="8"/>
        <v>438.63854000210995</v>
      </c>
      <c r="AT45" s="40">
        <f t="shared" ca="1" si="8"/>
        <v>303.36408544892038</v>
      </c>
      <c r="AU45" s="40">
        <f t="shared" ca="1" si="8"/>
        <v>303.85994373982248</v>
      </c>
      <c r="AV45" s="40">
        <f t="shared" ca="1" si="8"/>
        <v>1363.5904543283978</v>
      </c>
      <c r="AW45" s="40">
        <f t="shared" ca="1" si="8"/>
        <v>1379.7804575891641</v>
      </c>
      <c r="AX45" s="40">
        <f t="shared" ca="1" si="8"/>
        <v>1028.281172096642</v>
      </c>
      <c r="AY45" s="40">
        <f t="shared" ca="1" si="8"/>
        <v>1039.3462283921253</v>
      </c>
      <c r="AZ45" s="40">
        <f t="shared" ca="1" si="8"/>
        <v>115.33746072098438</v>
      </c>
      <c r="BA45" s="40">
        <f t="shared" ca="1" si="8"/>
        <v>112.74603265324549</v>
      </c>
      <c r="BB45" s="40">
        <f t="shared" ca="1" si="8"/>
        <v>522.31740382390853</v>
      </c>
      <c r="BC45" s="40">
        <f t="shared" ca="1" si="8"/>
        <v>525.75062710976636</v>
      </c>
      <c r="BD45" s="40">
        <f t="shared" ca="1" si="8"/>
        <v>450.74231908940419</v>
      </c>
      <c r="BE45" s="40">
        <f t="shared" ca="1" si="8"/>
        <v>453.05612997511344</v>
      </c>
      <c r="BF45" s="40">
        <f t="shared" ca="1" si="8"/>
        <v>596.23071434878511</v>
      </c>
      <c r="BG45" s="40">
        <f t="shared" ca="1" si="8"/>
        <v>600.65300035325345</v>
      </c>
      <c r="BH45" s="40">
        <f t="shared" ca="1" si="8"/>
        <v>605.1080867703422</v>
      </c>
      <c r="BI45" s="40">
        <f ca="1">-SUM(C45:BH45)</f>
        <v>-182188.25907999347</v>
      </c>
    </row>
    <row r="46" spans="1:96" s="4" customFormat="1" x14ac:dyDescent="0.25">
      <c r="A46" s="95" t="s">
        <v>325</v>
      </c>
      <c r="B46" s="4" t="b">
        <f ca="1">(SUM(C45:BI45)=0)</f>
        <v>1</v>
      </c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</row>
    <row r="47" spans="1:96" s="4" customFormat="1" x14ac:dyDescent="0.25">
      <c r="D47" s="12"/>
    </row>
    <row r="48" spans="1:96" s="4" customFormat="1" x14ac:dyDescent="0.25">
      <c r="A48" s="19" t="s">
        <v>274</v>
      </c>
    </row>
    <row r="49" spans="1:61" s="4" customFormat="1" x14ac:dyDescent="0.25">
      <c r="A49" s="4" t="s">
        <v>567</v>
      </c>
      <c r="C49" s="4">
        <f ca="1">'Rental Revenue'!C46*C10</f>
        <v>0</v>
      </c>
      <c r="D49" s="4">
        <f ca="1">'Rental Revenue'!D46*D10</f>
        <v>16370.527416388159</v>
      </c>
      <c r="E49" s="4">
        <f ca="1">'Rental Revenue'!E46*E10</f>
        <v>16491.948793274853</v>
      </c>
      <c r="F49" s="4">
        <f ca="1">'Rental Revenue'!F46*F10</f>
        <v>16614.270761229269</v>
      </c>
      <c r="G49" s="4">
        <f ca="1">'Rental Revenue'!G46*G10</f>
        <v>16737.499999999996</v>
      </c>
      <c r="H49" s="4">
        <f ca="1">'Rental Revenue'!H46*H10</f>
        <v>16861.643238879802</v>
      </c>
      <c r="I49" s="4">
        <f ca="1">'Rental Revenue'!I46*I10</f>
        <v>16986.707257073096</v>
      </c>
      <c r="J49" s="4">
        <f ca="1">'Rental Revenue'!J46*J10</f>
        <v>17112.698884066143</v>
      </c>
      <c r="K49" s="4">
        <f ca="1">'Rental Revenue'!K46*K10</f>
        <v>17239.624999999993</v>
      </c>
      <c r="L49" s="4">
        <f ca="1">'Rental Revenue'!L46*L10</f>
        <v>95587.63960720443</v>
      </c>
      <c r="M49" s="4">
        <f ca="1">'Rental Revenue'!M46*M10</f>
        <v>96296.619991235129</v>
      </c>
      <c r="N49" s="4">
        <f ca="1">'Rental Revenue'!N46*N10</f>
        <v>97010.858933663185</v>
      </c>
      <c r="O49" s="4">
        <f ca="1">'Rental Revenue'!O46*O10</f>
        <v>97730.395437593674</v>
      </c>
      <c r="P49" s="4">
        <f ca="1">'Rental Revenue'!P46*P10</f>
        <v>98455.268795420532</v>
      </c>
      <c r="Q49" s="4">
        <f ca="1">'Rental Revenue'!Q46*Q10</f>
        <v>99185.518590972148</v>
      </c>
      <c r="R49" s="4">
        <f ca="1">'Rental Revenue'!R46*R10</f>
        <v>99921.184701673046</v>
      </c>
      <c r="S49" s="4">
        <f ca="1">'Rental Revenue'!S46*S10</f>
        <v>100662.30730072146</v>
      </c>
      <c r="T49" s="4">
        <f ca="1">'Rental Revenue'!T46*T10</f>
        <v>101408.92685928312</v>
      </c>
      <c r="U49" s="4">
        <f ca="1">'Rental Revenue'!U46*U10</f>
        <v>102161.08414870128</v>
      </c>
      <c r="V49" s="4">
        <f ca="1">'Rental Revenue'!V46*V10</f>
        <v>102918.8202427232</v>
      </c>
      <c r="W49" s="4">
        <f ca="1">'Rental Revenue'!W46*W10</f>
        <v>103682.17651974307</v>
      </c>
      <c r="X49" s="4">
        <f ca="1">'Rental Revenue'!X46*X10</f>
        <v>159342.00476340059</v>
      </c>
      <c r="Y49" s="4">
        <f ca="1">'Rental Revenue'!Y46*Y10</f>
        <v>160523.85584993858</v>
      </c>
      <c r="Z49" s="4">
        <f ca="1">'Rental Revenue'!Z46*Z10</f>
        <v>168455.6454857288</v>
      </c>
      <c r="AA49" s="4">
        <f ca="1">'Rental Revenue'!AA46*AA10</f>
        <v>169705.09309966076</v>
      </c>
      <c r="AB49" s="4">
        <f ca="1">'Rental Revenue'!AB46*AB10</f>
        <v>63379.077451214405</v>
      </c>
      <c r="AC49" s="4">
        <f ca="1">'Rental Revenue'!AC46*AC10</f>
        <v>63849.164617876559</v>
      </c>
      <c r="AD49" s="4">
        <f ca="1">'Rental Revenue'!AD46*AD10</f>
        <v>64322.738454795632</v>
      </c>
      <c r="AE49" s="4">
        <f ca="1">'Rental Revenue'!AE46*AE10</f>
        <v>64799.824822855189</v>
      </c>
      <c r="AF49" s="4">
        <f ca="1">'Rental Revenue'!AF46*AF10</f>
        <v>79074.766414529426</v>
      </c>
      <c r="AG49" s="4">
        <f ca="1">'Rental Revenue'!AG46*AG10</f>
        <v>79661.269632833442</v>
      </c>
      <c r="AH49" s="4">
        <f ca="1">'Rental Revenue'!AH46*AH10</f>
        <v>112462.17368737009</v>
      </c>
      <c r="AI49" s="4">
        <f ca="1">'Rental Revenue'!AI46*AI10</f>
        <v>113296.31370188917</v>
      </c>
      <c r="AJ49" s="4">
        <f ca="1">'Rental Revenue'!AJ46*AJ10</f>
        <v>114136.64059276863</v>
      </c>
      <c r="AK49" s="4">
        <f ca="1">'Rental Revenue'!AK46*AK10</f>
        <v>114983.20024851449</v>
      </c>
      <c r="AL49" s="4">
        <f ca="1">'Rental Revenue'!AL46*AL10</f>
        <v>115836.03889799115</v>
      </c>
      <c r="AM49" s="4">
        <f ca="1">'Rental Revenue'!AM46*AM10</f>
        <v>116695.20311294582</v>
      </c>
      <c r="AN49" s="4">
        <f ca="1">'Rental Revenue'!AN46*AN10</f>
        <v>117560.73981055162</v>
      </c>
      <c r="AO49" s="4">
        <f ca="1">'Rental Revenue'!AO46*AO10</f>
        <v>118432.69625596992</v>
      </c>
      <c r="AP49" s="4">
        <f ca="1">'Rental Revenue'!AP46*AP10</f>
        <v>119311.12006493087</v>
      </c>
      <c r="AQ49" s="4">
        <f ca="1">'Rental Revenue'!AQ46*AQ10</f>
        <v>120196.05920633418</v>
      </c>
      <c r="AR49" s="4">
        <f ca="1">'Rental Revenue'!AR46*AR10</f>
        <v>179715.91403435185</v>
      </c>
      <c r="AS49" s="4">
        <f ca="1">'Rental Revenue'!AS46*AS10</f>
        <v>181048.87986834551</v>
      </c>
      <c r="AT49" s="4">
        <f ca="1">'Rental Revenue'!AT46*AT10</f>
        <v>212809.92885364033</v>
      </c>
      <c r="AU49" s="4">
        <f ca="1">'Rental Revenue'!AU46*AU10</f>
        <v>214388.35537096203</v>
      </c>
      <c r="AV49" s="4">
        <f ca="1">'Rental Revenue'!AV46*AV10</f>
        <v>137686.29464889431</v>
      </c>
      <c r="AW49" s="4">
        <f ca="1">'Rental Revenue'!AW46*AW10</f>
        <v>138707.52377911523</v>
      </c>
      <c r="AX49" s="4">
        <f ca="1">'Rental Revenue'!AX46*AX10</f>
        <v>95434.318892186726</v>
      </c>
      <c r="AY49" s="4">
        <f ca="1">'Rental Revenue'!AY46*AY10</f>
        <v>96142.162085469114</v>
      </c>
      <c r="AZ49" s="4">
        <f ca="1">'Rental Revenue'!AZ46*AZ10</f>
        <v>88931.544923776833</v>
      </c>
      <c r="BA49" s="4">
        <f ca="1">'Rental Revenue'!BA46*BA10</f>
        <v>89591.156575781162</v>
      </c>
      <c r="BB49" s="4">
        <f ca="1">'Rental Revenue'!BB46*BB10</f>
        <v>133276.25952850864</v>
      </c>
      <c r="BC49" s="4">
        <f ca="1">'Rental Revenue'!BC46*BC10</f>
        <v>134264.77911169935</v>
      </c>
      <c r="BD49" s="4">
        <f ca="1">'Rental Revenue'!BD46*BD10</f>
        <v>148524.31529183799</v>
      </c>
      <c r="BE49" s="4">
        <f ca="1">'Rental Revenue'!BE46*BE10</f>
        <v>149625.93079909618</v>
      </c>
      <c r="BF49" s="4">
        <f ca="1">'Rental Revenue'!BF46*BF10</f>
        <v>150735.71706764316</v>
      </c>
      <c r="BG49" s="4">
        <f ca="1">'Rental Revenue'!BG46*BG10</f>
        <v>151853.7347006019</v>
      </c>
      <c r="BH49" s="4">
        <f ca="1">'Rental Revenue'!BH46*BH10</f>
        <v>152980.04475059305</v>
      </c>
      <c r="BI49" s="4">
        <f ca="1">'Rental Revenue'!BI46*BI10</f>
        <v>154114.70872306902</v>
      </c>
    </row>
    <row r="50" spans="1:61" s="4" customFormat="1" x14ac:dyDescent="0.25">
      <c r="A50" s="4" t="s">
        <v>568</v>
      </c>
      <c r="C50" s="4">
        <f ca="1">'Rental Revenue'!C49*C11</f>
        <v>0</v>
      </c>
      <c r="D50" s="4">
        <f ca="1">'Rental Revenue'!D49*D11</f>
        <v>141186.35443129996</v>
      </c>
      <c r="E50" s="4">
        <f ca="1">'Rental Revenue'!E49*E11</f>
        <v>142233.54375615335</v>
      </c>
      <c r="F50" s="4">
        <f ca="1">'Rental Revenue'!F49*F11</f>
        <v>165653.8646456642</v>
      </c>
      <c r="G50" s="4">
        <f ca="1">'Rental Revenue'!G49*G11</f>
        <v>166882.53124999994</v>
      </c>
      <c r="H50" s="4">
        <f ca="1">'Rental Revenue'!H49*H11</f>
        <v>168120.31096273096</v>
      </c>
      <c r="I50" s="4">
        <f ca="1">'Rental Revenue'!I49*I11</f>
        <v>169367.27137643631</v>
      </c>
      <c r="J50" s="4">
        <f ca="1">'Rental Revenue'!J49*J11</f>
        <v>170623.48058503409</v>
      </c>
      <c r="K50" s="4">
        <f ca="1">'Rental Revenue'!K49*K11</f>
        <v>171889.00718749993</v>
      </c>
      <c r="L50" s="4">
        <f ca="1">'Rental Revenue'!L49*L11</f>
        <v>23379.316875446792</v>
      </c>
      <c r="M50" s="4">
        <f ca="1">'Rental Revenue'!M49*M11</f>
        <v>23552.722946826343</v>
      </c>
      <c r="N50" s="4">
        <f ca="1">'Rental Revenue'!N49*N11</f>
        <v>130591.54087223885</v>
      </c>
      <c r="O50" s="4">
        <f ca="1">'Rental Revenue'!O49*O11</f>
        <v>131560.14770445297</v>
      </c>
      <c r="P50" s="4">
        <f ca="1">'Rental Revenue'!P49*P11</f>
        <v>132535.93876306605</v>
      </c>
      <c r="Q50" s="4">
        <f ca="1">'Rental Revenue'!Q49*Q11</f>
        <v>133518.96733400092</v>
      </c>
      <c r="R50" s="4">
        <f ca="1">'Rental Revenue'!R49*R11</f>
        <v>134509.28709840597</v>
      </c>
      <c r="S50" s="4">
        <f ca="1">'Rental Revenue'!S49*S11</f>
        <v>135506.95213558653</v>
      </c>
      <c r="T50" s="4">
        <f ca="1">'Rental Revenue'!T49*T11</f>
        <v>136512.0169259579</v>
      </c>
      <c r="U50" s="4">
        <f ca="1">'Rental Revenue'!U49*U11</f>
        <v>137524.53635402102</v>
      </c>
      <c r="V50" s="4">
        <f ca="1">'Rental Revenue'!V49*V11</f>
        <v>138544.56571135821</v>
      </c>
      <c r="W50" s="4">
        <f ca="1">'Rental Revenue'!W49*W11</f>
        <v>139572.1606996542</v>
      </c>
      <c r="X50" s="4">
        <f ca="1">'Rental Revenue'!X49*X11</f>
        <v>140607.37743373681</v>
      </c>
      <c r="Y50" s="4">
        <f ca="1">'Rental Revenue'!Y49*Y11</f>
        <v>141650.2724446416</v>
      </c>
      <c r="Z50" s="4">
        <f ca="1">'Rental Revenue'!Z49*Z11</f>
        <v>217692.55955302148</v>
      </c>
      <c r="AA50" s="4">
        <f ca="1">'Rental Revenue'!AA49*AA11</f>
        <v>219307.20089270463</v>
      </c>
      <c r="AB50" s="4">
        <f ca="1">'Rental Revenue'!AB49*AB11</f>
        <v>230143.58763338343</v>
      </c>
      <c r="AC50" s="4">
        <f ca="1">'Rental Revenue'!AC49*AC11</f>
        <v>231850.5791420452</v>
      </c>
      <c r="AD50" s="4">
        <f ca="1">'Rental Revenue'!AD49*AD11</f>
        <v>86588.301766070843</v>
      </c>
      <c r="AE50" s="4">
        <f ca="1">'Rental Revenue'!AE49*AE11</f>
        <v>87230.533415381782</v>
      </c>
      <c r="AF50" s="4">
        <f ca="1">'Rental Revenue'!AF49*AF11</f>
        <v>87877.528542933607</v>
      </c>
      <c r="AG50" s="4">
        <f ca="1">'Rental Revenue'!AG49*AG11</f>
        <v>88529.322479786308</v>
      </c>
      <c r="AH50" s="4">
        <f ca="1">'Rental Revenue'!AH49*AH11</f>
        <v>108031.70402177684</v>
      </c>
      <c r="AI50" s="4">
        <f ca="1">'Rental Revenue'!AI49*AI11</f>
        <v>108832.98292477714</v>
      </c>
      <c r="AJ50" s="4">
        <f ca="1">'Rental Revenue'!AJ49*AJ11</f>
        <v>153645.47772103487</v>
      </c>
      <c r="AK50" s="4">
        <f ca="1">'Rental Revenue'!AK49*AK11</f>
        <v>154785.07725761583</v>
      </c>
      <c r="AL50" s="4">
        <f ca="1">'Rental Revenue'!AL49*AL11</f>
        <v>155933.12928575752</v>
      </c>
      <c r="AM50" s="4">
        <f ca="1">'Rental Revenue'!AM49*AM11</f>
        <v>157089.69649819648</v>
      </c>
      <c r="AN50" s="4">
        <f ca="1">'Rental Revenue'!AN49*AN11</f>
        <v>158254.84205266589</v>
      </c>
      <c r="AO50" s="4">
        <f ca="1">'Rental Revenue'!AO49*AO11</f>
        <v>159428.62957534427</v>
      </c>
      <c r="AP50" s="4">
        <f ca="1">'Rental Revenue'!AP49*AP11</f>
        <v>160611.12316433017</v>
      </c>
      <c r="AQ50" s="4">
        <f ca="1">'Rental Revenue'!AQ49*AQ11</f>
        <v>161802.38739314239</v>
      </c>
      <c r="AR50" s="4">
        <f ca="1">'Rental Revenue'!AR49*AR11</f>
        <v>163002.48731424587</v>
      </c>
      <c r="AS50" s="4">
        <f ca="1">'Rental Revenue'!AS49*AS11</f>
        <v>164211.48846260461</v>
      </c>
      <c r="AT50" s="4">
        <f ca="1">'Rental Revenue'!AT49*AT11</f>
        <v>178128.61526691975</v>
      </c>
      <c r="AU50" s="4">
        <f ca="1">'Rental Revenue'!AU49*AU11</f>
        <v>179449.80799202266</v>
      </c>
      <c r="AV50" s="4">
        <f ca="1">'Rental Revenue'!AV49*AV11</f>
        <v>211661.40004990631</v>
      </c>
      <c r="AW50" s="4">
        <f ca="1">'Rental Revenue'!AW49*AW11</f>
        <v>213231.30784665188</v>
      </c>
      <c r="AX50" s="4">
        <f ca="1">'Rental Revenue'!AX49*AX11</f>
        <v>107850.30303892732</v>
      </c>
      <c r="AY50" s="4">
        <f ca="1">'Rental Revenue'!AY49*AY11</f>
        <v>108650.23647781729</v>
      </c>
      <c r="AZ50" s="4">
        <f ca="1">'Rental Revenue'!AZ49*AZ11</f>
        <v>48930.834503351827</v>
      </c>
      <c r="BA50" s="4">
        <f ca="1">'Rental Revenue'!BA49*BA11</f>
        <v>49293.758015007559</v>
      </c>
      <c r="BB50" s="4">
        <f ca="1">'Rental Revenue'!BB49*BB11</f>
        <v>110337.32300710367</v>
      </c>
      <c r="BC50" s="4">
        <f ca="1">'Rental Revenue'!BC49*BC11</f>
        <v>111155.70285161024</v>
      </c>
      <c r="BD50" s="4">
        <f ca="1">'Rental Revenue'!BD49*BD11</f>
        <v>119740.59150197296</v>
      </c>
      <c r="BE50" s="4">
        <f ca="1">'Rental Revenue'!BE49*BE11</f>
        <v>120628.71606385127</v>
      </c>
      <c r="BF50" s="4">
        <f ca="1">'Rental Revenue'!BF49*BF11</f>
        <v>139644.23334645934</v>
      </c>
      <c r="BG50" s="4">
        <f ca="1">'Rental Revenue'!BG49*BG11</f>
        <v>140679.98464853648</v>
      </c>
      <c r="BH50" s="4">
        <f ca="1">'Rental Revenue'!BH49*BH11</f>
        <v>141723.41819236503</v>
      </c>
      <c r="BI50" s="4">
        <f ca="1">'Rental Revenue'!BI49*BI11</f>
        <v>142774.59095768345</v>
      </c>
    </row>
    <row r="51" spans="1:61" s="4" customFormat="1" x14ac:dyDescent="0.25">
      <c r="A51" s="4" t="s">
        <v>565</v>
      </c>
      <c r="C51" s="4">
        <f ca="1">('Rental Revenue'!C46+'Rental Revenue'!C49)*C8</f>
        <v>0</v>
      </c>
      <c r="D51" s="4">
        <f ca="1">('Rental Revenue'!D46+'Rental Revenue'!D49)*D8</f>
        <v>57312.577566185035</v>
      </c>
      <c r="E51" s="4">
        <f ca="1">('Rental Revenue'!E46+'Rental Revenue'!E49)*E8</f>
        <v>58015.930953809759</v>
      </c>
      <c r="F51" s="4">
        <f ca="1">('Rental Revenue'!F46+'Rental Revenue'!F49)*F8</f>
        <v>65834.514714402831</v>
      </c>
      <c r="G51" s="4">
        <f ca="1">('Rental Revenue'!G46+'Rental Revenue'!G49)*G8</f>
        <v>66642.451312500023</v>
      </c>
      <c r="H51" s="4">
        <f ca="1">('Rental Revenue'!H46+'Rental Revenue'!H49)*H8</f>
        <v>67779.273234396314</v>
      </c>
      <c r="I51" s="4">
        <f ca="1">('Rental Revenue'!I46+'Rental Revenue'!I49)*I8</f>
        <v>68935.487661469859</v>
      </c>
      <c r="J51" s="4">
        <f ca="1">('Rental Revenue'!J46+'Rental Revenue'!J49)*J8</f>
        <v>70111.425401255095</v>
      </c>
      <c r="K51" s="4">
        <f ca="1">('Rental Revenue'!K46+'Rental Revenue'!K49)*K8</f>
        <v>71307.422904375053</v>
      </c>
      <c r="L51" s="4">
        <f ca="1">('Rental Revenue'!L46+'Rental Revenue'!L49)*L8</f>
        <v>87435.308259941492</v>
      </c>
      <c r="M51" s="4">
        <f ca="1">('Rental Revenue'!M46+'Rental Revenue'!M49)*M8</f>
        <v>88508.334860282805</v>
      </c>
      <c r="N51" s="4">
        <f ca="1">('Rental Revenue'!N46+'Rental Revenue'!N49)*N8</f>
        <v>125554.25585441924</v>
      </c>
      <c r="O51" s="4">
        <f ca="1">('Rental Revenue'!O46+'Rental Revenue'!O49)*O8</f>
        <v>127095.08711582827</v>
      </c>
      <c r="P51" s="4">
        <f ca="1">('Rental Revenue'!P46+'Rental Revenue'!P49)*P8</f>
        <v>128037.76049956356</v>
      </c>
      <c r="Q51" s="4">
        <f ca="1">('Rental Revenue'!Q46+'Rental Revenue'!Q49)*Q8</f>
        <v>128987.42575944899</v>
      </c>
      <c r="R51" s="4">
        <f ca="1">('Rental Revenue'!R46+'Rental Revenue'!R49)*R8</f>
        <v>129944.13475473181</v>
      </c>
      <c r="S51" s="4">
        <f ca="1">('Rental Revenue'!S46+'Rental Revenue'!S49)*S8</f>
        <v>130907.93972930306</v>
      </c>
      <c r="T51" s="4">
        <f ca="1">('Rental Revenue'!T46+'Rental Revenue'!T49)*T8</f>
        <v>131878.89331455037</v>
      </c>
      <c r="U51" s="4">
        <f ca="1">('Rental Revenue'!U46+'Rental Revenue'!U49)*U8</f>
        <v>132857.04853223247</v>
      </c>
      <c r="V51" s="4">
        <f ca="1">('Rental Revenue'!V46+'Rental Revenue'!V49)*V8</f>
        <v>133842.45879737375</v>
      </c>
      <c r="W51" s="4">
        <f ca="1">('Rental Revenue'!W46+'Rental Revenue'!W49)*W8</f>
        <v>134835.17792118213</v>
      </c>
      <c r="X51" s="4">
        <f ca="1">('Rental Revenue'!X46+'Rental Revenue'!X49)*X8</f>
        <v>182234.63227497472</v>
      </c>
      <c r="Y51" s="4">
        <f ca="1">('Rental Revenue'!Y46+'Rental Revenue'!Y49)*Y8</f>
        <v>183586.27962294692</v>
      </c>
      <c r="Z51" s="4">
        <f ca="1">('Rental Revenue'!Z46+'Rental Revenue'!Z49)*Z8</f>
        <v>216002.5585561904</v>
      </c>
      <c r="AA51" s="4">
        <f ca="1">('Rental Revenue'!AA46+'Rental Revenue'!AA49)*AA8</f>
        <v>217604.66503717558</v>
      </c>
      <c r="AB51" s="4">
        <f ca="1">('Rental Revenue'!AB46+'Rental Revenue'!AB49)*AB8</f>
        <v>131390.96650577043</v>
      </c>
      <c r="AC51" s="4">
        <f ca="1">('Rental Revenue'!AC46+'Rental Revenue'!AC49)*AC8</f>
        <v>132365.5027352894</v>
      </c>
      <c r="AD51" s="4">
        <f ca="1">('Rental Revenue'!AD46+'Rental Revenue'!AD49)*AD8</f>
        <v>83649.55458162594</v>
      </c>
      <c r="AE51" s="4">
        <f ca="1">('Rental Revenue'!AE46+'Rental Revenue'!AE49)*AE8</f>
        <v>84269.989332133264</v>
      </c>
      <c r="AF51" s="4">
        <f ca="1">('Rental Revenue'!AF46+'Rental Revenue'!AF49)*AF8</f>
        <v>96555.404565833916</v>
      </c>
      <c r="AG51" s="4">
        <f ca="1">('Rental Revenue'!AG46+'Rental Revenue'!AG49)*AG8</f>
        <v>97271.562932026733</v>
      </c>
      <c r="AH51" s="4">
        <f ca="1">('Rental Revenue'!AH46+'Rental Revenue'!AH49)*AH8</f>
        <v>131592.43840726884</v>
      </c>
      <c r="AI51" s="4">
        <f ca="1">('Rental Revenue'!AI46+'Rental Revenue'!AI49)*AI8</f>
        <v>132568.46896834247</v>
      </c>
      <c r="AJ51" s="4">
        <f ca="1">('Rental Revenue'!AJ46+'Rental Revenue'!AJ49)*AJ8</f>
        <v>148430.85627857648</v>
      </c>
      <c r="AK51" s="4">
        <f ca="1">('Rental Revenue'!AK46+'Rental Revenue'!AK49)*AK8</f>
        <v>149531.77859362506</v>
      </c>
      <c r="AL51" s="4">
        <f ca="1">('Rental Revenue'!AL46+'Rental Revenue'!AL49)*AL8</f>
        <v>150640.86652850604</v>
      </c>
      <c r="AM51" s="4">
        <f ca="1">('Rental Revenue'!AM46+'Rental Revenue'!AM49)*AM8</f>
        <v>151758.18064820781</v>
      </c>
      <c r="AN51" s="4">
        <f ca="1">('Rental Revenue'!AN46+'Rental Revenue'!AN49)*AN8</f>
        <v>152883.78196693369</v>
      </c>
      <c r="AO51" s="4">
        <f ca="1">('Rental Revenue'!AO46+'Rental Revenue'!AO49)*AO8</f>
        <v>154017.73195143376</v>
      </c>
      <c r="AP51" s="4">
        <f ca="1">('Rental Revenue'!AP46+'Rental Revenue'!AP49)*AP8</f>
        <v>155160.0925243611</v>
      </c>
      <c r="AQ51" s="4">
        <f ca="1">('Rental Revenue'!AQ46+'Rental Revenue'!AQ49)*AQ8</f>
        <v>156310.92606765401</v>
      </c>
      <c r="AR51" s="4">
        <f ca="1">('Rental Revenue'!AR46+'Rental Revenue'!AR49)*AR8</f>
        <v>207029.02338291408</v>
      </c>
      <c r="AS51" s="4">
        <f ca="1">('Rental Revenue'!AS46+'Rental Revenue'!AS49)*AS8</f>
        <v>208564.57250941906</v>
      </c>
      <c r="AT51" s="4">
        <f ca="1">('Rental Revenue'!AT46+'Rental Revenue'!AT49)*AT8</f>
        <v>240117.96200013993</v>
      </c>
      <c r="AU51" s="4">
        <f ca="1">('Rental Revenue'!AU46+'Rental Revenue'!AU49)*AU8</f>
        <v>241898.9341594179</v>
      </c>
      <c r="AV51" s="4">
        <f ca="1">('Rental Revenue'!AV46+'Rental Revenue'!AV49)*AV8</f>
        <v>187953.86764397883</v>
      </c>
      <c r="AW51" s="4">
        <f ca="1">('Rental Revenue'!AW46+'Rental Revenue'!AW49)*AW8</f>
        <v>189347.93497119675</v>
      </c>
      <c r="AX51" s="4">
        <f ca="1">('Rental Revenue'!AX46+'Rental Revenue'!AX49)*AX8</f>
        <v>117137.40436771068</v>
      </c>
      <c r="AY51" s="4">
        <f ca="1">('Rental Revenue'!AY46+'Rental Revenue'!AY49)*AY8</f>
        <v>118006.22090376331</v>
      </c>
      <c r="AZ51" s="4">
        <f ca="1">('Rental Revenue'!AZ46+'Rental Revenue'!AZ49)*AZ8</f>
        <v>91718.665489867737</v>
      </c>
      <c r="BA51" s="4">
        <f ca="1">('Rental Revenue'!BA46+'Rental Revenue'!BA49)*BA8</f>
        <v>92398.949415163952</v>
      </c>
      <c r="BB51" s="4">
        <f ca="1">('Rental Revenue'!BB46+'Rental Revenue'!BB49)*BB8</f>
        <v>149966.22853118068</v>
      </c>
      <c r="BC51" s="4">
        <f ca="1">('Rental Revenue'!BC46+'Rental Revenue'!BC49)*BC8</f>
        <v>151078.53881243235</v>
      </c>
      <c r="BD51" s="4">
        <f ca="1">('Rental Revenue'!BD46+'Rental Revenue'!BD49)*BD8</f>
        <v>166034.902217783</v>
      </c>
      <c r="BE51" s="4">
        <f ca="1">('Rental Revenue'!BE46+'Rental Revenue'!BE49)*BE8</f>
        <v>167266.39500514118</v>
      </c>
      <c r="BF51" s="4">
        <f ca="1">('Rental Revenue'!BF46+'Rental Revenue'!BF49)*BF8</f>
        <v>174634.05109658357</v>
      </c>
      <c r="BG51" s="4">
        <f ca="1">('Rental Revenue'!BG46+'Rental Revenue'!BG49)*BG8</f>
        <v>175929.32438840327</v>
      </c>
      <c r="BH51" s="4">
        <f ca="1">('Rental Revenue'!BH46+'Rental Revenue'!BH49)*BH8</f>
        <v>177234.20481520001</v>
      </c>
      <c r="BI51" s="4">
        <f ca="1">('Rental Revenue'!BI46+'Rental Revenue'!BI49)*BI8</f>
        <v>178548.76363378385</v>
      </c>
    </row>
    <row r="52" spans="1:61" s="4" customFormat="1" x14ac:dyDescent="0.25">
      <c r="A52" s="4" t="s">
        <v>566</v>
      </c>
      <c r="C52" s="4">
        <f ca="1">IF('Rental Revenue'!$B$28,'Rental Revenue'!C449,0)</f>
        <v>0</v>
      </c>
      <c r="D52" s="4">
        <f ca="1">IF('Rental Revenue'!$B$28,'Rental Revenue'!D449,0)</f>
        <v>29278.455972508324</v>
      </c>
      <c r="E52" s="4">
        <f ca="1">IF('Rental Revenue'!$B$28,'Rental Revenue'!E449,0)</f>
        <v>29637.768047923251</v>
      </c>
      <c r="F52" s="4">
        <f ca="1">IF('Rental Revenue'!$B$28,'Rental Revenue'!F449,0)</f>
        <v>33631.935997140652</v>
      </c>
      <c r="G52" s="4">
        <f ca="1">IF('Rental Revenue'!$B$28,'Rental Revenue'!G449,0)</f>
        <v>34044.67500000001</v>
      </c>
      <c r="H52" s="4">
        <f ca="1">IF('Rental Revenue'!$B$28,'Rental Revenue'!H449,0)</f>
        <v>34625.426939666053</v>
      </c>
      <c r="I52" s="4">
        <f ca="1">IF('Rental Revenue'!$B$28,'Rental Revenue'!I449,0)</f>
        <v>35216.085650814741</v>
      </c>
      <c r="J52" s="4">
        <f ca="1">IF('Rental Revenue'!$B$28,'Rental Revenue'!J449,0)</f>
        <v>35816.820128355095</v>
      </c>
      <c r="K52" s="4">
        <f ca="1">IF('Rental Revenue'!$B$28,'Rental Revenue'!K449,0)</f>
        <v>36427.802250000022</v>
      </c>
      <c r="L52" s="4">
        <f ca="1">IF('Rental Revenue'!$B$28,'Rental Revenue'!L449,0)</f>
        <v>44666.824143009704</v>
      </c>
      <c r="M52" s="4">
        <f ca="1">IF('Rental Revenue'!$B$28,'Rental Revenue'!M449,0)</f>
        <v>45214.985880093394</v>
      </c>
      <c r="N52" s="4">
        <f ca="1">IF('Rental Revenue'!$B$28,'Rental Revenue'!N449,0)</f>
        <v>64140.105161899992</v>
      </c>
      <c r="O52" s="4">
        <f ca="1">IF('Rental Revenue'!$B$28,'Rental Revenue'!O449,0)</f>
        <v>64927.247568750063</v>
      </c>
      <c r="P52" s="4">
        <f ca="1">IF('Rental Revenue'!$B$28,'Rental Revenue'!P449,0)</f>
        <v>65408.817624298114</v>
      </c>
      <c r="Q52" s="4">
        <f ca="1">IF('Rental Revenue'!$B$28,'Rental Revenue'!Q449,0)</f>
        <v>65893.959519514174</v>
      </c>
      <c r="R52" s="4">
        <f ca="1">IF('Rental Revenue'!$B$28,'Rental Revenue'!R449,0)</f>
        <v>66382.699746989427</v>
      </c>
      <c r="S52" s="4">
        <f ca="1">IF('Rental Revenue'!$B$28,'Rental Revenue'!S449,0)</f>
        <v>66875.064995812543</v>
      </c>
      <c r="T52" s="4">
        <f ca="1">IF('Rental Revenue'!$B$28,'Rental Revenue'!T449,0)</f>
        <v>67371.082153027019</v>
      </c>
      <c r="U52" s="4">
        <f ca="1">IF('Rental Revenue'!$B$28,'Rental Revenue'!U449,0)</f>
        <v>67870.778305099579</v>
      </c>
      <c r="V52" s="4">
        <f ca="1">IF('Rental Revenue'!$B$28,'Rental Revenue'!V449,0)</f>
        <v>68374.180739399104</v>
      </c>
      <c r="W52" s="4">
        <f ca="1">IF('Rental Revenue'!$B$28,'Rental Revenue'!W449,0)</f>
        <v>68881.316945686907</v>
      </c>
      <c r="X52" s="4">
        <f ca="1">IF('Rental Revenue'!$B$28,'Rental Revenue'!X449,0)</f>
        <v>93095.597586193966</v>
      </c>
      <c r="Y52" s="4">
        <f ca="1">IF('Rental Revenue'!$B$28,'Rental Revenue'!Y449,0)</f>
        <v>93786.094315681694</v>
      </c>
      <c r="Z52" s="4">
        <f ca="1">IF('Rental Revenue'!$B$28,'Rental Revenue'!Z449,0)</f>
        <v>110346.13463917772</v>
      </c>
      <c r="AA52" s="4">
        <f ca="1">IF('Rental Revenue'!$B$28,'Rental Revenue'!AA449,0)</f>
        <v>111164.57984019187</v>
      </c>
      <c r="AB52" s="4">
        <f ca="1">IF('Rental Revenue'!$B$28,'Rental Revenue'!AB449,0)</f>
        <v>67121.821969742232</v>
      </c>
      <c r="AC52" s="4">
        <f ca="1">IF('Rental Revenue'!$B$28,'Rental Revenue'!AC449,0)</f>
        <v>67619.669341144021</v>
      </c>
      <c r="AD52" s="4">
        <f ca="1">IF('Rental Revenue'!$B$28,'Rental Revenue'!AD449,0)</f>
        <v>42732.850360983881</v>
      </c>
      <c r="AE52" s="4">
        <f ca="1">IF('Rental Revenue'!$B$28,'Rental Revenue'!AE449,0)</f>
        <v>43049.802979378415</v>
      </c>
      <c r="AF52" s="4">
        <f ca="1">IF('Rental Revenue'!$B$28,'Rental Revenue'!AF449,0)</f>
        <v>49325.877172839799</v>
      </c>
      <c r="AG52" s="4">
        <f ca="1">IF('Rental Revenue'!$B$28,'Rental Revenue'!AG449,0)</f>
        <v>49691.730744330387</v>
      </c>
      <c r="AH52" s="4">
        <f ca="1">IF('Rental Revenue'!$B$28,'Rental Revenue'!AH449,0)</f>
        <v>67224.745035641798</v>
      </c>
      <c r="AI52" s="4">
        <f ca="1">IF('Rental Revenue'!$B$28,'Rental Revenue'!AI449,0)</f>
        <v>67723.355794810952</v>
      </c>
      <c r="AJ52" s="4">
        <f ca="1">IF('Rental Revenue'!$B$28,'Rental Revenue'!AJ449,0)</f>
        <v>75826.746502465627</v>
      </c>
      <c r="AK52" s="4">
        <f ca="1">IF('Rental Revenue'!$B$28,'Rental Revenue'!AK449,0)</f>
        <v>76389.158923946379</v>
      </c>
      <c r="AL52" s="4">
        <f ca="1">IF('Rental Revenue'!$B$28,'Rental Revenue'!AL449,0)</f>
        <v>76955.742798725929</v>
      </c>
      <c r="AM52" s="4">
        <f ca="1">IF('Rental Revenue'!$B$28,'Rental Revenue'!AM449,0)</f>
        <v>77526.52906677284</v>
      </c>
      <c r="AN52" s="4">
        <f ca="1">IF('Rental Revenue'!$B$28,'Rental Revenue'!AN449,0)</f>
        <v>78101.548897539556</v>
      </c>
      <c r="AO52" s="4">
        <f ca="1">IF('Rental Revenue'!$B$28,'Rental Revenue'!AO449,0)</f>
        <v>78680.833691664739</v>
      </c>
      <c r="AP52" s="4">
        <f ca="1">IF('Rental Revenue'!$B$28,'Rental Revenue'!AP449,0)</f>
        <v>79264.415082687658</v>
      </c>
      <c r="AQ52" s="4">
        <f ca="1">IF('Rental Revenue'!$B$28,'Rental Revenue'!AQ449,0)</f>
        <v>79852.324938775986</v>
      </c>
      <c r="AR52" s="4">
        <f ca="1">IF('Rental Revenue'!$B$28,'Rental Revenue'!AR449,0)</f>
        <v>105761.95319689096</v>
      </c>
      <c r="AS52" s="4">
        <f ca="1">IF('Rental Revenue'!$B$28,'Rental Revenue'!AS449,0)</f>
        <v>106546.39719510553</v>
      </c>
      <c r="AT52" s="4">
        <f ca="1">IF('Rental Revenue'!$B$28,'Rental Revenue'!AT449,0)</f>
        <v>122665.62554285566</v>
      </c>
      <c r="AU52" s="4">
        <f ca="1">IF('Rental Revenue'!$B$28,'Rental Revenue'!AU449,0)</f>
        <v>123575.44529216751</v>
      </c>
      <c r="AV52" s="4">
        <f ca="1">IF('Rental Revenue'!$B$28,'Rental Revenue'!AV449,0)</f>
        <v>96017.301478405541</v>
      </c>
      <c r="AW52" s="4">
        <f ca="1">IF('Rental Revenue'!$B$28,'Rental Revenue'!AW449,0)</f>
        <v>96729.468695375093</v>
      </c>
      <c r="AX52" s="4">
        <f ca="1">IF('Rental Revenue'!$B$28,'Rental Revenue'!AX449,0)</f>
        <v>59840.308744679787</v>
      </c>
      <c r="AY52" s="4">
        <f ca="1">IF('Rental Revenue'!$B$28,'Rental Revenue'!AY449,0)</f>
        <v>60284.148609840777</v>
      </c>
      <c r="AZ52" s="4">
        <f ca="1">IF('Rental Revenue'!$B$28,'Rental Revenue'!AZ449,0)</f>
        <v>46855.001527390923</v>
      </c>
      <c r="BA52" s="4">
        <f ca="1">IF('Rental Revenue'!$B$28,'Rental Revenue'!BA449,0)</f>
        <v>47202.528436865367</v>
      </c>
      <c r="BB52" s="4">
        <f ca="1">IF('Rental Revenue'!$B$28,'Rental Revenue'!BB449,0)</f>
        <v>76611.100143642747</v>
      </c>
      <c r="BC52" s="4">
        <f ca="1">IF('Rental Revenue'!$B$28,'Rental Revenue'!BC449,0)</f>
        <v>77179.330172379225</v>
      </c>
      <c r="BD52" s="4">
        <f ca="1">IF('Rental Revenue'!$B$28,'Rental Revenue'!BD449,0)</f>
        <v>84819.873419046242</v>
      </c>
      <c r="BE52" s="4">
        <f ca="1">IF('Rental Revenue'!$B$28,'Rental Revenue'!BE449,0)</f>
        <v>85448.988508373528</v>
      </c>
      <c r="BF52" s="4">
        <f ca="1">IF('Rental Revenue'!$B$28,'Rental Revenue'!BF449,0)</f>
        <v>89212.797495061852</v>
      </c>
      <c r="BG52" s="4">
        <f ca="1">IF('Rental Revenue'!$B$28,'Rental Revenue'!BG449,0)</f>
        <v>89874.49521757508</v>
      </c>
      <c r="BH52" s="4">
        <f ca="1">IF('Rental Revenue'!$B$28,'Rental Revenue'!BH449,0)</f>
        <v>90541.10079959131</v>
      </c>
      <c r="BI52" s="4">
        <f ca="1">IF('Rental Revenue'!$B$28,'Rental Revenue'!BI449,0)</f>
        <v>91212.65064305687</v>
      </c>
    </row>
    <row r="53" spans="1:61" s="41" customFormat="1" x14ac:dyDescent="0.25">
      <c r="A53" s="85" t="s">
        <v>275</v>
      </c>
      <c r="C53" s="40">
        <f ca="1">SUM(C49:C52)</f>
        <v>0</v>
      </c>
      <c r="D53" s="40">
        <f t="shared" ref="D53:BI53" ca="1" si="9">SUM(D49:D52)</f>
        <v>244147.91538638147</v>
      </c>
      <c r="E53" s="40">
        <f t="shared" ca="1" si="9"/>
        <v>246379.1915511612</v>
      </c>
      <c r="F53" s="40">
        <f t="shared" ca="1" si="9"/>
        <v>281734.58611843694</v>
      </c>
      <c r="G53" s="40">
        <f t="shared" ca="1" si="9"/>
        <v>284307.15756249998</v>
      </c>
      <c r="H53" s="40">
        <f t="shared" ca="1" si="9"/>
        <v>287386.6543756731</v>
      </c>
      <c r="I53" s="40">
        <f t="shared" ca="1" si="9"/>
        <v>290505.55194579402</v>
      </c>
      <c r="J53" s="40">
        <f t="shared" ca="1" si="9"/>
        <v>293664.42499871046</v>
      </c>
      <c r="K53" s="40">
        <f t="shared" ca="1" si="9"/>
        <v>296863.85734187497</v>
      </c>
      <c r="L53" s="40">
        <f t="shared" ca="1" si="9"/>
        <v>251069.0888856024</v>
      </c>
      <c r="M53" s="40">
        <f t="shared" ca="1" si="9"/>
        <v>253572.66367843768</v>
      </c>
      <c r="N53" s="40">
        <f t="shared" ca="1" si="9"/>
        <v>417296.76082222129</v>
      </c>
      <c r="O53" s="40">
        <f t="shared" ca="1" si="9"/>
        <v>421312.87782662502</v>
      </c>
      <c r="P53" s="40">
        <f t="shared" ca="1" si="9"/>
        <v>424437.78568234824</v>
      </c>
      <c r="Q53" s="40">
        <f t="shared" ca="1" si="9"/>
        <v>427585.87120393623</v>
      </c>
      <c r="R53" s="40">
        <f t="shared" ca="1" si="9"/>
        <v>430757.30630180024</v>
      </c>
      <c r="S53" s="40">
        <f t="shared" ca="1" si="9"/>
        <v>433952.26416142361</v>
      </c>
      <c r="T53" s="40">
        <f t="shared" ca="1" si="9"/>
        <v>437170.91925281839</v>
      </c>
      <c r="U53" s="40">
        <f t="shared" ca="1" si="9"/>
        <v>440413.44734005432</v>
      </c>
      <c r="V53" s="40">
        <f t="shared" ca="1" si="9"/>
        <v>443680.02549085428</v>
      </c>
      <c r="W53" s="40">
        <f t="shared" ca="1" si="9"/>
        <v>446970.83208626625</v>
      </c>
      <c r="X53" s="40">
        <f t="shared" ca="1" si="9"/>
        <v>575279.61205830611</v>
      </c>
      <c r="Y53" s="40">
        <f t="shared" ca="1" si="9"/>
        <v>579546.50223320874</v>
      </c>
      <c r="Z53" s="40">
        <f t="shared" ca="1" si="9"/>
        <v>712496.89823411847</v>
      </c>
      <c r="AA53" s="40">
        <f t="shared" ca="1" si="9"/>
        <v>717781.53886973276</v>
      </c>
      <c r="AB53" s="40">
        <f t="shared" ca="1" si="9"/>
        <v>492035.45356011047</v>
      </c>
      <c r="AC53" s="40">
        <f t="shared" ca="1" si="9"/>
        <v>495684.91583635518</v>
      </c>
      <c r="AD53" s="40">
        <f t="shared" ca="1" si="9"/>
        <v>277293.44516347628</v>
      </c>
      <c r="AE53" s="40">
        <f t="shared" ca="1" si="9"/>
        <v>279350.15054974868</v>
      </c>
      <c r="AF53" s="40">
        <f t="shared" ca="1" si="9"/>
        <v>312833.57669613673</v>
      </c>
      <c r="AG53" s="40">
        <f t="shared" ca="1" si="9"/>
        <v>315153.88578897686</v>
      </c>
      <c r="AH53" s="40">
        <f t="shared" ca="1" si="9"/>
        <v>419311.06115205761</v>
      </c>
      <c r="AI53" s="40">
        <f t="shared" ca="1" si="9"/>
        <v>422421.12138981977</v>
      </c>
      <c r="AJ53" s="40">
        <f t="shared" ca="1" si="9"/>
        <v>492039.72109484562</v>
      </c>
      <c r="AK53" s="40">
        <f t="shared" ca="1" si="9"/>
        <v>495689.21502370178</v>
      </c>
      <c r="AL53" s="40">
        <f t="shared" ca="1" si="9"/>
        <v>499365.77751098061</v>
      </c>
      <c r="AM53" s="40">
        <f t="shared" ca="1" si="9"/>
        <v>503069.60932612297</v>
      </c>
      <c r="AN53" s="40">
        <f t="shared" ca="1" si="9"/>
        <v>506800.91272769077</v>
      </c>
      <c r="AO53" s="40">
        <f t="shared" ca="1" si="9"/>
        <v>510559.8914744127</v>
      </c>
      <c r="AP53" s="40">
        <f t="shared" ca="1" si="9"/>
        <v>514346.75083630974</v>
      </c>
      <c r="AQ53" s="40">
        <f t="shared" ca="1" si="9"/>
        <v>518161.69760590652</v>
      </c>
      <c r="AR53" s="40">
        <f t="shared" ca="1" si="9"/>
        <v>655509.37792840286</v>
      </c>
      <c r="AS53" s="40">
        <f t="shared" ca="1" si="9"/>
        <v>660371.33803547476</v>
      </c>
      <c r="AT53" s="40">
        <f t="shared" ca="1" si="9"/>
        <v>753722.13166355563</v>
      </c>
      <c r="AU53" s="40">
        <f t="shared" ca="1" si="9"/>
        <v>759312.54281457001</v>
      </c>
      <c r="AV53" s="40">
        <f t="shared" ca="1" si="9"/>
        <v>633318.86382118496</v>
      </c>
      <c r="AW53" s="40">
        <f t="shared" ca="1" si="9"/>
        <v>638016.235292339</v>
      </c>
      <c r="AX53" s="40">
        <f t="shared" ca="1" si="9"/>
        <v>380262.33504350454</v>
      </c>
      <c r="AY53" s="40">
        <f t="shared" ca="1" si="9"/>
        <v>383082.7680768905</v>
      </c>
      <c r="AZ53" s="40">
        <f t="shared" ca="1" si="9"/>
        <v>276436.04644438729</v>
      </c>
      <c r="BA53" s="40">
        <f t="shared" ca="1" si="9"/>
        <v>278486.39244281803</v>
      </c>
      <c r="BB53" s="40">
        <f t="shared" ca="1" si="9"/>
        <v>470190.91121043573</v>
      </c>
      <c r="BC53" s="40">
        <f t="shared" ca="1" si="9"/>
        <v>473678.35094812111</v>
      </c>
      <c r="BD53" s="40">
        <f t="shared" ca="1" si="9"/>
        <v>519119.68243064015</v>
      </c>
      <c r="BE53" s="40">
        <f t="shared" ca="1" si="9"/>
        <v>522970.03037646215</v>
      </c>
      <c r="BF53" s="40">
        <f t="shared" ca="1" si="9"/>
        <v>554226.79900574801</v>
      </c>
      <c r="BG53" s="40">
        <f t="shared" ca="1" si="9"/>
        <v>558337.53895511676</v>
      </c>
      <c r="BH53" s="40">
        <f t="shared" ca="1" si="9"/>
        <v>562478.76855774946</v>
      </c>
      <c r="BI53" s="40">
        <f t="shared" ca="1" si="9"/>
        <v>566650.71395759319</v>
      </c>
    </row>
    <row r="54" spans="1:61" s="4" customFormat="1" x14ac:dyDescent="0.25"/>
    <row r="55" spans="1:61" s="4" customFormat="1" x14ac:dyDescent="0.25"/>
    <row r="56" spans="1:61" s="4" customFormat="1" ht="17.25" x14ac:dyDescent="0.4">
      <c r="A56" s="86" t="s">
        <v>266</v>
      </c>
      <c r="C56" s="4">
        <f ca="1">SUM(C53,C45, C39,C34,C29,C24)</f>
        <v>30327833.66</v>
      </c>
      <c r="D56" s="4">
        <f t="shared" ref="D56:BI56" ca="1" si="10">SUM(D53,D45, D39,D34,D29,D24)</f>
        <v>299373.32391244109</v>
      </c>
      <c r="E56" s="4">
        <f t="shared" ca="1" si="10"/>
        <v>289635.97272762656</v>
      </c>
      <c r="F56" s="4">
        <f t="shared" ca="1" si="10"/>
        <v>326580.52865406865</v>
      </c>
      <c r="G56" s="4">
        <f t="shared" ca="1" si="10"/>
        <v>330608.30617615691</v>
      </c>
      <c r="H56" s="4">
        <f t="shared" ca="1" si="10"/>
        <v>335184.32232481585</v>
      </c>
      <c r="I56" s="4">
        <f t="shared" ca="1" si="10"/>
        <v>339834.66639283998</v>
      </c>
      <c r="J56" s="4">
        <f t="shared" ca="1" si="10"/>
        <v>344560.60945724981</v>
      </c>
      <c r="K56" s="4">
        <f t="shared" ca="1" si="10"/>
        <v>349363.44452984486</v>
      </c>
      <c r="L56" s="4">
        <f t="shared" ca="1" si="10"/>
        <v>301962.22607908363</v>
      </c>
      <c r="M56" s="4">
        <f t="shared" ca="1" si="10"/>
        <v>304433.50062676525</v>
      </c>
      <c r="N56" s="4">
        <f t="shared" ca="1" si="10"/>
        <v>469688.5338509641</v>
      </c>
      <c r="O56" s="4">
        <f t="shared" ca="1" si="10"/>
        <v>474622.78843575862</v>
      </c>
      <c r="P56" s="4">
        <f t="shared" ca="1" si="10"/>
        <v>478590.51740817563</v>
      </c>
      <c r="Q56" s="4">
        <f t="shared" ca="1" si="10"/>
        <v>482590.9938402471</v>
      </c>
      <c r="R56" s="4">
        <f t="shared" ca="1" si="10"/>
        <v>486624.48523599986</v>
      </c>
      <c r="S56" s="4">
        <f t="shared" ca="1" si="10"/>
        <v>490691.26126611966</v>
      </c>
      <c r="T56" s="4">
        <f t="shared" ca="1" si="10"/>
        <v>494791.5937853753</v>
      </c>
      <c r="U56" s="4">
        <f t="shared" ca="1" si="10"/>
        <v>498925.75685018254</v>
      </c>
      <c r="V56" s="4">
        <f t="shared" ca="1" si="10"/>
        <v>503094.0267363069</v>
      </c>
      <c r="W56" s="4">
        <f t="shared" ca="1" si="10"/>
        <v>507296.68195671047</v>
      </c>
      <c r="X56" s="4">
        <f t="shared" ca="1" si="10"/>
        <v>635606.11502961314</v>
      </c>
      <c r="Y56" s="4">
        <f t="shared" ca="1" si="10"/>
        <v>640316.24468261283</v>
      </c>
      <c r="Z56" s="4">
        <f t="shared" ca="1" si="10"/>
        <v>774754.55539929774</v>
      </c>
      <c r="AA56" s="4">
        <f t="shared" ca="1" si="10"/>
        <v>781011.80130218412</v>
      </c>
      <c r="AB56" s="4">
        <f t="shared" ca="1" si="10"/>
        <v>557647.53494105651</v>
      </c>
      <c r="AC56" s="4">
        <f t="shared" ca="1" si="10"/>
        <v>562980.99261737871</v>
      </c>
      <c r="AD56" s="4">
        <f t="shared" ca="1" si="10"/>
        <v>343991.92647780082</v>
      </c>
      <c r="AE56" s="4">
        <f t="shared" ca="1" si="10"/>
        <v>346562.62867839338</v>
      </c>
      <c r="AF56" s="4">
        <f t="shared" ca="1" si="10"/>
        <v>380286.70550492359</v>
      </c>
      <c r="AG56" s="4">
        <f t="shared" ca="1" si="10"/>
        <v>382972.56921339006</v>
      </c>
      <c r="AH56" s="4">
        <f t="shared" ca="1" si="10"/>
        <v>487113.56853620638</v>
      </c>
      <c r="AI56" s="4">
        <f t="shared" ca="1" si="10"/>
        <v>490368.3688455543</v>
      </c>
      <c r="AJ56" s="4">
        <f t="shared" ca="1" si="10"/>
        <v>560830.46851828718</v>
      </c>
      <c r="AK56" s="4">
        <f t="shared" ca="1" si="10"/>
        <v>564990.18835842679</v>
      </c>
      <c r="AL56" s="4">
        <f t="shared" ca="1" si="10"/>
        <v>569180.76113919611</v>
      </c>
      <c r="AM56" s="4">
        <f t="shared" ca="1" si="10"/>
        <v>573402.4156990702</v>
      </c>
      <c r="AN56" s="4">
        <f t="shared" ca="1" si="10"/>
        <v>577655.38257383555</v>
      </c>
      <c r="AO56" s="4">
        <f t="shared" ca="1" si="10"/>
        <v>581939.89400917944</v>
      </c>
      <c r="AP56" s="4">
        <f t="shared" ca="1" si="10"/>
        <v>586256.18397337175</v>
      </c>
      <c r="AQ56" s="4">
        <f t="shared" ca="1" si="10"/>
        <v>590604.48817004217</v>
      </c>
      <c r="AR56" s="4">
        <f t="shared" ca="1" si="10"/>
        <v>728294.95951346948</v>
      </c>
      <c r="AS56" s="4">
        <f t="shared" ca="1" si="10"/>
        <v>733598.07153903041</v>
      </c>
      <c r="AT56" s="4">
        <f t="shared" ca="1" si="10"/>
        <v>827116.95479800703</v>
      </c>
      <c r="AU56" s="4">
        <f t="shared" ca="1" si="10"/>
        <v>833011.72175105207</v>
      </c>
      <c r="AV56" s="4">
        <f t="shared" ca="1" si="10"/>
        <v>709441.36372258398</v>
      </c>
      <c r="AW56" s="4">
        <f t="shared" ca="1" si="10"/>
        <v>715534.70565458806</v>
      </c>
      <c r="AX56" s="4">
        <f t="shared" ca="1" si="10"/>
        <v>458457.5872923577</v>
      </c>
      <c r="AY56" s="4">
        <f t="shared" ca="1" si="10"/>
        <v>462328.43161043117</v>
      </c>
      <c r="AZ56" s="4">
        <f t="shared" ca="1" si="10"/>
        <v>354873.03867097787</v>
      </c>
      <c r="BA56" s="4">
        <f t="shared" ca="1" si="10"/>
        <v>357033.53927399416</v>
      </c>
      <c r="BB56" s="4">
        <f t="shared" ca="1" si="10"/>
        <v>549669.94681660645</v>
      </c>
      <c r="BC56" s="4">
        <f t="shared" ca="1" si="10"/>
        <v>553686.57040468743</v>
      </c>
      <c r="BD56" s="4">
        <f t="shared" ca="1" si="10"/>
        <v>599503.63589827553</v>
      </c>
      <c r="BE56" s="4">
        <f t="shared" ca="1" si="10"/>
        <v>603809.35378495837</v>
      </c>
      <c r="BF56" s="4">
        <f t="shared" ca="1" si="10"/>
        <v>635805.52771296678</v>
      </c>
      <c r="BG56" s="4">
        <f t="shared" ca="1" si="10"/>
        <v>640521.34294869308</v>
      </c>
      <c r="BH56" s="4">
        <f t="shared" ca="1" si="10"/>
        <v>645272.13572451333</v>
      </c>
      <c r="BI56" s="4">
        <f t="shared" ca="1" si="10"/>
        <v>467260.31017447647</v>
      </c>
    </row>
    <row r="57" spans="1:61" s="4" customFormat="1" x14ac:dyDescent="0.25"/>
    <row r="58" spans="1:61" s="4" customFormat="1" x14ac:dyDescent="0.25">
      <c r="A58" s="4" t="s">
        <v>22</v>
      </c>
      <c r="C58" s="4">
        <f t="shared" ref="C58:AH58" ca="1" si="11">SUM(OFFSET($C$53,0,C73,$C$74,C71))</f>
        <v>0</v>
      </c>
      <c r="D58" s="4">
        <f t="shared" ca="1" si="11"/>
        <v>244147.91538638147</v>
      </c>
      <c r="E58" s="4">
        <f t="shared" ca="1" si="11"/>
        <v>490527.10693754267</v>
      </c>
      <c r="F58" s="4">
        <f t="shared" ca="1" si="11"/>
        <v>772261.69305597967</v>
      </c>
      <c r="G58" s="4">
        <f t="shared" ca="1" si="11"/>
        <v>1056568.8506184798</v>
      </c>
      <c r="H58" s="4">
        <f t="shared" ca="1" si="11"/>
        <v>1343955.5049941528</v>
      </c>
      <c r="I58" s="4">
        <f t="shared" ca="1" si="11"/>
        <v>1634461.056939947</v>
      </c>
      <c r="J58" s="4">
        <f t="shared" ca="1" si="11"/>
        <v>1928125.4819386574</v>
      </c>
      <c r="K58" s="4">
        <f t="shared" ca="1" si="11"/>
        <v>2224989.3392805322</v>
      </c>
      <c r="L58" s="4">
        <f t="shared" ca="1" si="11"/>
        <v>2476058.4281661347</v>
      </c>
      <c r="M58" s="4">
        <f t="shared" ca="1" si="11"/>
        <v>2729631.0918445722</v>
      </c>
      <c r="N58" s="4">
        <f t="shared" ca="1" si="11"/>
        <v>3146927.8526667934</v>
      </c>
      <c r="O58" s="4">
        <f t="shared" ca="1" si="11"/>
        <v>3568240.7304934184</v>
      </c>
      <c r="P58" s="4">
        <f t="shared" ca="1" si="11"/>
        <v>3992678.5161757665</v>
      </c>
      <c r="Q58" s="4">
        <f t="shared" ca="1" si="11"/>
        <v>4420264.3873797031</v>
      </c>
      <c r="R58" s="4">
        <f t="shared" ca="1" si="11"/>
        <v>4851021.6936815036</v>
      </c>
      <c r="S58" s="4">
        <f t="shared" ca="1" si="11"/>
        <v>5284973.9578429274</v>
      </c>
      <c r="T58" s="4">
        <f t="shared" ca="1" si="11"/>
        <v>5722144.8770957459</v>
      </c>
      <c r="U58" s="4">
        <f t="shared" ca="1" si="11"/>
        <v>6162558.3244358003</v>
      </c>
      <c r="V58" s="4">
        <f t="shared" ca="1" si="11"/>
        <v>6606238.3499266542</v>
      </c>
      <c r="W58" s="4">
        <f t="shared" ca="1" si="11"/>
        <v>7053209.1820129203</v>
      </c>
      <c r="X58" s="4">
        <f t="shared" ca="1" si="11"/>
        <v>7384340.8786848439</v>
      </c>
      <c r="Y58" s="4">
        <f t="shared" ca="1" si="11"/>
        <v>7717508.189366892</v>
      </c>
      <c r="Z58" s="4">
        <f t="shared" ca="1" si="11"/>
        <v>8148270.5014825733</v>
      </c>
      <c r="AA58" s="4">
        <f t="shared" ca="1" si="11"/>
        <v>8581744.8827898055</v>
      </c>
      <c r="AB58" s="4">
        <f t="shared" ca="1" si="11"/>
        <v>8786393.6819742434</v>
      </c>
      <c r="AC58" s="4">
        <f t="shared" ca="1" si="11"/>
        <v>8991573.0458648056</v>
      </c>
      <c r="AD58" s="4">
        <f t="shared" ca="1" si="11"/>
        <v>8975202.066029571</v>
      </c>
      <c r="AE58" s="4">
        <f t="shared" ca="1" si="11"/>
        <v>8957688.3592374455</v>
      </c>
      <c r="AF58" s="4">
        <f t="shared" ca="1" si="11"/>
        <v>9019452.8470479809</v>
      </c>
      <c r="AG58" s="4">
        <f t="shared" ca="1" si="11"/>
        <v>9081034.0691585187</v>
      </c>
      <c r="AH58" s="4">
        <f t="shared" ca="1" si="11"/>
        <v>9083048.3694883548</v>
      </c>
      <c r="AI58" s="4">
        <f t="shared" ref="AI58:BI58" ca="1" si="12">SUM(OFFSET($C$53,0,AI73,$C$74,AI71))</f>
        <v>9084156.6130515486</v>
      </c>
      <c r="AJ58" s="4">
        <f t="shared" ca="1" si="12"/>
        <v>9151758.5484640487</v>
      </c>
      <c r="AK58" s="4">
        <f t="shared" ca="1" si="12"/>
        <v>9219861.8922838122</v>
      </c>
      <c r="AL58" s="4">
        <f t="shared" ca="1" si="12"/>
        <v>9288470.3634929918</v>
      </c>
      <c r="AM58" s="4">
        <f t="shared" ca="1" si="12"/>
        <v>9357587.7086576931</v>
      </c>
      <c r="AN58" s="4">
        <f t="shared" ca="1" si="12"/>
        <v>9427217.7021325659</v>
      </c>
      <c r="AO58" s="4">
        <f t="shared" ca="1" si="12"/>
        <v>9497364.1462669242</v>
      </c>
      <c r="AP58" s="4">
        <f t="shared" ca="1" si="12"/>
        <v>9568030.8716123793</v>
      </c>
      <c r="AQ58" s="4">
        <f t="shared" ca="1" si="12"/>
        <v>9639221.7371320184</v>
      </c>
      <c r="AR58" s="4">
        <f t="shared" ca="1" si="12"/>
        <v>9719451.5030021146</v>
      </c>
      <c r="AS58" s="4">
        <f t="shared" ca="1" si="12"/>
        <v>9800276.3388043828</v>
      </c>
      <c r="AT58" s="4">
        <f t="shared" ca="1" si="12"/>
        <v>9841501.5722338185</v>
      </c>
      <c r="AU58" s="4">
        <f t="shared" ca="1" si="12"/>
        <v>9883032.576178655</v>
      </c>
      <c r="AV58" s="4">
        <f t="shared" ca="1" si="12"/>
        <v>10024315.986439729</v>
      </c>
      <c r="AW58" s="4">
        <f t="shared" ca="1" si="12"/>
        <v>10166647.305895714</v>
      </c>
      <c r="AX58" s="4">
        <f t="shared" ca="1" si="12"/>
        <v>10269616.195775742</v>
      </c>
      <c r="AY58" s="4">
        <f t="shared" ca="1" si="12"/>
        <v>10373348.813302884</v>
      </c>
      <c r="AZ58" s="4">
        <f t="shared" ca="1" si="12"/>
        <v>10336951.283051135</v>
      </c>
      <c r="BA58" s="4">
        <f t="shared" ca="1" si="12"/>
        <v>10300283.789704977</v>
      </c>
      <c r="BB58" s="4">
        <f t="shared" ca="1" si="12"/>
        <v>10351163.639763355</v>
      </c>
      <c r="BC58" s="4">
        <f t="shared" ca="1" si="12"/>
        <v>10402420.869321657</v>
      </c>
      <c r="BD58" s="4">
        <f t="shared" ca="1" si="12"/>
        <v>10429500.830657452</v>
      </c>
      <c r="BE58" s="4">
        <f t="shared" ca="1" si="12"/>
        <v>10456781.646010211</v>
      </c>
      <c r="BF58" s="4">
        <f t="shared" ca="1" si="12"/>
        <v>10511642.667504977</v>
      </c>
      <c r="BG58" s="4">
        <f t="shared" ca="1" si="12"/>
        <v>10566910.597133972</v>
      </c>
      <c r="BH58" s="4">
        <f t="shared" ca="1" si="12"/>
        <v>10622588.45296403</v>
      </c>
      <c r="BI58" s="4">
        <f t="shared" ca="1" si="12"/>
        <v>10678679.27544721</v>
      </c>
    </row>
    <row r="59" spans="1:61" x14ac:dyDescent="0.25">
      <c r="A59" s="41" t="s">
        <v>23</v>
      </c>
      <c r="C59" s="5">
        <f ca="1">C58/$B$14</f>
        <v>0</v>
      </c>
      <c r="D59" s="5">
        <f t="shared" ref="D59:BI59" ca="1" si="13">D58/$B$14</f>
        <v>12207.395769319073</v>
      </c>
      <c r="E59" s="5">
        <f t="shared" ca="1" si="13"/>
        <v>24526.355346877135</v>
      </c>
      <c r="F59" s="5">
        <f t="shared" ca="1" si="13"/>
        <v>38613.084652798985</v>
      </c>
      <c r="G59" s="5">
        <f t="shared" ca="1" si="13"/>
        <v>52828.442530923989</v>
      </c>
      <c r="H59" s="5">
        <f t="shared" ca="1" si="13"/>
        <v>67197.775249707644</v>
      </c>
      <c r="I59" s="5">
        <f t="shared" ca="1" si="13"/>
        <v>81723.052846997351</v>
      </c>
      <c r="J59" s="5">
        <f t="shared" ca="1" si="13"/>
        <v>96406.274096932873</v>
      </c>
      <c r="K59" s="5">
        <f t="shared" ca="1" si="13"/>
        <v>111249.46696402661</v>
      </c>
      <c r="L59" s="5">
        <f t="shared" ca="1" si="13"/>
        <v>123802.92140830673</v>
      </c>
      <c r="M59" s="5">
        <f t="shared" ca="1" si="13"/>
        <v>136481.55459222861</v>
      </c>
      <c r="N59" s="5">
        <f t="shared" ca="1" si="13"/>
        <v>157346.39263333968</v>
      </c>
      <c r="O59" s="5">
        <f t="shared" ca="1" si="13"/>
        <v>178412.03652467093</v>
      </c>
      <c r="P59" s="5">
        <f t="shared" ca="1" si="13"/>
        <v>199633.92580878834</v>
      </c>
      <c r="Q59" s="5">
        <f t="shared" ca="1" si="13"/>
        <v>221013.21936898516</v>
      </c>
      <c r="R59" s="5">
        <f t="shared" ca="1" si="13"/>
        <v>242551.08468407518</v>
      </c>
      <c r="S59" s="5">
        <f t="shared" ca="1" si="13"/>
        <v>264248.69789214636</v>
      </c>
      <c r="T59" s="5">
        <f t="shared" ca="1" si="13"/>
        <v>286107.24385478732</v>
      </c>
      <c r="U59" s="5">
        <f t="shared" ca="1" si="13"/>
        <v>308127.91622179002</v>
      </c>
      <c r="V59" s="5">
        <f t="shared" ca="1" si="13"/>
        <v>330311.91749633272</v>
      </c>
      <c r="W59" s="5">
        <f t="shared" ca="1" si="13"/>
        <v>352660.45910064603</v>
      </c>
      <c r="X59" s="5">
        <f t="shared" ca="1" si="13"/>
        <v>369217.04393424222</v>
      </c>
      <c r="Y59" s="5">
        <f t="shared" ca="1" si="13"/>
        <v>385875.40946834459</v>
      </c>
      <c r="Z59" s="5">
        <f t="shared" ca="1" si="13"/>
        <v>407413.52507412864</v>
      </c>
      <c r="AA59" s="5">
        <f t="shared" ca="1" si="13"/>
        <v>429087.2441394903</v>
      </c>
      <c r="AB59" s="5">
        <f t="shared" ca="1" si="13"/>
        <v>439319.68409871217</v>
      </c>
      <c r="AC59" s="5">
        <f t="shared" ca="1" si="13"/>
        <v>449578.6522932403</v>
      </c>
      <c r="AD59" s="5">
        <f t="shared" ca="1" si="13"/>
        <v>448760.10330147855</v>
      </c>
      <c r="AE59" s="5">
        <f t="shared" ca="1" si="13"/>
        <v>447884.4179618723</v>
      </c>
      <c r="AF59" s="5">
        <f t="shared" ca="1" si="13"/>
        <v>450972.64235239907</v>
      </c>
      <c r="AG59" s="5">
        <f t="shared" ca="1" si="13"/>
        <v>454051.70345792593</v>
      </c>
      <c r="AH59" s="5">
        <f t="shared" ca="1" si="13"/>
        <v>454152.41847441776</v>
      </c>
      <c r="AI59" s="5">
        <f t="shared" ca="1" si="13"/>
        <v>454207.83065257745</v>
      </c>
      <c r="AJ59" s="5">
        <f t="shared" ca="1" si="13"/>
        <v>457587.92742320243</v>
      </c>
      <c r="AK59" s="5">
        <f t="shared" ca="1" si="13"/>
        <v>460993.09461419063</v>
      </c>
      <c r="AL59" s="5">
        <f t="shared" ca="1" si="13"/>
        <v>464423.51817464957</v>
      </c>
      <c r="AM59" s="5">
        <f t="shared" ca="1" si="13"/>
        <v>467879.38543288468</v>
      </c>
      <c r="AN59" s="5">
        <f t="shared" ca="1" si="13"/>
        <v>471360.8851066283</v>
      </c>
      <c r="AO59" s="5">
        <f t="shared" ca="1" si="13"/>
        <v>474868.20731334621</v>
      </c>
      <c r="AP59" s="5">
        <f t="shared" ca="1" si="13"/>
        <v>478401.54358061898</v>
      </c>
      <c r="AQ59" s="5">
        <f t="shared" ca="1" si="13"/>
        <v>481961.08685660094</v>
      </c>
      <c r="AR59" s="5">
        <f t="shared" ca="1" si="13"/>
        <v>485972.57515010575</v>
      </c>
      <c r="AS59" s="5">
        <f t="shared" ca="1" si="13"/>
        <v>490013.81694021914</v>
      </c>
      <c r="AT59" s="5">
        <f t="shared" ca="1" si="13"/>
        <v>492075.0786116909</v>
      </c>
      <c r="AU59" s="5">
        <f t="shared" ca="1" si="13"/>
        <v>494151.62880893273</v>
      </c>
      <c r="AV59" s="5">
        <f t="shared" ca="1" si="13"/>
        <v>501215.79932198644</v>
      </c>
      <c r="AW59" s="5">
        <f t="shared" ca="1" si="13"/>
        <v>508332.3652947857</v>
      </c>
      <c r="AX59" s="5">
        <f t="shared" ca="1" si="13"/>
        <v>513480.8097887871</v>
      </c>
      <c r="AY59" s="5">
        <f t="shared" ca="1" si="13"/>
        <v>518667.44066514418</v>
      </c>
      <c r="AZ59" s="5">
        <f t="shared" ca="1" si="13"/>
        <v>516847.56415255676</v>
      </c>
      <c r="BA59" s="5">
        <f t="shared" ca="1" si="13"/>
        <v>515014.18948524882</v>
      </c>
      <c r="BB59" s="5">
        <f t="shared" ca="1" si="13"/>
        <v>517558.18198816775</v>
      </c>
      <c r="BC59" s="5">
        <f t="shared" ca="1" si="13"/>
        <v>520121.04346608289</v>
      </c>
      <c r="BD59" s="5">
        <f t="shared" ca="1" si="13"/>
        <v>521475.04153287259</v>
      </c>
      <c r="BE59" s="5">
        <f t="shared" ca="1" si="13"/>
        <v>522839.08230051055</v>
      </c>
      <c r="BF59" s="5">
        <f t="shared" ca="1" si="13"/>
        <v>525582.13337524887</v>
      </c>
      <c r="BG59" s="5">
        <f t="shared" ca="1" si="13"/>
        <v>528345.52985669859</v>
      </c>
      <c r="BH59" s="5">
        <f t="shared" ca="1" si="13"/>
        <v>531129.42264820146</v>
      </c>
      <c r="BI59" s="5">
        <f t="shared" ca="1" si="13"/>
        <v>533933.96377236047</v>
      </c>
    </row>
    <row r="61" spans="1:61" x14ac:dyDescent="0.25">
      <c r="A61" s="4" t="s">
        <v>24</v>
      </c>
      <c r="C61" s="5">
        <f ca="1">C56</f>
        <v>30327833.66</v>
      </c>
      <c r="D61" s="5">
        <f t="shared" ref="D61:AI61" ca="1" si="14">C61+D56</f>
        <v>30627206.983912442</v>
      </c>
      <c r="E61" s="5">
        <f t="shared" ca="1" si="14"/>
        <v>30916842.956640068</v>
      </c>
      <c r="F61" s="5">
        <f t="shared" ca="1" si="14"/>
        <v>31243423.485294137</v>
      </c>
      <c r="G61" s="5">
        <f t="shared" ca="1" si="14"/>
        <v>31574031.791470293</v>
      </c>
      <c r="H61" s="5">
        <f t="shared" ca="1" si="14"/>
        <v>31909216.113795109</v>
      </c>
      <c r="I61" s="5">
        <f t="shared" ca="1" si="14"/>
        <v>32249050.78018795</v>
      </c>
      <c r="J61" s="5">
        <f t="shared" ca="1" si="14"/>
        <v>32593611.3896452</v>
      </c>
      <c r="K61" s="5">
        <f t="shared" ca="1" si="14"/>
        <v>32942974.834175047</v>
      </c>
      <c r="L61" s="5">
        <f t="shared" ca="1" si="14"/>
        <v>33244937.060254131</v>
      </c>
      <c r="M61" s="5">
        <f t="shared" ca="1" si="14"/>
        <v>33549370.560880896</v>
      </c>
      <c r="N61" s="5">
        <f t="shared" ca="1" si="14"/>
        <v>34019059.09473186</v>
      </c>
      <c r="O61" s="5">
        <f t="shared" ca="1" si="14"/>
        <v>34493681.883167617</v>
      </c>
      <c r="P61" s="5">
        <f t="shared" ca="1" si="14"/>
        <v>34972272.400575794</v>
      </c>
      <c r="Q61" s="5">
        <f t="shared" ca="1" si="14"/>
        <v>35454863.394416042</v>
      </c>
      <c r="R61" s="5">
        <f t="shared" ca="1" si="14"/>
        <v>35941487.879652038</v>
      </c>
      <c r="S61" s="5">
        <f t="shared" ca="1" si="14"/>
        <v>36432179.140918158</v>
      </c>
      <c r="T61" s="5">
        <f t="shared" ca="1" si="14"/>
        <v>36926970.734703533</v>
      </c>
      <c r="U61" s="5">
        <f t="shared" ca="1" si="14"/>
        <v>37425896.491553716</v>
      </c>
      <c r="V61" s="5">
        <f t="shared" ca="1" si="14"/>
        <v>37928990.518290021</v>
      </c>
      <c r="W61" s="5">
        <f t="shared" ca="1" si="14"/>
        <v>38436287.200246729</v>
      </c>
      <c r="X61" s="5">
        <f t="shared" ca="1" si="14"/>
        <v>39071893.31527634</v>
      </c>
      <c r="Y61" s="5">
        <f t="shared" ca="1" si="14"/>
        <v>39712209.55995895</v>
      </c>
      <c r="Z61" s="5">
        <f t="shared" ca="1" si="14"/>
        <v>40486964.115358248</v>
      </c>
      <c r="AA61" s="5">
        <f t="shared" ca="1" si="14"/>
        <v>41267975.916660435</v>
      </c>
      <c r="AB61" s="5">
        <f t="shared" ca="1" si="14"/>
        <v>41825623.45160149</v>
      </c>
      <c r="AC61" s="5">
        <f t="shared" ca="1" si="14"/>
        <v>42388604.444218867</v>
      </c>
      <c r="AD61" s="5">
        <f t="shared" ca="1" si="14"/>
        <v>42732596.370696664</v>
      </c>
      <c r="AE61" s="5">
        <f t="shared" ca="1" si="14"/>
        <v>43079158.99937506</v>
      </c>
      <c r="AF61" s="5">
        <f t="shared" ca="1" si="14"/>
        <v>43459445.704879984</v>
      </c>
      <c r="AG61" s="5">
        <f t="shared" ca="1" si="14"/>
        <v>43842418.274093375</v>
      </c>
      <c r="AH61" s="5">
        <f t="shared" ca="1" si="14"/>
        <v>44329531.842629582</v>
      </c>
      <c r="AI61" s="5">
        <f t="shared" ca="1" si="14"/>
        <v>44819900.211475134</v>
      </c>
      <c r="AJ61" s="5">
        <f t="shared" ref="AJ61:BI61" ca="1" si="15">AI61+AJ56</f>
        <v>45380730.679993421</v>
      </c>
      <c r="AK61" s="5">
        <f t="shared" ca="1" si="15"/>
        <v>45945720.868351847</v>
      </c>
      <c r="AL61" s="5">
        <f t="shared" ca="1" si="15"/>
        <v>46514901.629491046</v>
      </c>
      <c r="AM61" s="5">
        <f t="shared" ca="1" si="15"/>
        <v>47088304.045190118</v>
      </c>
      <c r="AN61" s="5">
        <f t="shared" ca="1" si="15"/>
        <v>47665959.427763954</v>
      </c>
      <c r="AO61" s="5">
        <f t="shared" ca="1" si="15"/>
        <v>48247899.321773134</v>
      </c>
      <c r="AP61" s="5">
        <f t="shared" ca="1" si="15"/>
        <v>48834155.505746506</v>
      </c>
      <c r="AQ61" s="5">
        <f t="shared" ca="1" si="15"/>
        <v>49424759.993916549</v>
      </c>
      <c r="AR61" s="5">
        <f t="shared" ca="1" si="15"/>
        <v>50153054.953430019</v>
      </c>
      <c r="AS61" s="5">
        <f t="shared" ca="1" si="15"/>
        <v>50886653.024969049</v>
      </c>
      <c r="AT61" s="5">
        <f t="shared" ca="1" si="15"/>
        <v>51713769.979767054</v>
      </c>
      <c r="AU61" s="5">
        <f t="shared" ca="1" si="15"/>
        <v>52546781.701518103</v>
      </c>
      <c r="AV61" s="5">
        <f t="shared" ca="1" si="15"/>
        <v>53256223.065240689</v>
      </c>
      <c r="AW61" s="5">
        <f t="shared" ca="1" si="15"/>
        <v>53971757.77089528</v>
      </c>
      <c r="AX61" s="5">
        <f t="shared" ca="1" si="15"/>
        <v>54430215.358187638</v>
      </c>
      <c r="AY61" s="5">
        <f t="shared" ca="1" si="15"/>
        <v>54892543.789798066</v>
      </c>
      <c r="AZ61" s="5">
        <f t="shared" ca="1" si="15"/>
        <v>55247416.828469045</v>
      </c>
      <c r="BA61" s="5">
        <f t="shared" ca="1" si="15"/>
        <v>55604450.367743038</v>
      </c>
      <c r="BB61" s="5">
        <f t="shared" ca="1" si="15"/>
        <v>56154120.314559646</v>
      </c>
      <c r="BC61" s="5">
        <f t="shared" ca="1" si="15"/>
        <v>56707806.884964332</v>
      </c>
      <c r="BD61" s="5">
        <f t="shared" ca="1" si="15"/>
        <v>57307310.520862609</v>
      </c>
      <c r="BE61" s="5">
        <f t="shared" ca="1" si="15"/>
        <v>57911119.874647565</v>
      </c>
      <c r="BF61" s="5">
        <f t="shared" ca="1" si="15"/>
        <v>58546925.402360529</v>
      </c>
      <c r="BG61" s="5">
        <f t="shared" ca="1" si="15"/>
        <v>59187446.745309219</v>
      </c>
      <c r="BH61" s="5">
        <f t="shared" ca="1" si="15"/>
        <v>59832718.881033733</v>
      </c>
      <c r="BI61" s="5">
        <f t="shared" ca="1" si="15"/>
        <v>60299979.191208214</v>
      </c>
    </row>
    <row r="62" spans="1:61" x14ac:dyDescent="0.25">
      <c r="A62" s="4" t="s">
        <v>25</v>
      </c>
      <c r="C62" s="5">
        <f ca="1">C59</f>
        <v>0</v>
      </c>
      <c r="D62" s="5">
        <f ca="1">C62+D59</f>
        <v>12207.395769319073</v>
      </c>
      <c r="E62" s="5">
        <f t="shared" ref="E62:BI62" ca="1" si="16">D62+E59</f>
        <v>36733.75111619621</v>
      </c>
      <c r="F62" s="5">
        <f t="shared" ca="1" si="16"/>
        <v>75346.835768995195</v>
      </c>
      <c r="G62" s="5">
        <f t="shared" ca="1" si="16"/>
        <v>128175.27829991918</v>
      </c>
      <c r="H62" s="5">
        <f t="shared" ca="1" si="16"/>
        <v>195373.05354962684</v>
      </c>
      <c r="I62" s="5">
        <f t="shared" ca="1" si="16"/>
        <v>277096.10639662418</v>
      </c>
      <c r="J62" s="5">
        <f t="shared" ca="1" si="16"/>
        <v>373502.38049355708</v>
      </c>
      <c r="K62" s="5">
        <f t="shared" ca="1" si="16"/>
        <v>484751.8474575837</v>
      </c>
      <c r="L62" s="5">
        <f t="shared" ca="1" si="16"/>
        <v>608554.76886589045</v>
      </c>
      <c r="M62" s="5">
        <f t="shared" ca="1" si="16"/>
        <v>745036.32345811906</v>
      </c>
      <c r="N62" s="5">
        <f t="shared" ca="1" si="16"/>
        <v>902382.71609145869</v>
      </c>
      <c r="O62" s="5">
        <f t="shared" ca="1" si="16"/>
        <v>1080794.7526161296</v>
      </c>
      <c r="P62" s="5">
        <f t="shared" ca="1" si="16"/>
        <v>1280428.6784249179</v>
      </c>
      <c r="Q62" s="5">
        <f t="shared" ca="1" si="16"/>
        <v>1501441.897793903</v>
      </c>
      <c r="R62" s="5">
        <f t="shared" ca="1" si="16"/>
        <v>1743992.9824779781</v>
      </c>
      <c r="S62" s="5">
        <f t="shared" ca="1" si="16"/>
        <v>2008241.6803701245</v>
      </c>
      <c r="T62" s="5">
        <f t="shared" ca="1" si="16"/>
        <v>2294348.9242249117</v>
      </c>
      <c r="U62" s="5">
        <f t="shared" ca="1" si="16"/>
        <v>2602476.8404467017</v>
      </c>
      <c r="V62" s="5">
        <f t="shared" ca="1" si="16"/>
        <v>2932788.7579430346</v>
      </c>
      <c r="W62" s="5">
        <f t="shared" ca="1" si="16"/>
        <v>3285449.2170436806</v>
      </c>
      <c r="X62" s="5">
        <f t="shared" ca="1" si="16"/>
        <v>3654666.2609779229</v>
      </c>
      <c r="Y62" s="5">
        <f t="shared" ca="1" si="16"/>
        <v>4040541.6704462674</v>
      </c>
      <c r="Z62" s="5">
        <f t="shared" ca="1" si="16"/>
        <v>4447955.1955203963</v>
      </c>
      <c r="AA62" s="5">
        <f t="shared" ca="1" si="16"/>
        <v>4877042.439659887</v>
      </c>
      <c r="AB62" s="5">
        <f t="shared" ca="1" si="16"/>
        <v>5316362.1237585992</v>
      </c>
      <c r="AC62" s="5">
        <f t="shared" ca="1" si="16"/>
        <v>5765940.7760518398</v>
      </c>
      <c r="AD62" s="5">
        <f t="shared" ca="1" si="16"/>
        <v>6214700.8793533184</v>
      </c>
      <c r="AE62" s="5">
        <f t="shared" ca="1" si="16"/>
        <v>6662585.2973151905</v>
      </c>
      <c r="AF62" s="5">
        <f t="shared" ca="1" si="16"/>
        <v>7113557.93966759</v>
      </c>
      <c r="AG62" s="5">
        <f t="shared" ca="1" si="16"/>
        <v>7567609.6431255154</v>
      </c>
      <c r="AH62" s="5">
        <f t="shared" ca="1" si="16"/>
        <v>8021762.0615999335</v>
      </c>
      <c r="AI62" s="5">
        <f t="shared" ca="1" si="16"/>
        <v>8475969.8922525104</v>
      </c>
      <c r="AJ62" s="5">
        <f t="shared" ca="1" si="16"/>
        <v>8933557.8196757138</v>
      </c>
      <c r="AK62" s="5">
        <f t="shared" ca="1" si="16"/>
        <v>9394550.9142899048</v>
      </c>
      <c r="AL62" s="5">
        <f t="shared" ca="1" si="16"/>
        <v>9858974.4324645549</v>
      </c>
      <c r="AM62" s="5">
        <f t="shared" ca="1" si="16"/>
        <v>10326853.817897439</v>
      </c>
      <c r="AN62" s="5">
        <f t="shared" ca="1" si="16"/>
        <v>10798214.703004068</v>
      </c>
      <c r="AO62" s="5">
        <f t="shared" ca="1" si="16"/>
        <v>11273082.910317414</v>
      </c>
      <c r="AP62" s="5">
        <f t="shared" ca="1" si="16"/>
        <v>11751484.453898033</v>
      </c>
      <c r="AQ62" s="5">
        <f t="shared" ca="1" si="16"/>
        <v>12233445.540754635</v>
      </c>
      <c r="AR62" s="5">
        <f t="shared" ca="1" si="16"/>
        <v>12719418.115904741</v>
      </c>
      <c r="AS62" s="5">
        <f t="shared" ca="1" si="16"/>
        <v>13209431.932844959</v>
      </c>
      <c r="AT62" s="5">
        <f t="shared" ca="1" si="16"/>
        <v>13701507.01145665</v>
      </c>
      <c r="AU62" s="5">
        <f t="shared" ca="1" si="16"/>
        <v>14195658.640265582</v>
      </c>
      <c r="AV62" s="5">
        <f t="shared" ca="1" si="16"/>
        <v>14696874.439587569</v>
      </c>
      <c r="AW62" s="5">
        <f t="shared" ca="1" si="16"/>
        <v>15205206.804882355</v>
      </c>
      <c r="AX62" s="5">
        <f t="shared" ca="1" si="16"/>
        <v>15718687.614671143</v>
      </c>
      <c r="AY62" s="5">
        <f t="shared" ca="1" si="16"/>
        <v>16237355.055336287</v>
      </c>
      <c r="AZ62" s="5">
        <f t="shared" ca="1" si="16"/>
        <v>16754202.619488845</v>
      </c>
      <c r="BA62" s="5">
        <f t="shared" ca="1" si="16"/>
        <v>17269216.808974095</v>
      </c>
      <c r="BB62" s="5">
        <f t="shared" ca="1" si="16"/>
        <v>17786774.990962263</v>
      </c>
      <c r="BC62" s="5">
        <f t="shared" ca="1" si="16"/>
        <v>18306896.034428347</v>
      </c>
      <c r="BD62" s="5">
        <f t="shared" ca="1" si="16"/>
        <v>18828371.075961221</v>
      </c>
      <c r="BE62" s="5">
        <f t="shared" ca="1" si="16"/>
        <v>19351210.158261731</v>
      </c>
      <c r="BF62" s="5">
        <f t="shared" ca="1" si="16"/>
        <v>19876792.291636981</v>
      </c>
      <c r="BG62" s="5">
        <f t="shared" ca="1" si="16"/>
        <v>20405137.821493678</v>
      </c>
      <c r="BH62" s="5">
        <f t="shared" ca="1" si="16"/>
        <v>20936267.24414188</v>
      </c>
      <c r="BI62" s="5">
        <f t="shared" ca="1" si="16"/>
        <v>21470201.207914241</v>
      </c>
    </row>
    <row r="63" spans="1:61" x14ac:dyDescent="0.25">
      <c r="A63" s="4" t="s">
        <v>147</v>
      </c>
      <c r="C63" s="4">
        <f>Financing!C55</f>
        <v>270000</v>
      </c>
      <c r="D63" s="4">
        <f>Financing!D55</f>
        <v>253125</v>
      </c>
      <c r="E63" s="4">
        <f>Financing!E55</f>
        <v>236250</v>
      </c>
      <c r="F63" s="4">
        <f>Financing!F55</f>
        <v>219375</v>
      </c>
      <c r="G63" s="4">
        <f>Financing!G55</f>
        <v>202500</v>
      </c>
      <c r="H63" s="4">
        <f>Financing!H55</f>
        <v>185625</v>
      </c>
      <c r="I63" s="4">
        <f>Financing!I55</f>
        <v>168750</v>
      </c>
      <c r="J63" s="4">
        <f>Financing!J55</f>
        <v>151875</v>
      </c>
      <c r="K63" s="4">
        <f>Financing!K55</f>
        <v>135000</v>
      </c>
      <c r="L63" s="4">
        <f>Financing!L55</f>
        <v>118125</v>
      </c>
      <c r="M63" s="4">
        <f>Financing!M55</f>
        <v>101250</v>
      </c>
      <c r="N63" s="4">
        <f>Financing!N55</f>
        <v>84375</v>
      </c>
      <c r="O63" s="4">
        <f>Financing!O55</f>
        <v>67500</v>
      </c>
      <c r="P63" s="4">
        <f>Financing!P55</f>
        <v>50625</v>
      </c>
      <c r="Q63" s="4">
        <f>Financing!Q55</f>
        <v>33750</v>
      </c>
      <c r="R63" s="4">
        <f>Financing!R55</f>
        <v>16875</v>
      </c>
      <c r="S63" s="4">
        <f>Financing!S55</f>
        <v>0</v>
      </c>
      <c r="T63" s="4">
        <f ca="1">Financing!T55</f>
        <v>478886.90264150791</v>
      </c>
      <c r="U63" s="4">
        <f ca="1">Financing!U55</f>
        <v>448956.47122641368</v>
      </c>
      <c r="V63" s="4">
        <f ca="1">Financing!V55</f>
        <v>419026.03981131944</v>
      </c>
      <c r="W63" s="4">
        <f ca="1">Financing!W55</f>
        <v>389095.6083962252</v>
      </c>
      <c r="X63" s="4">
        <f ca="1">Financing!X55</f>
        <v>359165.17698113096</v>
      </c>
      <c r="Y63" s="4">
        <f ca="1">Financing!Y55</f>
        <v>329234.74556603673</v>
      </c>
      <c r="Z63" s="4">
        <f ca="1">Financing!Z55</f>
        <v>299304.31415094249</v>
      </c>
      <c r="AA63" s="4">
        <f ca="1">Financing!AA55</f>
        <v>269373.88273584825</v>
      </c>
      <c r="AB63" s="4">
        <f ca="1">Financing!AB55</f>
        <v>239443.45132075401</v>
      </c>
      <c r="AC63" s="4">
        <f ca="1">Financing!AC55</f>
        <v>209513.01990565978</v>
      </c>
      <c r="AD63" s="4">
        <f ca="1">Financing!AD55</f>
        <v>179582.58849056554</v>
      </c>
      <c r="AE63" s="4">
        <f ca="1">Financing!AE55</f>
        <v>149652.1570754713</v>
      </c>
      <c r="AF63" s="4">
        <f ca="1">Financing!AF55</f>
        <v>119721.72566037707</v>
      </c>
      <c r="AG63" s="4">
        <f ca="1">Financing!AG55</f>
        <v>89791.294245282828</v>
      </c>
      <c r="AH63" s="4">
        <f ca="1">Financing!AH55</f>
        <v>59860.862830188584</v>
      </c>
      <c r="AI63" s="4">
        <f ca="1">Financing!AI55</f>
        <v>29930.431415094339</v>
      </c>
      <c r="AJ63" s="4">
        <f ca="1">Financing!AJ55</f>
        <v>9.4587448984384537E-11</v>
      </c>
      <c r="AK63" s="4">
        <f ca="1">Financing!AK55</f>
        <v>0</v>
      </c>
      <c r="AL63" s="4">
        <f ca="1">Financing!AL55</f>
        <v>0</v>
      </c>
      <c r="AM63" s="4">
        <f ca="1">Financing!AM55</f>
        <v>0</v>
      </c>
      <c r="AN63" s="4">
        <f ca="1">Financing!AN55</f>
        <v>0</v>
      </c>
      <c r="AO63" s="4">
        <f ca="1">Financing!AO55</f>
        <v>0</v>
      </c>
      <c r="AP63" s="4">
        <f ca="1">Financing!AP55</f>
        <v>0</v>
      </c>
      <c r="AQ63" s="4">
        <f ca="1">Financing!AQ55</f>
        <v>0</v>
      </c>
      <c r="AR63" s="4">
        <f ca="1">Financing!AR55</f>
        <v>0</v>
      </c>
      <c r="AS63" s="4">
        <f ca="1">Financing!AS55</f>
        <v>0</v>
      </c>
      <c r="AT63" s="4">
        <f ca="1">Financing!AT55</f>
        <v>0</v>
      </c>
      <c r="AU63" s="4">
        <f ca="1">Financing!AU55</f>
        <v>0</v>
      </c>
      <c r="AV63" s="4">
        <f ca="1">Financing!AV55</f>
        <v>0</v>
      </c>
      <c r="AW63" s="4">
        <f ca="1">Financing!AW55</f>
        <v>0</v>
      </c>
      <c r="AX63" s="4">
        <f ca="1">Financing!AX55</f>
        <v>0</v>
      </c>
      <c r="AY63" s="4">
        <f ca="1">Financing!AY55</f>
        <v>0</v>
      </c>
      <c r="AZ63" s="4">
        <f ca="1">Financing!AZ55</f>
        <v>0</v>
      </c>
      <c r="BA63" s="4">
        <f ca="1">Financing!BA55</f>
        <v>0</v>
      </c>
      <c r="BB63" s="4">
        <f ca="1">Financing!BB55</f>
        <v>0</v>
      </c>
      <c r="BC63" s="4">
        <f ca="1">Financing!BC55</f>
        <v>0</v>
      </c>
      <c r="BD63" s="4">
        <f ca="1">Financing!BD55</f>
        <v>0</v>
      </c>
      <c r="BE63" s="4">
        <f ca="1">Financing!BE55</f>
        <v>0</v>
      </c>
      <c r="BF63" s="4">
        <f ca="1">Financing!BF55</f>
        <v>0</v>
      </c>
      <c r="BG63" s="4">
        <f ca="1">Financing!BG55</f>
        <v>0</v>
      </c>
      <c r="BH63" s="4">
        <f ca="1">Financing!BH55</f>
        <v>0</v>
      </c>
      <c r="BI63" s="4">
        <f ca="1">Financing!BI55</f>
        <v>0</v>
      </c>
    </row>
    <row r="64" spans="1:61" x14ac:dyDescent="0.25">
      <c r="A64" s="41" t="s">
        <v>26</v>
      </c>
      <c r="C64" s="5">
        <f ca="1">C61-C62+C63</f>
        <v>30597833.66</v>
      </c>
      <c r="D64" s="5">
        <f t="shared" ref="D64:BI64" ca="1" si="17">D61-D62+D63</f>
        <v>30868124.588143121</v>
      </c>
      <c r="E64" s="5">
        <f t="shared" ca="1" si="17"/>
        <v>31116359.205523871</v>
      </c>
      <c r="F64" s="5">
        <f t="shared" ca="1" si="17"/>
        <v>31387451.649525143</v>
      </c>
      <c r="G64" s="5">
        <f t="shared" ca="1" si="17"/>
        <v>31648356.513170373</v>
      </c>
      <c r="H64" s="5">
        <f t="shared" ca="1" si="17"/>
        <v>31899468.060245484</v>
      </c>
      <c r="I64" s="5">
        <f t="shared" ca="1" si="17"/>
        <v>32140704.673791327</v>
      </c>
      <c r="J64" s="5">
        <f t="shared" ca="1" si="17"/>
        <v>32371984.009151645</v>
      </c>
      <c r="K64" s="5">
        <f t="shared" ca="1" si="17"/>
        <v>32593222.986717463</v>
      </c>
      <c r="L64" s="5">
        <f t="shared" ca="1" si="17"/>
        <v>32754507.29138824</v>
      </c>
      <c r="M64" s="5">
        <f t="shared" ca="1" si="17"/>
        <v>32905584.237422775</v>
      </c>
      <c r="N64" s="5">
        <f t="shared" ca="1" si="17"/>
        <v>33201051.378640402</v>
      </c>
      <c r="O64" s="5">
        <f t="shared" ca="1" si="17"/>
        <v>33480387.130551487</v>
      </c>
      <c r="P64" s="5">
        <f t="shared" ca="1" si="17"/>
        <v>33742468.722150877</v>
      </c>
      <c r="Q64" s="5">
        <f t="shared" ca="1" si="17"/>
        <v>33987171.496622138</v>
      </c>
      <c r="R64" s="5">
        <f t="shared" ca="1" si="17"/>
        <v>34214369.89717406</v>
      </c>
      <c r="S64" s="5">
        <f t="shared" ca="1" si="17"/>
        <v>34423937.460548036</v>
      </c>
      <c r="T64" s="5">
        <f t="shared" ca="1" si="17"/>
        <v>35111508.713120125</v>
      </c>
      <c r="U64" s="5">
        <f t="shared" ca="1" si="17"/>
        <v>35272376.12233343</v>
      </c>
      <c r="V64" s="5">
        <f t="shared" ca="1" si="17"/>
        <v>35415227.800158307</v>
      </c>
      <c r="W64" s="5">
        <f t="shared" ca="1" si="17"/>
        <v>35539933.591599271</v>
      </c>
      <c r="X64" s="5">
        <f t="shared" ca="1" si="17"/>
        <v>35776392.231279545</v>
      </c>
      <c r="Y64" s="5">
        <f t="shared" ca="1" si="17"/>
        <v>36000902.635078721</v>
      </c>
      <c r="Z64" s="5">
        <f t="shared" ca="1" si="17"/>
        <v>36338313.233988799</v>
      </c>
      <c r="AA64" s="5">
        <f t="shared" ca="1" si="17"/>
        <v>36660307.359736398</v>
      </c>
      <c r="AB64" s="5">
        <f t="shared" ca="1" si="17"/>
        <v>36748704.779163644</v>
      </c>
      <c r="AC64" s="5">
        <f t="shared" ca="1" si="17"/>
        <v>36832176.688072681</v>
      </c>
      <c r="AD64" s="5">
        <f t="shared" ca="1" si="17"/>
        <v>36697478.079833917</v>
      </c>
      <c r="AE64" s="5">
        <f t="shared" ca="1" si="17"/>
        <v>36566225.859135345</v>
      </c>
      <c r="AF64" s="5">
        <f t="shared" ca="1" si="17"/>
        <v>36465609.490872771</v>
      </c>
      <c r="AG64" s="5">
        <f t="shared" ca="1" si="17"/>
        <v>36364599.925213136</v>
      </c>
      <c r="AH64" s="5">
        <f t="shared" ca="1" si="17"/>
        <v>36367630.643859841</v>
      </c>
      <c r="AI64" s="5">
        <f t="shared" ca="1" si="17"/>
        <v>36373860.750637718</v>
      </c>
      <c r="AJ64" s="5">
        <f t="shared" ca="1" si="17"/>
        <v>36447172.860317707</v>
      </c>
      <c r="AK64" s="5">
        <f t="shared" ca="1" si="17"/>
        <v>36551169.95406194</v>
      </c>
      <c r="AL64" s="5">
        <f t="shared" ca="1" si="17"/>
        <v>36655927.197026491</v>
      </c>
      <c r="AM64" s="5">
        <f t="shared" ca="1" si="17"/>
        <v>36761450.227292679</v>
      </c>
      <c r="AN64" s="5">
        <f t="shared" ca="1" si="17"/>
        <v>36867744.724759884</v>
      </c>
      <c r="AO64" s="5">
        <f t="shared" ca="1" si="17"/>
        <v>36974816.411455721</v>
      </c>
      <c r="AP64" s="5">
        <f t="shared" ca="1" si="17"/>
        <v>37082671.051848471</v>
      </c>
      <c r="AQ64" s="5">
        <f t="shared" ca="1" si="17"/>
        <v>37191314.45316191</v>
      </c>
      <c r="AR64" s="5">
        <f t="shared" ca="1" si="17"/>
        <v>37433636.837525278</v>
      </c>
      <c r="AS64" s="5">
        <f t="shared" ca="1" si="17"/>
        <v>37677221.09212409</v>
      </c>
      <c r="AT64" s="5">
        <f t="shared" ca="1" si="17"/>
        <v>38012262.968310401</v>
      </c>
      <c r="AU64" s="5">
        <f t="shared" ca="1" si="17"/>
        <v>38351123.061252519</v>
      </c>
      <c r="AV64" s="5">
        <f t="shared" ca="1" si="17"/>
        <v>38559348.625653118</v>
      </c>
      <c r="AW64" s="5">
        <f t="shared" ca="1" si="17"/>
        <v>38766550.966012925</v>
      </c>
      <c r="AX64" s="5">
        <f t="shared" ca="1" si="17"/>
        <v>38711527.743516497</v>
      </c>
      <c r="AY64" s="5">
        <f t="shared" ca="1" si="17"/>
        <v>38655188.734461777</v>
      </c>
      <c r="AZ64" s="5">
        <f t="shared" ca="1" si="17"/>
        <v>38493214.208980203</v>
      </c>
      <c r="BA64" s="5">
        <f t="shared" ca="1" si="17"/>
        <v>38335233.558768943</v>
      </c>
      <c r="BB64" s="5">
        <f t="shared" ca="1" si="17"/>
        <v>38367345.323597386</v>
      </c>
      <c r="BC64" s="5">
        <f t="shared" ca="1" si="17"/>
        <v>38400910.850535989</v>
      </c>
      <c r="BD64" s="5">
        <f t="shared" ca="1" si="17"/>
        <v>38478939.444901392</v>
      </c>
      <c r="BE64" s="5">
        <f t="shared" ca="1" si="17"/>
        <v>38559909.716385834</v>
      </c>
      <c r="BF64" s="5">
        <f t="shared" ca="1" si="17"/>
        <v>38670133.110723548</v>
      </c>
      <c r="BG64" s="5">
        <f t="shared" ca="1" si="17"/>
        <v>38782308.923815541</v>
      </c>
      <c r="BH64" s="5">
        <f t="shared" ca="1" si="17"/>
        <v>38896451.636891857</v>
      </c>
      <c r="BI64" s="5">
        <f t="shared" ca="1" si="17"/>
        <v>38829777.983293973</v>
      </c>
    </row>
    <row r="65" spans="1:61" x14ac:dyDescent="0.25">
      <c r="A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</row>
    <row r="66" spans="1:61" x14ac:dyDescent="0.25">
      <c r="A66" s="4" t="s">
        <v>259</v>
      </c>
      <c r="C66" s="12">
        <v>3</v>
      </c>
      <c r="D66" s="12">
        <v>3</v>
      </c>
      <c r="E66" s="12">
        <v>3</v>
      </c>
      <c r="F66" s="12">
        <v>3</v>
      </c>
      <c r="G66" s="12">
        <v>3</v>
      </c>
      <c r="H66" s="12">
        <v>3</v>
      </c>
      <c r="I66" s="12">
        <v>3</v>
      </c>
      <c r="J66" s="12">
        <v>4</v>
      </c>
      <c r="K66" s="12">
        <v>4</v>
      </c>
      <c r="L66" s="12">
        <v>4</v>
      </c>
      <c r="M66" s="12">
        <v>4</v>
      </c>
      <c r="N66" s="12">
        <v>4</v>
      </c>
      <c r="O66" s="12">
        <v>4</v>
      </c>
      <c r="P66" s="12">
        <v>4</v>
      </c>
      <c r="Q66" s="12">
        <v>4</v>
      </c>
      <c r="R66" s="12">
        <v>4</v>
      </c>
      <c r="S66" s="12">
        <v>4</v>
      </c>
      <c r="T66" s="12">
        <v>4</v>
      </c>
      <c r="U66" s="12">
        <v>4</v>
      </c>
      <c r="V66" s="12">
        <v>4</v>
      </c>
      <c r="W66" s="12">
        <v>4</v>
      </c>
      <c r="X66" s="12">
        <v>4</v>
      </c>
      <c r="Y66" s="12">
        <v>4</v>
      </c>
      <c r="Z66" s="12">
        <v>4</v>
      </c>
      <c r="AA66" s="12">
        <v>4</v>
      </c>
      <c r="AB66" s="12">
        <v>4</v>
      </c>
      <c r="AC66" s="12">
        <v>4</v>
      </c>
      <c r="AD66" s="12">
        <v>4</v>
      </c>
      <c r="AE66" s="12">
        <v>4</v>
      </c>
      <c r="AF66" s="12">
        <v>4</v>
      </c>
      <c r="AG66" s="12">
        <v>4</v>
      </c>
      <c r="AH66" s="12">
        <v>4</v>
      </c>
      <c r="AI66" s="12">
        <v>4</v>
      </c>
      <c r="AJ66" s="12">
        <v>4</v>
      </c>
      <c r="AK66" s="12">
        <v>4</v>
      </c>
      <c r="AL66" s="12">
        <v>4</v>
      </c>
      <c r="AM66" s="12">
        <v>4</v>
      </c>
      <c r="AN66" s="12">
        <v>4</v>
      </c>
      <c r="AO66" s="12">
        <v>4</v>
      </c>
      <c r="AP66" s="12">
        <v>4</v>
      </c>
      <c r="AQ66" s="12">
        <v>4</v>
      </c>
      <c r="AR66" s="12">
        <v>4</v>
      </c>
      <c r="AS66" s="12">
        <v>4</v>
      </c>
      <c r="AT66" s="12">
        <v>4</v>
      </c>
      <c r="AU66" s="12">
        <v>4</v>
      </c>
      <c r="AV66" s="12">
        <v>4</v>
      </c>
      <c r="AW66" s="12">
        <v>4</v>
      </c>
      <c r="AX66" s="12">
        <v>4</v>
      </c>
      <c r="AY66" s="12">
        <v>4</v>
      </c>
      <c r="AZ66" s="12">
        <v>4</v>
      </c>
      <c r="BA66" s="12">
        <v>4</v>
      </c>
      <c r="BB66" s="12">
        <v>4</v>
      </c>
      <c r="BC66" s="12">
        <v>4</v>
      </c>
      <c r="BD66" s="12">
        <v>4</v>
      </c>
      <c r="BE66" s="12">
        <v>4</v>
      </c>
      <c r="BF66" s="12">
        <v>4</v>
      </c>
      <c r="BG66" s="12">
        <v>4</v>
      </c>
      <c r="BH66" s="12">
        <v>4</v>
      </c>
      <c r="BI66" s="12">
        <v>4</v>
      </c>
    </row>
    <row r="67" spans="1:61" x14ac:dyDescent="0.25">
      <c r="A67" s="4" t="s">
        <v>264</v>
      </c>
      <c r="C67" s="12">
        <v>4</v>
      </c>
      <c r="D67" s="12">
        <v>4</v>
      </c>
      <c r="E67" s="12">
        <v>4</v>
      </c>
      <c r="F67" s="12">
        <v>4</v>
      </c>
      <c r="G67" s="12">
        <v>4</v>
      </c>
      <c r="H67" s="12">
        <v>4</v>
      </c>
      <c r="I67" s="12">
        <v>4</v>
      </c>
      <c r="J67" s="12">
        <v>4</v>
      </c>
      <c r="K67" s="12">
        <v>4</v>
      </c>
      <c r="L67" s="12">
        <v>4</v>
      </c>
      <c r="M67" s="12">
        <v>4</v>
      </c>
      <c r="N67" s="12">
        <v>4</v>
      </c>
      <c r="O67" s="12">
        <v>4</v>
      </c>
      <c r="P67" s="12">
        <v>4</v>
      </c>
      <c r="Q67" s="12">
        <v>4</v>
      </c>
      <c r="R67" s="12">
        <v>4</v>
      </c>
      <c r="S67" s="12">
        <v>4</v>
      </c>
      <c r="T67" s="12">
        <v>4</v>
      </c>
      <c r="U67" s="12">
        <v>4</v>
      </c>
      <c r="V67" s="12">
        <v>4</v>
      </c>
      <c r="W67" s="12">
        <v>4</v>
      </c>
      <c r="X67" s="12">
        <v>4</v>
      </c>
      <c r="Y67" s="12">
        <v>4</v>
      </c>
      <c r="Z67" s="12">
        <v>4</v>
      </c>
      <c r="AA67" s="12">
        <v>4</v>
      </c>
      <c r="AB67" s="12">
        <v>4</v>
      </c>
      <c r="AC67" s="12">
        <v>4</v>
      </c>
      <c r="AD67" s="12">
        <v>4</v>
      </c>
      <c r="AE67" s="12">
        <v>4</v>
      </c>
      <c r="AF67" s="12">
        <v>4</v>
      </c>
      <c r="AG67" s="12">
        <v>4</v>
      </c>
      <c r="AH67" s="12">
        <v>4</v>
      </c>
      <c r="AI67" s="12">
        <v>4</v>
      </c>
      <c r="AJ67" s="12">
        <v>4</v>
      </c>
      <c r="AK67" s="12">
        <v>4</v>
      </c>
      <c r="AL67" s="12">
        <v>4</v>
      </c>
      <c r="AM67" s="12">
        <v>4</v>
      </c>
      <c r="AN67" s="12">
        <v>4</v>
      </c>
      <c r="AO67" s="12">
        <v>4</v>
      </c>
      <c r="AP67" s="12">
        <v>4</v>
      </c>
      <c r="AQ67" s="12">
        <v>4</v>
      </c>
      <c r="AR67" s="12">
        <v>4</v>
      </c>
      <c r="AS67" s="12">
        <v>4</v>
      </c>
      <c r="AT67" s="12">
        <v>4</v>
      </c>
      <c r="AU67" s="12">
        <v>4</v>
      </c>
      <c r="AV67" s="12">
        <v>4</v>
      </c>
      <c r="AW67" s="12">
        <v>4</v>
      </c>
      <c r="AX67" s="12">
        <v>4</v>
      </c>
      <c r="AY67" s="12">
        <v>4</v>
      </c>
      <c r="AZ67" s="12">
        <v>4</v>
      </c>
      <c r="BA67" s="12">
        <v>4</v>
      </c>
      <c r="BB67" s="12">
        <v>4</v>
      </c>
      <c r="BC67" s="12">
        <v>4</v>
      </c>
      <c r="BD67" s="12">
        <v>4</v>
      </c>
      <c r="BE67" s="12">
        <v>4</v>
      </c>
      <c r="BF67" s="12">
        <v>4</v>
      </c>
      <c r="BG67" s="12">
        <v>4</v>
      </c>
      <c r="BH67" s="12">
        <v>4</v>
      </c>
      <c r="BI67" s="12">
        <v>4</v>
      </c>
    </row>
    <row r="69" spans="1:61" s="4" customFormat="1" x14ac:dyDescent="0.25">
      <c r="A69" s="4" t="s">
        <v>18</v>
      </c>
      <c r="C69" s="4">
        <f>COLUMN()</f>
        <v>3</v>
      </c>
      <c r="D69" s="4">
        <f>COLUMN()</f>
        <v>4</v>
      </c>
      <c r="E69" s="4">
        <f>COLUMN()</f>
        <v>5</v>
      </c>
      <c r="F69" s="4">
        <f>COLUMN()</f>
        <v>6</v>
      </c>
      <c r="G69" s="4">
        <f>COLUMN()</f>
        <v>7</v>
      </c>
      <c r="H69" s="4">
        <f>COLUMN()</f>
        <v>8</v>
      </c>
      <c r="I69" s="4">
        <f>COLUMN()</f>
        <v>9</v>
      </c>
      <c r="J69" s="4">
        <f>COLUMN()</f>
        <v>10</v>
      </c>
      <c r="K69" s="4">
        <f>COLUMN()</f>
        <v>11</v>
      </c>
      <c r="L69" s="4">
        <f>COLUMN()</f>
        <v>12</v>
      </c>
      <c r="M69" s="4">
        <f>COLUMN()</f>
        <v>13</v>
      </c>
      <c r="N69" s="4">
        <f>COLUMN()</f>
        <v>14</v>
      </c>
      <c r="O69" s="4">
        <f>COLUMN()</f>
        <v>15</v>
      </c>
      <c r="P69" s="4">
        <f>COLUMN()</f>
        <v>16</v>
      </c>
      <c r="Q69" s="4">
        <f>COLUMN()</f>
        <v>17</v>
      </c>
      <c r="R69" s="4">
        <f>COLUMN()</f>
        <v>18</v>
      </c>
      <c r="S69" s="4">
        <f>COLUMN()</f>
        <v>19</v>
      </c>
      <c r="T69" s="4">
        <f>COLUMN()</f>
        <v>20</v>
      </c>
      <c r="U69" s="4">
        <f>COLUMN()</f>
        <v>21</v>
      </c>
      <c r="V69" s="4">
        <f>COLUMN()</f>
        <v>22</v>
      </c>
      <c r="W69" s="4">
        <f>COLUMN()</f>
        <v>23</v>
      </c>
      <c r="X69" s="4">
        <f>COLUMN()</f>
        <v>24</v>
      </c>
      <c r="Y69" s="4">
        <f>COLUMN()</f>
        <v>25</v>
      </c>
      <c r="Z69" s="4">
        <f>COLUMN()</f>
        <v>26</v>
      </c>
      <c r="AA69" s="4">
        <f>COLUMN()</f>
        <v>27</v>
      </c>
      <c r="AB69" s="4">
        <f>COLUMN()</f>
        <v>28</v>
      </c>
      <c r="AC69" s="4">
        <f>COLUMN()</f>
        <v>29</v>
      </c>
      <c r="AD69" s="4">
        <f>COLUMN()</f>
        <v>30</v>
      </c>
      <c r="AE69" s="4">
        <f>COLUMN()</f>
        <v>31</v>
      </c>
      <c r="AF69" s="4">
        <f>COLUMN()</f>
        <v>32</v>
      </c>
      <c r="AG69" s="4">
        <f>COLUMN()</f>
        <v>33</v>
      </c>
      <c r="AH69" s="4">
        <f>COLUMN()</f>
        <v>34</v>
      </c>
      <c r="AI69" s="4">
        <f>COLUMN()</f>
        <v>35</v>
      </c>
      <c r="AJ69" s="4">
        <f>COLUMN()</f>
        <v>36</v>
      </c>
      <c r="AK69" s="4">
        <f>COLUMN()</f>
        <v>37</v>
      </c>
      <c r="AL69" s="4">
        <f>COLUMN()</f>
        <v>38</v>
      </c>
      <c r="AM69" s="4">
        <f>COLUMN()</f>
        <v>39</v>
      </c>
      <c r="AN69" s="4">
        <f>COLUMN()</f>
        <v>40</v>
      </c>
      <c r="AO69" s="4">
        <f>COLUMN()</f>
        <v>41</v>
      </c>
      <c r="AP69" s="4">
        <f>COLUMN()</f>
        <v>42</v>
      </c>
      <c r="AQ69" s="4">
        <f>COLUMN()</f>
        <v>43</v>
      </c>
      <c r="AR69" s="4">
        <f>COLUMN()</f>
        <v>44</v>
      </c>
      <c r="AS69" s="4">
        <f>COLUMN()</f>
        <v>45</v>
      </c>
      <c r="AT69" s="4">
        <f>COLUMN()</f>
        <v>46</v>
      </c>
      <c r="AU69" s="4">
        <f>COLUMN()</f>
        <v>47</v>
      </c>
      <c r="AV69" s="4">
        <f>COLUMN()</f>
        <v>48</v>
      </c>
      <c r="AW69" s="4">
        <f>COLUMN()</f>
        <v>49</v>
      </c>
      <c r="AX69" s="4">
        <f>COLUMN()</f>
        <v>50</v>
      </c>
      <c r="AY69" s="4">
        <f>COLUMN()</f>
        <v>51</v>
      </c>
      <c r="AZ69" s="4">
        <f>COLUMN()</f>
        <v>52</v>
      </c>
      <c r="BA69" s="4">
        <f>COLUMN()</f>
        <v>53</v>
      </c>
      <c r="BB69" s="4">
        <f>COLUMN()</f>
        <v>54</v>
      </c>
      <c r="BC69" s="4">
        <f>COLUMN()</f>
        <v>55</v>
      </c>
      <c r="BD69" s="4">
        <f>COLUMN()</f>
        <v>56</v>
      </c>
      <c r="BE69" s="4">
        <f>COLUMN()</f>
        <v>57</v>
      </c>
      <c r="BF69" s="4">
        <f>COLUMN()</f>
        <v>58</v>
      </c>
      <c r="BG69" s="4">
        <f>COLUMN()</f>
        <v>59</v>
      </c>
      <c r="BH69" s="4">
        <f>COLUMN()</f>
        <v>60</v>
      </c>
      <c r="BI69" s="4">
        <f>COLUMN()</f>
        <v>61</v>
      </c>
    </row>
    <row r="70" spans="1:61" s="4" customFormat="1" x14ac:dyDescent="0.25">
      <c r="A70" s="4" t="s">
        <v>19</v>
      </c>
      <c r="C70" s="4">
        <f>C69</f>
        <v>3</v>
      </c>
    </row>
    <row r="71" spans="1:61" s="4" customFormat="1" x14ac:dyDescent="0.25">
      <c r="A71" s="4" t="s">
        <v>20</v>
      </c>
      <c r="C71" s="4">
        <f t="shared" ref="C71:AH71" si="18">MIN($B$14,1+C69-$C$70)</f>
        <v>1</v>
      </c>
      <c r="D71" s="4">
        <f t="shared" si="18"/>
        <v>2</v>
      </c>
      <c r="E71" s="4">
        <f t="shared" si="18"/>
        <v>3</v>
      </c>
      <c r="F71" s="4">
        <f t="shared" si="18"/>
        <v>4</v>
      </c>
      <c r="G71" s="4">
        <f t="shared" si="18"/>
        <v>5</v>
      </c>
      <c r="H71" s="4">
        <f t="shared" si="18"/>
        <v>6</v>
      </c>
      <c r="I71" s="4">
        <f t="shared" si="18"/>
        <v>7</v>
      </c>
      <c r="J71" s="4">
        <f t="shared" si="18"/>
        <v>8</v>
      </c>
      <c r="K71" s="4">
        <f t="shared" si="18"/>
        <v>9</v>
      </c>
      <c r="L71" s="4">
        <f t="shared" si="18"/>
        <v>10</v>
      </c>
      <c r="M71" s="4">
        <f t="shared" si="18"/>
        <v>11</v>
      </c>
      <c r="N71" s="4">
        <f t="shared" si="18"/>
        <v>12</v>
      </c>
      <c r="O71" s="4">
        <f t="shared" si="18"/>
        <v>13</v>
      </c>
      <c r="P71" s="4">
        <f t="shared" si="18"/>
        <v>14</v>
      </c>
      <c r="Q71" s="4">
        <f t="shared" si="18"/>
        <v>15</v>
      </c>
      <c r="R71" s="4">
        <f t="shared" si="18"/>
        <v>16</v>
      </c>
      <c r="S71" s="4">
        <f t="shared" si="18"/>
        <v>17</v>
      </c>
      <c r="T71" s="4">
        <f t="shared" si="18"/>
        <v>18</v>
      </c>
      <c r="U71" s="4">
        <f t="shared" si="18"/>
        <v>19</v>
      </c>
      <c r="V71" s="4">
        <f t="shared" si="18"/>
        <v>20</v>
      </c>
      <c r="W71" s="4">
        <f t="shared" si="18"/>
        <v>20</v>
      </c>
      <c r="X71" s="4">
        <f t="shared" si="18"/>
        <v>20</v>
      </c>
      <c r="Y71" s="4">
        <f t="shared" si="18"/>
        <v>20</v>
      </c>
      <c r="Z71" s="4">
        <f t="shared" si="18"/>
        <v>20</v>
      </c>
      <c r="AA71" s="4">
        <f t="shared" si="18"/>
        <v>20</v>
      </c>
      <c r="AB71" s="4">
        <f t="shared" si="18"/>
        <v>20</v>
      </c>
      <c r="AC71" s="4">
        <f t="shared" si="18"/>
        <v>20</v>
      </c>
      <c r="AD71" s="4">
        <f t="shared" si="18"/>
        <v>20</v>
      </c>
      <c r="AE71" s="4">
        <f t="shared" si="18"/>
        <v>20</v>
      </c>
      <c r="AF71" s="4">
        <f t="shared" si="18"/>
        <v>20</v>
      </c>
      <c r="AG71" s="4">
        <f t="shared" si="18"/>
        <v>20</v>
      </c>
      <c r="AH71" s="4">
        <f t="shared" si="18"/>
        <v>20</v>
      </c>
      <c r="AI71" s="4">
        <f t="shared" ref="AI71:BI71" si="19">MIN($B$14,1+AI69-$C$70)</f>
        <v>20</v>
      </c>
      <c r="AJ71" s="4">
        <f t="shared" si="19"/>
        <v>20</v>
      </c>
      <c r="AK71" s="4">
        <f t="shared" si="19"/>
        <v>20</v>
      </c>
      <c r="AL71" s="4">
        <f t="shared" si="19"/>
        <v>20</v>
      </c>
      <c r="AM71" s="4">
        <f t="shared" si="19"/>
        <v>20</v>
      </c>
      <c r="AN71" s="4">
        <f t="shared" si="19"/>
        <v>20</v>
      </c>
      <c r="AO71" s="4">
        <f t="shared" si="19"/>
        <v>20</v>
      </c>
      <c r="AP71" s="4">
        <f t="shared" si="19"/>
        <v>20</v>
      </c>
      <c r="AQ71" s="4">
        <f t="shared" si="19"/>
        <v>20</v>
      </c>
      <c r="AR71" s="4">
        <f t="shared" si="19"/>
        <v>20</v>
      </c>
      <c r="AS71" s="4">
        <f t="shared" si="19"/>
        <v>20</v>
      </c>
      <c r="AT71" s="4">
        <f t="shared" si="19"/>
        <v>20</v>
      </c>
      <c r="AU71" s="4">
        <f t="shared" si="19"/>
        <v>20</v>
      </c>
      <c r="AV71" s="4">
        <f t="shared" si="19"/>
        <v>20</v>
      </c>
      <c r="AW71" s="4">
        <f t="shared" si="19"/>
        <v>20</v>
      </c>
      <c r="AX71" s="4">
        <f t="shared" si="19"/>
        <v>20</v>
      </c>
      <c r="AY71" s="4">
        <f t="shared" si="19"/>
        <v>20</v>
      </c>
      <c r="AZ71" s="4">
        <f t="shared" si="19"/>
        <v>20</v>
      </c>
      <c r="BA71" s="4">
        <f t="shared" si="19"/>
        <v>20</v>
      </c>
      <c r="BB71" s="4">
        <f t="shared" si="19"/>
        <v>20</v>
      </c>
      <c r="BC71" s="4">
        <f t="shared" si="19"/>
        <v>20</v>
      </c>
      <c r="BD71" s="4">
        <f t="shared" si="19"/>
        <v>20</v>
      </c>
      <c r="BE71" s="4">
        <f t="shared" si="19"/>
        <v>20</v>
      </c>
      <c r="BF71" s="4">
        <f t="shared" si="19"/>
        <v>20</v>
      </c>
      <c r="BG71" s="4">
        <f t="shared" si="19"/>
        <v>20</v>
      </c>
      <c r="BH71" s="4">
        <f t="shared" si="19"/>
        <v>20</v>
      </c>
      <c r="BI71" s="4">
        <f t="shared" si="19"/>
        <v>20</v>
      </c>
    </row>
    <row r="72" spans="1:61" x14ac:dyDescent="0.25">
      <c r="A72" t="s">
        <v>263</v>
      </c>
      <c r="C72" s="5">
        <f>C69-C71</f>
        <v>2</v>
      </c>
      <c r="D72" s="5">
        <f t="shared" ref="D72:BI72" si="20">D69-D71</f>
        <v>2</v>
      </c>
      <c r="E72" s="5">
        <f t="shared" si="20"/>
        <v>2</v>
      </c>
      <c r="F72" s="5">
        <f t="shared" si="20"/>
        <v>2</v>
      </c>
      <c r="G72" s="5">
        <f t="shared" si="20"/>
        <v>2</v>
      </c>
      <c r="H72" s="5">
        <f t="shared" si="20"/>
        <v>2</v>
      </c>
      <c r="I72" s="5">
        <f t="shared" si="20"/>
        <v>2</v>
      </c>
      <c r="J72" s="5">
        <f t="shared" si="20"/>
        <v>2</v>
      </c>
      <c r="K72" s="5">
        <f t="shared" si="20"/>
        <v>2</v>
      </c>
      <c r="L72" s="5">
        <f t="shared" si="20"/>
        <v>2</v>
      </c>
      <c r="M72" s="5">
        <f t="shared" si="20"/>
        <v>2</v>
      </c>
      <c r="N72" s="5">
        <f t="shared" si="20"/>
        <v>2</v>
      </c>
      <c r="O72" s="5">
        <f t="shared" si="20"/>
        <v>2</v>
      </c>
      <c r="P72" s="5">
        <f t="shared" si="20"/>
        <v>2</v>
      </c>
      <c r="Q72" s="5">
        <f t="shared" si="20"/>
        <v>2</v>
      </c>
      <c r="R72" s="5">
        <f t="shared" si="20"/>
        <v>2</v>
      </c>
      <c r="S72" s="5">
        <f t="shared" si="20"/>
        <v>2</v>
      </c>
      <c r="T72" s="5">
        <f t="shared" si="20"/>
        <v>2</v>
      </c>
      <c r="U72" s="5">
        <f t="shared" si="20"/>
        <v>2</v>
      </c>
      <c r="V72" s="5">
        <f t="shared" si="20"/>
        <v>2</v>
      </c>
      <c r="W72" s="5">
        <f t="shared" si="20"/>
        <v>3</v>
      </c>
      <c r="X72" s="5">
        <f t="shared" si="20"/>
        <v>4</v>
      </c>
      <c r="Y72" s="5">
        <f t="shared" si="20"/>
        <v>5</v>
      </c>
      <c r="Z72" s="5">
        <f t="shared" si="20"/>
        <v>6</v>
      </c>
      <c r="AA72" s="5">
        <f t="shared" si="20"/>
        <v>7</v>
      </c>
      <c r="AB72" s="5">
        <f t="shared" si="20"/>
        <v>8</v>
      </c>
      <c r="AC72" s="5">
        <f t="shared" si="20"/>
        <v>9</v>
      </c>
      <c r="AD72" s="5">
        <f t="shared" si="20"/>
        <v>10</v>
      </c>
      <c r="AE72" s="5">
        <f t="shared" si="20"/>
        <v>11</v>
      </c>
      <c r="AF72" s="5">
        <f t="shared" si="20"/>
        <v>12</v>
      </c>
      <c r="AG72" s="5">
        <f t="shared" si="20"/>
        <v>13</v>
      </c>
      <c r="AH72" s="5">
        <f t="shared" si="20"/>
        <v>14</v>
      </c>
      <c r="AI72" s="5">
        <f t="shared" si="20"/>
        <v>15</v>
      </c>
      <c r="AJ72" s="5">
        <f t="shared" si="20"/>
        <v>16</v>
      </c>
      <c r="AK72" s="5">
        <f t="shared" si="20"/>
        <v>17</v>
      </c>
      <c r="AL72" s="5">
        <f t="shared" si="20"/>
        <v>18</v>
      </c>
      <c r="AM72" s="5">
        <f t="shared" si="20"/>
        <v>19</v>
      </c>
      <c r="AN72" s="5">
        <f t="shared" si="20"/>
        <v>20</v>
      </c>
      <c r="AO72" s="5">
        <f t="shared" si="20"/>
        <v>21</v>
      </c>
      <c r="AP72" s="5">
        <f t="shared" si="20"/>
        <v>22</v>
      </c>
      <c r="AQ72" s="5">
        <f t="shared" si="20"/>
        <v>23</v>
      </c>
      <c r="AR72" s="5">
        <f t="shared" si="20"/>
        <v>24</v>
      </c>
      <c r="AS72" s="5">
        <f t="shared" si="20"/>
        <v>25</v>
      </c>
      <c r="AT72" s="5">
        <f t="shared" si="20"/>
        <v>26</v>
      </c>
      <c r="AU72" s="5">
        <f t="shared" si="20"/>
        <v>27</v>
      </c>
      <c r="AV72" s="5">
        <f t="shared" si="20"/>
        <v>28</v>
      </c>
      <c r="AW72" s="5">
        <f t="shared" si="20"/>
        <v>29</v>
      </c>
      <c r="AX72" s="5">
        <f t="shared" si="20"/>
        <v>30</v>
      </c>
      <c r="AY72" s="5">
        <f t="shared" si="20"/>
        <v>31</v>
      </c>
      <c r="AZ72" s="5">
        <f t="shared" si="20"/>
        <v>32</v>
      </c>
      <c r="BA72" s="5">
        <f t="shared" si="20"/>
        <v>33</v>
      </c>
      <c r="BB72" s="5">
        <f t="shared" si="20"/>
        <v>34</v>
      </c>
      <c r="BC72" s="5">
        <f t="shared" si="20"/>
        <v>35</v>
      </c>
      <c r="BD72" s="5">
        <f t="shared" si="20"/>
        <v>36</v>
      </c>
      <c r="BE72" s="5">
        <f t="shared" si="20"/>
        <v>37</v>
      </c>
      <c r="BF72" s="5">
        <f t="shared" si="20"/>
        <v>38</v>
      </c>
      <c r="BG72" s="5">
        <f t="shared" si="20"/>
        <v>39</v>
      </c>
      <c r="BH72" s="5">
        <f t="shared" si="20"/>
        <v>40</v>
      </c>
      <c r="BI72" s="5">
        <f t="shared" si="20"/>
        <v>41</v>
      </c>
    </row>
    <row r="73" spans="1:61" x14ac:dyDescent="0.25">
      <c r="A73" s="4" t="s">
        <v>21</v>
      </c>
      <c r="C73" s="5">
        <f t="shared" ref="C73:AH73" si="21">1+C72-$C$70</f>
        <v>0</v>
      </c>
      <c r="D73" s="5">
        <f t="shared" si="21"/>
        <v>0</v>
      </c>
      <c r="E73" s="5">
        <f t="shared" si="21"/>
        <v>0</v>
      </c>
      <c r="F73" s="5">
        <f t="shared" si="21"/>
        <v>0</v>
      </c>
      <c r="G73" s="5">
        <f t="shared" si="21"/>
        <v>0</v>
      </c>
      <c r="H73" s="5">
        <f t="shared" si="21"/>
        <v>0</v>
      </c>
      <c r="I73" s="5">
        <f t="shared" si="21"/>
        <v>0</v>
      </c>
      <c r="J73" s="5">
        <f t="shared" si="21"/>
        <v>0</v>
      </c>
      <c r="K73" s="5">
        <f t="shared" si="21"/>
        <v>0</v>
      </c>
      <c r="L73" s="5">
        <f t="shared" si="21"/>
        <v>0</v>
      </c>
      <c r="M73" s="5">
        <f t="shared" si="21"/>
        <v>0</v>
      </c>
      <c r="N73" s="5">
        <f t="shared" si="21"/>
        <v>0</v>
      </c>
      <c r="O73" s="5">
        <f t="shared" si="21"/>
        <v>0</v>
      </c>
      <c r="P73" s="5">
        <f t="shared" si="21"/>
        <v>0</v>
      </c>
      <c r="Q73" s="5">
        <f t="shared" si="21"/>
        <v>0</v>
      </c>
      <c r="R73" s="5">
        <f t="shared" si="21"/>
        <v>0</v>
      </c>
      <c r="S73" s="5">
        <f t="shared" si="21"/>
        <v>0</v>
      </c>
      <c r="T73" s="5">
        <f t="shared" si="21"/>
        <v>0</v>
      </c>
      <c r="U73" s="5">
        <f t="shared" si="21"/>
        <v>0</v>
      </c>
      <c r="V73" s="5">
        <f t="shared" si="21"/>
        <v>0</v>
      </c>
      <c r="W73" s="5">
        <f t="shared" si="21"/>
        <v>1</v>
      </c>
      <c r="X73" s="5">
        <f t="shared" si="21"/>
        <v>2</v>
      </c>
      <c r="Y73" s="5">
        <f t="shared" si="21"/>
        <v>3</v>
      </c>
      <c r="Z73" s="5">
        <f t="shared" si="21"/>
        <v>4</v>
      </c>
      <c r="AA73" s="5">
        <f t="shared" si="21"/>
        <v>5</v>
      </c>
      <c r="AB73" s="5">
        <f t="shared" si="21"/>
        <v>6</v>
      </c>
      <c r="AC73" s="5">
        <f t="shared" si="21"/>
        <v>7</v>
      </c>
      <c r="AD73" s="5">
        <f t="shared" si="21"/>
        <v>8</v>
      </c>
      <c r="AE73" s="5">
        <f t="shared" si="21"/>
        <v>9</v>
      </c>
      <c r="AF73" s="5">
        <f t="shared" si="21"/>
        <v>10</v>
      </c>
      <c r="AG73" s="5">
        <f t="shared" si="21"/>
        <v>11</v>
      </c>
      <c r="AH73" s="5">
        <f t="shared" si="21"/>
        <v>12</v>
      </c>
      <c r="AI73" s="5">
        <f t="shared" ref="AI73:BI73" si="22">1+AI72-$C$70</f>
        <v>13</v>
      </c>
      <c r="AJ73" s="5">
        <f t="shared" si="22"/>
        <v>14</v>
      </c>
      <c r="AK73" s="5">
        <f t="shared" si="22"/>
        <v>15</v>
      </c>
      <c r="AL73" s="5">
        <f t="shared" si="22"/>
        <v>16</v>
      </c>
      <c r="AM73" s="5">
        <f t="shared" si="22"/>
        <v>17</v>
      </c>
      <c r="AN73" s="5">
        <f t="shared" si="22"/>
        <v>18</v>
      </c>
      <c r="AO73" s="5">
        <f t="shared" si="22"/>
        <v>19</v>
      </c>
      <c r="AP73" s="5">
        <f t="shared" si="22"/>
        <v>20</v>
      </c>
      <c r="AQ73" s="5">
        <f t="shared" si="22"/>
        <v>21</v>
      </c>
      <c r="AR73" s="5">
        <f t="shared" si="22"/>
        <v>22</v>
      </c>
      <c r="AS73" s="5">
        <f t="shared" si="22"/>
        <v>23</v>
      </c>
      <c r="AT73" s="5">
        <f t="shared" si="22"/>
        <v>24</v>
      </c>
      <c r="AU73" s="5">
        <f t="shared" si="22"/>
        <v>25</v>
      </c>
      <c r="AV73" s="5">
        <f t="shared" si="22"/>
        <v>26</v>
      </c>
      <c r="AW73" s="5">
        <f t="shared" si="22"/>
        <v>27</v>
      </c>
      <c r="AX73" s="5">
        <f t="shared" si="22"/>
        <v>28</v>
      </c>
      <c r="AY73" s="5">
        <f t="shared" si="22"/>
        <v>29</v>
      </c>
      <c r="AZ73" s="5">
        <f t="shared" si="22"/>
        <v>30</v>
      </c>
      <c r="BA73" s="5">
        <f t="shared" si="22"/>
        <v>31</v>
      </c>
      <c r="BB73" s="5">
        <f t="shared" si="22"/>
        <v>32</v>
      </c>
      <c r="BC73" s="5">
        <f t="shared" si="22"/>
        <v>33</v>
      </c>
      <c r="BD73" s="5">
        <f t="shared" si="22"/>
        <v>34</v>
      </c>
      <c r="BE73" s="5">
        <f t="shared" si="22"/>
        <v>35</v>
      </c>
      <c r="BF73" s="5">
        <f t="shared" si="22"/>
        <v>36</v>
      </c>
      <c r="BG73" s="5">
        <f t="shared" si="22"/>
        <v>37</v>
      </c>
      <c r="BH73" s="5">
        <f t="shared" si="22"/>
        <v>38</v>
      </c>
      <c r="BI73" s="5">
        <f t="shared" si="22"/>
        <v>39</v>
      </c>
    </row>
    <row r="74" spans="1:61" x14ac:dyDescent="0.25">
      <c r="A74" s="4" t="s">
        <v>29</v>
      </c>
      <c r="C74" s="5">
        <v>1</v>
      </c>
    </row>
    <row r="77" spans="1:61" x14ac:dyDescent="0.25">
      <c r="A77" s="9" t="s">
        <v>283</v>
      </c>
    </row>
    <row r="78" spans="1:61" x14ac:dyDescent="0.25">
      <c r="A78" s="88" t="s">
        <v>286</v>
      </c>
      <c r="C78" s="87">
        <f>SUM(C29:BI29)</f>
        <v>0</v>
      </c>
      <c r="D78" s="60">
        <f>C78</f>
        <v>0</v>
      </c>
      <c r="E78" s="60">
        <f t="shared" ref="E78:BI78" si="23">D78</f>
        <v>0</v>
      </c>
      <c r="F78" s="60">
        <f t="shared" si="23"/>
        <v>0</v>
      </c>
      <c r="G78" s="60">
        <f t="shared" si="23"/>
        <v>0</v>
      </c>
      <c r="H78" s="60">
        <f t="shared" si="23"/>
        <v>0</v>
      </c>
      <c r="I78" s="60">
        <f t="shared" si="23"/>
        <v>0</v>
      </c>
      <c r="J78" s="60">
        <f t="shared" si="23"/>
        <v>0</v>
      </c>
      <c r="K78" s="60">
        <f t="shared" si="23"/>
        <v>0</v>
      </c>
      <c r="L78" s="60">
        <f t="shared" si="23"/>
        <v>0</v>
      </c>
      <c r="M78" s="60">
        <f t="shared" si="23"/>
        <v>0</v>
      </c>
      <c r="N78" s="60">
        <f t="shared" si="23"/>
        <v>0</v>
      </c>
      <c r="O78" s="60">
        <f t="shared" si="23"/>
        <v>0</v>
      </c>
      <c r="P78" s="60">
        <f t="shared" si="23"/>
        <v>0</v>
      </c>
      <c r="Q78" s="60">
        <f t="shared" si="23"/>
        <v>0</v>
      </c>
      <c r="R78" s="60">
        <f t="shared" si="23"/>
        <v>0</v>
      </c>
      <c r="S78" s="60">
        <f t="shared" si="23"/>
        <v>0</v>
      </c>
      <c r="T78" s="60">
        <f t="shared" si="23"/>
        <v>0</v>
      </c>
      <c r="U78" s="60">
        <f t="shared" si="23"/>
        <v>0</v>
      </c>
      <c r="V78" s="60">
        <f t="shared" si="23"/>
        <v>0</v>
      </c>
      <c r="W78" s="60">
        <f t="shared" si="23"/>
        <v>0</v>
      </c>
      <c r="X78" s="60">
        <f t="shared" si="23"/>
        <v>0</v>
      </c>
      <c r="Y78" s="60">
        <f t="shared" si="23"/>
        <v>0</v>
      </c>
      <c r="Z78" s="60">
        <f t="shared" si="23"/>
        <v>0</v>
      </c>
      <c r="AA78" s="60">
        <f t="shared" si="23"/>
        <v>0</v>
      </c>
      <c r="AB78" s="60">
        <f t="shared" si="23"/>
        <v>0</v>
      </c>
      <c r="AC78" s="60">
        <f t="shared" si="23"/>
        <v>0</v>
      </c>
      <c r="AD78" s="60">
        <f t="shared" si="23"/>
        <v>0</v>
      </c>
      <c r="AE78" s="60">
        <f t="shared" si="23"/>
        <v>0</v>
      </c>
      <c r="AF78" s="60">
        <f t="shared" si="23"/>
        <v>0</v>
      </c>
      <c r="AG78" s="60">
        <f t="shared" si="23"/>
        <v>0</v>
      </c>
      <c r="AH78" s="60">
        <f t="shared" si="23"/>
        <v>0</v>
      </c>
      <c r="AI78" s="60">
        <f t="shared" si="23"/>
        <v>0</v>
      </c>
      <c r="AJ78" s="60">
        <f t="shared" si="23"/>
        <v>0</v>
      </c>
      <c r="AK78" s="60">
        <f t="shared" si="23"/>
        <v>0</v>
      </c>
      <c r="AL78" s="60">
        <f t="shared" si="23"/>
        <v>0</v>
      </c>
      <c r="AM78" s="60">
        <f t="shared" si="23"/>
        <v>0</v>
      </c>
      <c r="AN78" s="60">
        <f t="shared" si="23"/>
        <v>0</v>
      </c>
      <c r="AO78" s="60">
        <f t="shared" si="23"/>
        <v>0</v>
      </c>
      <c r="AP78" s="60">
        <f t="shared" si="23"/>
        <v>0</v>
      </c>
      <c r="AQ78" s="60">
        <f t="shared" si="23"/>
        <v>0</v>
      </c>
      <c r="AR78" s="60">
        <f t="shared" si="23"/>
        <v>0</v>
      </c>
      <c r="AS78" s="60">
        <f t="shared" si="23"/>
        <v>0</v>
      </c>
      <c r="AT78" s="60">
        <f t="shared" si="23"/>
        <v>0</v>
      </c>
      <c r="AU78" s="60">
        <f t="shared" si="23"/>
        <v>0</v>
      </c>
      <c r="AV78" s="60">
        <f t="shared" si="23"/>
        <v>0</v>
      </c>
      <c r="AW78" s="60">
        <f t="shared" si="23"/>
        <v>0</v>
      </c>
      <c r="AX78" s="60">
        <f t="shared" si="23"/>
        <v>0</v>
      </c>
      <c r="AY78" s="60">
        <f t="shared" si="23"/>
        <v>0</v>
      </c>
      <c r="AZ78" s="60">
        <f t="shared" si="23"/>
        <v>0</v>
      </c>
      <c r="BA78" s="60">
        <f t="shared" si="23"/>
        <v>0</v>
      </c>
      <c r="BB78" s="60">
        <f t="shared" si="23"/>
        <v>0</v>
      </c>
      <c r="BC78" s="60">
        <f t="shared" si="23"/>
        <v>0</v>
      </c>
      <c r="BD78" s="60">
        <f t="shared" si="23"/>
        <v>0</v>
      </c>
      <c r="BE78" s="60">
        <f t="shared" si="23"/>
        <v>0</v>
      </c>
      <c r="BF78" s="60">
        <f t="shared" si="23"/>
        <v>0</v>
      </c>
      <c r="BG78" s="60">
        <f t="shared" si="23"/>
        <v>0</v>
      </c>
      <c r="BH78" s="60">
        <f t="shared" si="23"/>
        <v>0</v>
      </c>
      <c r="BI78" s="60">
        <f t="shared" si="23"/>
        <v>0</v>
      </c>
    </row>
    <row r="79" spans="1:61" x14ac:dyDescent="0.25">
      <c r="A79" s="88" t="s">
        <v>287</v>
      </c>
      <c r="C79" s="4">
        <f>SUM('For Sale'!C30:BI30)</f>
        <v>0</v>
      </c>
      <c r="D79" s="5">
        <f>C79</f>
        <v>0</v>
      </c>
      <c r="E79" s="5">
        <f t="shared" ref="E79:BI79" si="24">D79</f>
        <v>0</v>
      </c>
      <c r="F79" s="5">
        <f t="shared" si="24"/>
        <v>0</v>
      </c>
      <c r="G79" s="5">
        <f t="shared" si="24"/>
        <v>0</v>
      </c>
      <c r="H79" s="5">
        <f t="shared" si="24"/>
        <v>0</v>
      </c>
      <c r="I79" s="5">
        <f t="shared" si="24"/>
        <v>0</v>
      </c>
      <c r="J79" s="5">
        <f t="shared" si="24"/>
        <v>0</v>
      </c>
      <c r="K79" s="5">
        <f t="shared" si="24"/>
        <v>0</v>
      </c>
      <c r="L79" s="5">
        <f t="shared" si="24"/>
        <v>0</v>
      </c>
      <c r="M79" s="5">
        <f t="shared" si="24"/>
        <v>0</v>
      </c>
      <c r="N79" s="5">
        <f t="shared" si="24"/>
        <v>0</v>
      </c>
      <c r="O79" s="5">
        <f t="shared" si="24"/>
        <v>0</v>
      </c>
      <c r="P79" s="5">
        <f t="shared" si="24"/>
        <v>0</v>
      </c>
      <c r="Q79" s="5">
        <f t="shared" si="24"/>
        <v>0</v>
      </c>
      <c r="R79" s="5">
        <f t="shared" si="24"/>
        <v>0</v>
      </c>
      <c r="S79" s="5">
        <f t="shared" si="24"/>
        <v>0</v>
      </c>
      <c r="T79" s="5">
        <f t="shared" si="24"/>
        <v>0</v>
      </c>
      <c r="U79" s="5">
        <f t="shared" si="24"/>
        <v>0</v>
      </c>
      <c r="V79" s="5">
        <f t="shared" si="24"/>
        <v>0</v>
      </c>
      <c r="W79" s="5">
        <f t="shared" si="24"/>
        <v>0</v>
      </c>
      <c r="X79" s="5">
        <f t="shared" si="24"/>
        <v>0</v>
      </c>
      <c r="Y79" s="5">
        <f t="shared" si="24"/>
        <v>0</v>
      </c>
      <c r="Z79" s="5">
        <f t="shared" si="24"/>
        <v>0</v>
      </c>
      <c r="AA79" s="5">
        <f t="shared" si="24"/>
        <v>0</v>
      </c>
      <c r="AB79" s="5">
        <f t="shared" si="24"/>
        <v>0</v>
      </c>
      <c r="AC79" s="5">
        <f t="shared" si="24"/>
        <v>0</v>
      </c>
      <c r="AD79" s="5">
        <f t="shared" si="24"/>
        <v>0</v>
      </c>
      <c r="AE79" s="5">
        <f t="shared" si="24"/>
        <v>0</v>
      </c>
      <c r="AF79" s="5">
        <f t="shared" si="24"/>
        <v>0</v>
      </c>
      <c r="AG79" s="5">
        <f t="shared" si="24"/>
        <v>0</v>
      </c>
      <c r="AH79" s="5">
        <f t="shared" si="24"/>
        <v>0</v>
      </c>
      <c r="AI79" s="5">
        <f t="shared" si="24"/>
        <v>0</v>
      </c>
      <c r="AJ79" s="5">
        <f t="shared" si="24"/>
        <v>0</v>
      </c>
      <c r="AK79" s="5">
        <f t="shared" si="24"/>
        <v>0</v>
      </c>
      <c r="AL79" s="5">
        <f t="shared" si="24"/>
        <v>0</v>
      </c>
      <c r="AM79" s="5">
        <f t="shared" si="24"/>
        <v>0</v>
      </c>
      <c r="AN79" s="5">
        <f t="shared" si="24"/>
        <v>0</v>
      </c>
      <c r="AO79" s="5">
        <f t="shared" si="24"/>
        <v>0</v>
      </c>
      <c r="AP79" s="5">
        <f t="shared" si="24"/>
        <v>0</v>
      </c>
      <c r="AQ79" s="5">
        <f t="shared" si="24"/>
        <v>0</v>
      </c>
      <c r="AR79" s="5">
        <f t="shared" si="24"/>
        <v>0</v>
      </c>
      <c r="AS79" s="5">
        <f t="shared" si="24"/>
        <v>0</v>
      </c>
      <c r="AT79" s="5">
        <f t="shared" si="24"/>
        <v>0</v>
      </c>
      <c r="AU79" s="5">
        <f t="shared" si="24"/>
        <v>0</v>
      </c>
      <c r="AV79" s="5">
        <f t="shared" si="24"/>
        <v>0</v>
      </c>
      <c r="AW79" s="5">
        <f t="shared" si="24"/>
        <v>0</v>
      </c>
      <c r="AX79" s="5">
        <f t="shared" si="24"/>
        <v>0</v>
      </c>
      <c r="AY79" s="5">
        <f t="shared" si="24"/>
        <v>0</v>
      </c>
      <c r="AZ79" s="5">
        <f t="shared" si="24"/>
        <v>0</v>
      </c>
      <c r="BA79" s="5">
        <f t="shared" si="24"/>
        <v>0</v>
      </c>
      <c r="BB79" s="5">
        <f t="shared" si="24"/>
        <v>0</v>
      </c>
      <c r="BC79" s="5">
        <f t="shared" si="24"/>
        <v>0</v>
      </c>
      <c r="BD79" s="5">
        <f t="shared" si="24"/>
        <v>0</v>
      </c>
      <c r="BE79" s="5">
        <f t="shared" si="24"/>
        <v>0</v>
      </c>
      <c r="BF79" s="5">
        <f t="shared" si="24"/>
        <v>0</v>
      </c>
      <c r="BG79" s="5">
        <f t="shared" si="24"/>
        <v>0</v>
      </c>
      <c r="BH79" s="5">
        <f t="shared" si="24"/>
        <v>0</v>
      </c>
      <c r="BI79" s="5">
        <f t="shared" si="24"/>
        <v>0</v>
      </c>
    </row>
    <row r="80" spans="1:61" x14ac:dyDescent="0.25">
      <c r="A80" s="88" t="s">
        <v>288</v>
      </c>
      <c r="C80" s="5">
        <f>SUM($C$29:C29)</f>
        <v>0</v>
      </c>
      <c r="D80" s="5">
        <f>SUM($C$29:D29)</f>
        <v>0</v>
      </c>
      <c r="E80" s="5">
        <f>SUM($C$29:E29)</f>
        <v>0</v>
      </c>
      <c r="F80" s="5">
        <f>SUM($C$29:F29)</f>
        <v>0</v>
      </c>
      <c r="G80" s="5">
        <f>SUM($C$29:G29)</f>
        <v>0</v>
      </c>
      <c r="H80" s="5">
        <f>SUM($C$29:H29)</f>
        <v>0</v>
      </c>
      <c r="I80" s="5">
        <f>SUM($C$29:I29)</f>
        <v>0</v>
      </c>
      <c r="J80" s="5">
        <f>SUM($C$29:J29)</f>
        <v>0</v>
      </c>
      <c r="K80" s="5">
        <f>SUM($C$29:K29)</f>
        <v>0</v>
      </c>
      <c r="L80" s="5">
        <f>SUM($C$29:L29)</f>
        <v>0</v>
      </c>
      <c r="M80" s="5">
        <f>SUM($C$29:M29)</f>
        <v>0</v>
      </c>
      <c r="N80" s="5">
        <f>SUM($C$29:N29)</f>
        <v>0</v>
      </c>
      <c r="O80" s="5">
        <f>SUM($C$29:O29)</f>
        <v>0</v>
      </c>
      <c r="P80" s="5">
        <f>SUM($C$29:P29)</f>
        <v>0</v>
      </c>
      <c r="Q80" s="5">
        <f>SUM($C$29:Q29)</f>
        <v>0</v>
      </c>
      <c r="R80" s="5">
        <f>SUM($C$29:R29)</f>
        <v>0</v>
      </c>
      <c r="S80" s="5">
        <f>SUM($C$29:S29)</f>
        <v>0</v>
      </c>
      <c r="T80" s="5">
        <f>SUM($C$29:T29)</f>
        <v>0</v>
      </c>
      <c r="U80" s="5">
        <f>SUM($C$29:U29)</f>
        <v>0</v>
      </c>
      <c r="V80" s="5">
        <f>SUM($C$29:V29)</f>
        <v>0</v>
      </c>
      <c r="W80" s="5">
        <f>SUM($C$29:W29)</f>
        <v>0</v>
      </c>
      <c r="X80" s="5">
        <f>SUM($C$29:X29)</f>
        <v>0</v>
      </c>
      <c r="Y80" s="5">
        <f>SUM($C$29:Y29)</f>
        <v>0</v>
      </c>
      <c r="Z80" s="5">
        <f>SUM($C$29:Z29)</f>
        <v>0</v>
      </c>
      <c r="AA80" s="5">
        <f>SUM($C$29:AA29)</f>
        <v>0</v>
      </c>
      <c r="AB80" s="5">
        <f>SUM($C$29:AB29)</f>
        <v>0</v>
      </c>
      <c r="AC80" s="5">
        <f>SUM($C$29:AC29)</f>
        <v>0</v>
      </c>
      <c r="AD80" s="5">
        <f>SUM($C$29:AD29)</f>
        <v>0</v>
      </c>
      <c r="AE80" s="5">
        <f>SUM($C$29:AE29)</f>
        <v>0</v>
      </c>
      <c r="AF80" s="5">
        <f>SUM($C$29:AF29)</f>
        <v>0</v>
      </c>
      <c r="AG80" s="5">
        <f>SUM($C$29:AG29)</f>
        <v>0</v>
      </c>
      <c r="AH80" s="5">
        <f>SUM($C$29:AH29)</f>
        <v>0</v>
      </c>
      <c r="AI80" s="5">
        <f>SUM($C$29:AI29)</f>
        <v>0</v>
      </c>
      <c r="AJ80" s="5">
        <f>SUM($C$29:AJ29)</f>
        <v>0</v>
      </c>
      <c r="AK80" s="5">
        <f>SUM($C$29:AK29)</f>
        <v>0</v>
      </c>
      <c r="AL80" s="5">
        <f>SUM($C$29:AL29)</f>
        <v>0</v>
      </c>
      <c r="AM80" s="5">
        <f>SUM($C$29:AM29)</f>
        <v>0</v>
      </c>
      <c r="AN80" s="5">
        <f>SUM($C$29:AN29)</f>
        <v>0</v>
      </c>
      <c r="AO80" s="5">
        <f>SUM($C$29:AO29)</f>
        <v>0</v>
      </c>
      <c r="AP80" s="5">
        <f>SUM($C$29:AP29)</f>
        <v>0</v>
      </c>
      <c r="AQ80" s="5">
        <f>SUM($C$29:AQ29)</f>
        <v>0</v>
      </c>
      <c r="AR80" s="5">
        <f>SUM($C$29:AR29)</f>
        <v>0</v>
      </c>
      <c r="AS80" s="5">
        <f>SUM($C$29:AS29)</f>
        <v>0</v>
      </c>
      <c r="AT80" s="5">
        <f>SUM($C$29:AT29)</f>
        <v>0</v>
      </c>
      <c r="AU80" s="5">
        <f>SUM($C$29:AU29)</f>
        <v>0</v>
      </c>
      <c r="AV80" s="5">
        <f>SUM($C$29:AV29)</f>
        <v>0</v>
      </c>
      <c r="AW80" s="5">
        <f>SUM($C$29:AW29)</f>
        <v>0</v>
      </c>
      <c r="AX80" s="5">
        <f>SUM($C$29:AX29)</f>
        <v>0</v>
      </c>
      <c r="AY80" s="5">
        <f>SUM($C$29:AY29)</f>
        <v>0</v>
      </c>
      <c r="AZ80" s="5">
        <f>SUM($C$29:AZ29)</f>
        <v>0</v>
      </c>
      <c r="BA80" s="5">
        <f>SUM($C$29:BA29)</f>
        <v>0</v>
      </c>
      <c r="BB80" s="5">
        <f>SUM($C$29:BB29)</f>
        <v>0</v>
      </c>
      <c r="BC80" s="5">
        <f>SUM($C$29:BC29)</f>
        <v>0</v>
      </c>
      <c r="BD80" s="5">
        <f>SUM($C$29:BD29)</f>
        <v>0</v>
      </c>
      <c r="BE80" s="5">
        <f>SUM($C$29:BE29)</f>
        <v>0</v>
      </c>
      <c r="BF80" s="5">
        <f>SUM($C$29:BF29)</f>
        <v>0</v>
      </c>
      <c r="BG80" s="5">
        <f>SUM($C$29:BG29)</f>
        <v>0</v>
      </c>
      <c r="BH80" s="5">
        <f>SUM($C$29:BH29)</f>
        <v>0</v>
      </c>
      <c r="BI80" s="5">
        <f>SUM($C$29:BI29)</f>
        <v>0</v>
      </c>
    </row>
    <row r="81" spans="1:61" x14ac:dyDescent="0.25">
      <c r="A81" s="88" t="s">
        <v>289</v>
      </c>
      <c r="C81" s="4">
        <f>SUM('For Sale'!$C$30:C30)</f>
        <v>0</v>
      </c>
      <c r="D81" s="4">
        <f>SUM('For Sale'!$C$30:D30)</f>
        <v>0</v>
      </c>
      <c r="E81" s="4">
        <f>SUM('For Sale'!$C$30:E30)</f>
        <v>0</v>
      </c>
      <c r="F81" s="4">
        <f>SUM('For Sale'!$C$30:F30)</f>
        <v>0</v>
      </c>
      <c r="G81" s="4">
        <f>SUM('For Sale'!$C$30:G30)</f>
        <v>0</v>
      </c>
      <c r="H81" s="4">
        <f>SUM('For Sale'!$C$30:H30)</f>
        <v>0</v>
      </c>
      <c r="I81" s="4">
        <f>SUM('For Sale'!$C$30:I30)</f>
        <v>0</v>
      </c>
      <c r="J81" s="4">
        <f>SUM('For Sale'!$C$30:J30)</f>
        <v>0</v>
      </c>
      <c r="K81" s="4">
        <f>SUM('For Sale'!$C$30:K30)</f>
        <v>0</v>
      </c>
      <c r="L81" s="4">
        <f>SUM('For Sale'!$C$30:L30)</f>
        <v>0</v>
      </c>
      <c r="M81" s="4">
        <f>SUM('For Sale'!$C$30:M30)</f>
        <v>0</v>
      </c>
      <c r="N81" s="4">
        <f>SUM('For Sale'!$C$30:N30)</f>
        <v>0</v>
      </c>
      <c r="O81" s="4">
        <f>SUM('For Sale'!$C$30:O30)</f>
        <v>0</v>
      </c>
      <c r="P81" s="4">
        <f>SUM('For Sale'!$C$30:P30)</f>
        <v>0</v>
      </c>
      <c r="Q81" s="4">
        <f>SUM('For Sale'!$C$30:Q30)</f>
        <v>0</v>
      </c>
      <c r="R81" s="4">
        <f>SUM('For Sale'!$C$30:R30)</f>
        <v>0</v>
      </c>
      <c r="S81" s="4">
        <f>SUM('For Sale'!$C$30:S30)</f>
        <v>0</v>
      </c>
      <c r="T81" s="4">
        <f>SUM('For Sale'!$C$30:T30)</f>
        <v>0</v>
      </c>
      <c r="U81" s="4">
        <f>SUM('For Sale'!$C$30:U30)</f>
        <v>0</v>
      </c>
      <c r="V81" s="4">
        <f>SUM('For Sale'!$C$30:V30)</f>
        <v>0</v>
      </c>
      <c r="W81" s="4">
        <f>SUM('For Sale'!$C$30:W30)</f>
        <v>0</v>
      </c>
      <c r="X81" s="4">
        <f>SUM('For Sale'!$C$30:X30)</f>
        <v>0</v>
      </c>
      <c r="Y81" s="4">
        <f>SUM('For Sale'!$C$30:Y30)</f>
        <v>0</v>
      </c>
      <c r="Z81" s="4">
        <f>SUM('For Sale'!$C$30:Z30)</f>
        <v>0</v>
      </c>
      <c r="AA81" s="4">
        <f>SUM('For Sale'!$C$30:AA30)</f>
        <v>0</v>
      </c>
      <c r="AB81" s="4">
        <f>SUM('For Sale'!$C$30:AB30)</f>
        <v>0</v>
      </c>
      <c r="AC81" s="4">
        <f>SUM('For Sale'!$C$30:AC30)</f>
        <v>0</v>
      </c>
      <c r="AD81" s="4">
        <f>SUM('For Sale'!$C$30:AD30)</f>
        <v>0</v>
      </c>
      <c r="AE81" s="4">
        <f>SUM('For Sale'!$C$30:AE30)</f>
        <v>0</v>
      </c>
      <c r="AF81" s="4">
        <f>SUM('For Sale'!$C$30:AF30)</f>
        <v>0</v>
      </c>
      <c r="AG81" s="4">
        <f>SUM('For Sale'!$C$30:AG30)</f>
        <v>0</v>
      </c>
      <c r="AH81" s="4">
        <f>SUM('For Sale'!$C$30:AH30)</f>
        <v>0</v>
      </c>
      <c r="AI81" s="4">
        <f>SUM('For Sale'!$C$30:AI30)</f>
        <v>0</v>
      </c>
      <c r="AJ81" s="4">
        <f>SUM('For Sale'!$C$30:AJ30)</f>
        <v>0</v>
      </c>
      <c r="AK81" s="4">
        <f>SUM('For Sale'!$C$30:AK30)</f>
        <v>0</v>
      </c>
      <c r="AL81" s="4">
        <f>SUM('For Sale'!$C$30:AL30)</f>
        <v>0</v>
      </c>
      <c r="AM81" s="4">
        <f>SUM('For Sale'!$C$30:AM30)</f>
        <v>0</v>
      </c>
      <c r="AN81" s="4">
        <f>SUM('For Sale'!$C$30:AN30)</f>
        <v>0</v>
      </c>
      <c r="AO81" s="4">
        <f>SUM('For Sale'!$C$30:AO30)</f>
        <v>0</v>
      </c>
      <c r="AP81" s="4">
        <f>SUM('For Sale'!$C$30:AP30)</f>
        <v>0</v>
      </c>
      <c r="AQ81" s="4">
        <f>SUM('For Sale'!$C$30:AQ30)</f>
        <v>0</v>
      </c>
      <c r="AR81" s="4">
        <f>SUM('For Sale'!$C$30:AR30)</f>
        <v>0</v>
      </c>
      <c r="AS81" s="4">
        <f>SUM('For Sale'!$C$30:AS30)</f>
        <v>0</v>
      </c>
      <c r="AT81" s="4">
        <f>SUM('For Sale'!$C$30:AT30)</f>
        <v>0</v>
      </c>
      <c r="AU81" s="4">
        <f>SUM('For Sale'!$C$30:AU30)</f>
        <v>0</v>
      </c>
      <c r="AV81" s="4">
        <f>SUM('For Sale'!$C$30:AV30)</f>
        <v>0</v>
      </c>
      <c r="AW81" s="4">
        <f>SUM('For Sale'!$C$30:AW30)</f>
        <v>0</v>
      </c>
      <c r="AX81" s="4">
        <f>SUM('For Sale'!$C$30:AX30)</f>
        <v>0</v>
      </c>
      <c r="AY81" s="4">
        <f>SUM('For Sale'!$C$30:AY30)</f>
        <v>0</v>
      </c>
      <c r="AZ81" s="4">
        <f>SUM('For Sale'!$C$30:AZ30)</f>
        <v>0</v>
      </c>
      <c r="BA81" s="4">
        <f>SUM('For Sale'!$C$30:BA30)</f>
        <v>0</v>
      </c>
      <c r="BB81" s="4">
        <f>SUM('For Sale'!$C$30:BB30)</f>
        <v>0</v>
      </c>
      <c r="BC81" s="4">
        <f>SUM('For Sale'!$C$30:BC30)</f>
        <v>0</v>
      </c>
      <c r="BD81" s="4">
        <f>SUM('For Sale'!$C$30:BD30)</f>
        <v>0</v>
      </c>
      <c r="BE81" s="4">
        <f>SUM('For Sale'!$C$30:BE30)</f>
        <v>0</v>
      </c>
      <c r="BF81" s="4">
        <f>SUM('For Sale'!$C$30:BF30)</f>
        <v>0</v>
      </c>
      <c r="BG81" s="4">
        <f>SUM('For Sale'!$C$30:BG30)</f>
        <v>0</v>
      </c>
      <c r="BH81" s="4">
        <f>SUM('For Sale'!$C$30:BH30)</f>
        <v>0</v>
      </c>
      <c r="BI81" s="4">
        <f>SUM('For Sale'!$C$30:BI30)</f>
        <v>0</v>
      </c>
    </row>
    <row r="82" spans="1:61" x14ac:dyDescent="0.25">
      <c r="A82" s="88" t="s">
        <v>290</v>
      </c>
      <c r="C82" s="4">
        <f>IF(AND(C80&gt;0,C78&gt;C80),C78,0)</f>
        <v>0</v>
      </c>
      <c r="D82" s="4">
        <f t="shared" ref="D82:BI82" si="25">IF(AND(D80&gt;0,D78&gt;D80),D78,0)</f>
        <v>0</v>
      </c>
      <c r="E82" s="4">
        <f t="shared" si="25"/>
        <v>0</v>
      </c>
      <c r="F82" s="4">
        <f t="shared" si="25"/>
        <v>0</v>
      </c>
      <c r="G82" s="4">
        <f t="shared" si="25"/>
        <v>0</v>
      </c>
      <c r="H82" s="4">
        <f t="shared" si="25"/>
        <v>0</v>
      </c>
      <c r="I82" s="4">
        <f t="shared" si="25"/>
        <v>0</v>
      </c>
      <c r="J82" s="4">
        <f t="shared" si="25"/>
        <v>0</v>
      </c>
      <c r="K82" s="4">
        <f t="shared" si="25"/>
        <v>0</v>
      </c>
      <c r="L82" s="4">
        <f t="shared" si="25"/>
        <v>0</v>
      </c>
      <c r="M82" s="4">
        <f t="shared" si="25"/>
        <v>0</v>
      </c>
      <c r="N82" s="4">
        <f t="shared" si="25"/>
        <v>0</v>
      </c>
      <c r="O82" s="4">
        <f t="shared" si="25"/>
        <v>0</v>
      </c>
      <c r="P82" s="4">
        <f t="shared" si="25"/>
        <v>0</v>
      </c>
      <c r="Q82" s="4">
        <f t="shared" si="25"/>
        <v>0</v>
      </c>
      <c r="R82" s="4">
        <f t="shared" si="25"/>
        <v>0</v>
      </c>
      <c r="S82" s="4">
        <f t="shared" si="25"/>
        <v>0</v>
      </c>
      <c r="T82" s="4">
        <f t="shared" si="25"/>
        <v>0</v>
      </c>
      <c r="U82" s="4">
        <f t="shared" si="25"/>
        <v>0</v>
      </c>
      <c r="V82" s="4">
        <f t="shared" si="25"/>
        <v>0</v>
      </c>
      <c r="W82" s="4">
        <f t="shared" si="25"/>
        <v>0</v>
      </c>
      <c r="X82" s="4">
        <f t="shared" si="25"/>
        <v>0</v>
      </c>
      <c r="Y82" s="4">
        <f t="shared" si="25"/>
        <v>0</v>
      </c>
      <c r="Z82" s="4">
        <f t="shared" si="25"/>
        <v>0</v>
      </c>
      <c r="AA82" s="4">
        <f t="shared" si="25"/>
        <v>0</v>
      </c>
      <c r="AB82" s="4">
        <f t="shared" si="25"/>
        <v>0</v>
      </c>
      <c r="AC82" s="4">
        <f t="shared" si="25"/>
        <v>0</v>
      </c>
      <c r="AD82" s="4">
        <f t="shared" si="25"/>
        <v>0</v>
      </c>
      <c r="AE82" s="4">
        <f t="shared" si="25"/>
        <v>0</v>
      </c>
      <c r="AF82" s="4">
        <f t="shared" si="25"/>
        <v>0</v>
      </c>
      <c r="AG82" s="4">
        <f t="shared" si="25"/>
        <v>0</v>
      </c>
      <c r="AH82" s="4">
        <f t="shared" si="25"/>
        <v>0</v>
      </c>
      <c r="AI82" s="4">
        <f t="shared" si="25"/>
        <v>0</v>
      </c>
      <c r="AJ82" s="4">
        <f t="shared" si="25"/>
        <v>0</v>
      </c>
      <c r="AK82" s="4">
        <f t="shared" si="25"/>
        <v>0</v>
      </c>
      <c r="AL82" s="4">
        <f t="shared" si="25"/>
        <v>0</v>
      </c>
      <c r="AM82" s="4">
        <f t="shared" si="25"/>
        <v>0</v>
      </c>
      <c r="AN82" s="4">
        <f t="shared" si="25"/>
        <v>0</v>
      </c>
      <c r="AO82" s="4">
        <f t="shared" si="25"/>
        <v>0</v>
      </c>
      <c r="AP82" s="4">
        <f t="shared" si="25"/>
        <v>0</v>
      </c>
      <c r="AQ82" s="4">
        <f t="shared" si="25"/>
        <v>0</v>
      </c>
      <c r="AR82" s="4">
        <f t="shared" si="25"/>
        <v>0</v>
      </c>
      <c r="AS82" s="4">
        <f t="shared" si="25"/>
        <v>0</v>
      </c>
      <c r="AT82" s="4">
        <f t="shared" si="25"/>
        <v>0</v>
      </c>
      <c r="AU82" s="4">
        <f t="shared" si="25"/>
        <v>0</v>
      </c>
      <c r="AV82" s="4">
        <f t="shared" si="25"/>
        <v>0</v>
      </c>
      <c r="AW82" s="4">
        <f t="shared" si="25"/>
        <v>0</v>
      </c>
      <c r="AX82" s="4">
        <f t="shared" si="25"/>
        <v>0</v>
      </c>
      <c r="AY82" s="4">
        <f t="shared" si="25"/>
        <v>0</v>
      </c>
      <c r="AZ82" s="4">
        <f t="shared" si="25"/>
        <v>0</v>
      </c>
      <c r="BA82" s="4">
        <f t="shared" si="25"/>
        <v>0</v>
      </c>
      <c r="BB82" s="4">
        <f t="shared" si="25"/>
        <v>0</v>
      </c>
      <c r="BC82" s="4">
        <f t="shared" si="25"/>
        <v>0</v>
      </c>
      <c r="BD82" s="4">
        <f t="shared" si="25"/>
        <v>0</v>
      </c>
      <c r="BE82" s="4">
        <f t="shared" si="25"/>
        <v>0</v>
      </c>
      <c r="BF82" s="4">
        <f t="shared" si="25"/>
        <v>0</v>
      </c>
      <c r="BG82" s="4">
        <f t="shared" si="25"/>
        <v>0</v>
      </c>
      <c r="BH82" s="4">
        <f t="shared" si="25"/>
        <v>0</v>
      </c>
      <c r="BI82" s="4">
        <f t="shared" si="25"/>
        <v>0</v>
      </c>
    </row>
    <row r="83" spans="1:61" x14ac:dyDescent="0.25">
      <c r="A83" s="88" t="s">
        <v>291</v>
      </c>
      <c r="C83" s="4">
        <f>IF(AND(C81&gt;0,C79&gt;C81),C79,0)</f>
        <v>0</v>
      </c>
      <c r="D83" s="4">
        <f t="shared" ref="D83:BI83" si="26">IF(AND(D81&gt;0,D79&gt;D81),D79,0)</f>
        <v>0</v>
      </c>
      <c r="E83" s="4">
        <f t="shared" si="26"/>
        <v>0</v>
      </c>
      <c r="F83" s="4">
        <f t="shared" si="26"/>
        <v>0</v>
      </c>
      <c r="G83" s="4">
        <f t="shared" si="26"/>
        <v>0</v>
      </c>
      <c r="H83" s="4">
        <f t="shared" si="26"/>
        <v>0</v>
      </c>
      <c r="I83" s="4">
        <f t="shared" si="26"/>
        <v>0</v>
      </c>
      <c r="J83" s="4">
        <f t="shared" si="26"/>
        <v>0</v>
      </c>
      <c r="K83" s="4">
        <f t="shared" si="26"/>
        <v>0</v>
      </c>
      <c r="L83" s="4">
        <f t="shared" si="26"/>
        <v>0</v>
      </c>
      <c r="M83" s="4">
        <f t="shared" si="26"/>
        <v>0</v>
      </c>
      <c r="N83" s="4">
        <f t="shared" si="26"/>
        <v>0</v>
      </c>
      <c r="O83" s="4">
        <f t="shared" si="26"/>
        <v>0</v>
      </c>
      <c r="P83" s="4">
        <f t="shared" si="26"/>
        <v>0</v>
      </c>
      <c r="Q83" s="4">
        <f t="shared" si="26"/>
        <v>0</v>
      </c>
      <c r="R83" s="4">
        <f t="shared" si="26"/>
        <v>0</v>
      </c>
      <c r="S83" s="4">
        <f t="shared" si="26"/>
        <v>0</v>
      </c>
      <c r="T83" s="4">
        <f t="shared" si="26"/>
        <v>0</v>
      </c>
      <c r="U83" s="4">
        <f t="shared" si="26"/>
        <v>0</v>
      </c>
      <c r="V83" s="4">
        <f t="shared" si="26"/>
        <v>0</v>
      </c>
      <c r="W83" s="4">
        <f t="shared" si="26"/>
        <v>0</v>
      </c>
      <c r="X83" s="4">
        <f t="shared" si="26"/>
        <v>0</v>
      </c>
      <c r="Y83" s="4">
        <f t="shared" si="26"/>
        <v>0</v>
      </c>
      <c r="Z83" s="4">
        <f t="shared" si="26"/>
        <v>0</v>
      </c>
      <c r="AA83" s="4">
        <f t="shared" si="26"/>
        <v>0</v>
      </c>
      <c r="AB83" s="4">
        <f t="shared" si="26"/>
        <v>0</v>
      </c>
      <c r="AC83" s="4">
        <f t="shared" si="26"/>
        <v>0</v>
      </c>
      <c r="AD83" s="4">
        <f t="shared" si="26"/>
        <v>0</v>
      </c>
      <c r="AE83" s="4">
        <f t="shared" si="26"/>
        <v>0</v>
      </c>
      <c r="AF83" s="4">
        <f t="shared" si="26"/>
        <v>0</v>
      </c>
      <c r="AG83" s="4">
        <f t="shared" si="26"/>
        <v>0</v>
      </c>
      <c r="AH83" s="4">
        <f t="shared" si="26"/>
        <v>0</v>
      </c>
      <c r="AI83" s="4">
        <f t="shared" si="26"/>
        <v>0</v>
      </c>
      <c r="AJ83" s="4">
        <f t="shared" si="26"/>
        <v>0</v>
      </c>
      <c r="AK83" s="4">
        <f t="shared" si="26"/>
        <v>0</v>
      </c>
      <c r="AL83" s="4">
        <f t="shared" si="26"/>
        <v>0</v>
      </c>
      <c r="AM83" s="4">
        <f t="shared" si="26"/>
        <v>0</v>
      </c>
      <c r="AN83" s="4">
        <f t="shared" si="26"/>
        <v>0</v>
      </c>
      <c r="AO83" s="4">
        <f t="shared" si="26"/>
        <v>0</v>
      </c>
      <c r="AP83" s="4">
        <f t="shared" si="26"/>
        <v>0</v>
      </c>
      <c r="AQ83" s="4">
        <f t="shared" si="26"/>
        <v>0</v>
      </c>
      <c r="AR83" s="4">
        <f t="shared" si="26"/>
        <v>0</v>
      </c>
      <c r="AS83" s="4">
        <f t="shared" si="26"/>
        <v>0</v>
      </c>
      <c r="AT83" s="4">
        <f t="shared" si="26"/>
        <v>0</v>
      </c>
      <c r="AU83" s="4">
        <f t="shared" si="26"/>
        <v>0</v>
      </c>
      <c r="AV83" s="4">
        <f t="shared" si="26"/>
        <v>0</v>
      </c>
      <c r="AW83" s="4">
        <f t="shared" si="26"/>
        <v>0</v>
      </c>
      <c r="AX83" s="4">
        <f t="shared" si="26"/>
        <v>0</v>
      </c>
      <c r="AY83" s="4">
        <f t="shared" si="26"/>
        <v>0</v>
      </c>
      <c r="AZ83" s="4">
        <f t="shared" si="26"/>
        <v>0</v>
      </c>
      <c r="BA83" s="4">
        <f t="shared" si="26"/>
        <v>0</v>
      </c>
      <c r="BB83" s="4">
        <f t="shared" si="26"/>
        <v>0</v>
      </c>
      <c r="BC83" s="4">
        <f t="shared" si="26"/>
        <v>0</v>
      </c>
      <c r="BD83" s="4">
        <f t="shared" si="26"/>
        <v>0</v>
      </c>
      <c r="BE83" s="4">
        <f t="shared" si="26"/>
        <v>0</v>
      </c>
      <c r="BF83" s="4">
        <f t="shared" si="26"/>
        <v>0</v>
      </c>
      <c r="BG83" s="4">
        <f t="shared" si="26"/>
        <v>0</v>
      </c>
      <c r="BH83" s="4">
        <f t="shared" si="26"/>
        <v>0</v>
      </c>
      <c r="BI83" s="4">
        <f t="shared" si="26"/>
        <v>0</v>
      </c>
    </row>
    <row r="84" spans="1:61" ht="30" x14ac:dyDescent="0.25">
      <c r="A84" s="27" t="s">
        <v>284</v>
      </c>
      <c r="C84" s="5">
        <f>IF(C82&gt;0,C82-C80,0)</f>
        <v>0</v>
      </c>
      <c r="D84" s="5">
        <f t="shared" ref="D84:BI84" si="27">IF(D82&gt;0,D82-D80,0)</f>
        <v>0</v>
      </c>
      <c r="E84" s="5">
        <f t="shared" si="27"/>
        <v>0</v>
      </c>
      <c r="F84" s="5">
        <f t="shared" si="27"/>
        <v>0</v>
      </c>
      <c r="G84" s="5">
        <f t="shared" si="27"/>
        <v>0</v>
      </c>
      <c r="H84" s="5">
        <f t="shared" si="27"/>
        <v>0</v>
      </c>
      <c r="I84" s="5">
        <f t="shared" si="27"/>
        <v>0</v>
      </c>
      <c r="J84" s="5">
        <f t="shared" si="27"/>
        <v>0</v>
      </c>
      <c r="K84" s="5">
        <f t="shared" si="27"/>
        <v>0</v>
      </c>
      <c r="L84" s="5">
        <f t="shared" si="27"/>
        <v>0</v>
      </c>
      <c r="M84" s="5">
        <f t="shared" si="27"/>
        <v>0</v>
      </c>
      <c r="N84" s="5">
        <f t="shared" si="27"/>
        <v>0</v>
      </c>
      <c r="O84" s="5">
        <f t="shared" si="27"/>
        <v>0</v>
      </c>
      <c r="P84" s="5">
        <f t="shared" si="27"/>
        <v>0</v>
      </c>
      <c r="Q84" s="5">
        <f t="shared" si="27"/>
        <v>0</v>
      </c>
      <c r="R84" s="5">
        <f t="shared" si="27"/>
        <v>0</v>
      </c>
      <c r="S84" s="5">
        <f t="shared" si="27"/>
        <v>0</v>
      </c>
      <c r="T84" s="5">
        <f t="shared" si="27"/>
        <v>0</v>
      </c>
      <c r="U84" s="5">
        <f t="shared" si="27"/>
        <v>0</v>
      </c>
      <c r="V84" s="5">
        <f t="shared" si="27"/>
        <v>0</v>
      </c>
      <c r="W84" s="5">
        <f t="shared" si="27"/>
        <v>0</v>
      </c>
      <c r="X84" s="5">
        <f t="shared" si="27"/>
        <v>0</v>
      </c>
      <c r="Y84" s="5">
        <f t="shared" si="27"/>
        <v>0</v>
      </c>
      <c r="Z84" s="5">
        <f t="shared" si="27"/>
        <v>0</v>
      </c>
      <c r="AA84" s="5">
        <f t="shared" si="27"/>
        <v>0</v>
      </c>
      <c r="AB84" s="5">
        <f t="shared" si="27"/>
        <v>0</v>
      </c>
      <c r="AC84" s="5">
        <f t="shared" si="27"/>
        <v>0</v>
      </c>
      <c r="AD84" s="5">
        <f t="shared" si="27"/>
        <v>0</v>
      </c>
      <c r="AE84" s="5">
        <f t="shared" si="27"/>
        <v>0</v>
      </c>
      <c r="AF84" s="5">
        <f t="shared" si="27"/>
        <v>0</v>
      </c>
      <c r="AG84" s="5">
        <f t="shared" si="27"/>
        <v>0</v>
      </c>
      <c r="AH84" s="5">
        <f t="shared" si="27"/>
        <v>0</v>
      </c>
      <c r="AI84" s="5">
        <f t="shared" si="27"/>
        <v>0</v>
      </c>
      <c r="AJ84" s="5">
        <f t="shared" si="27"/>
        <v>0</v>
      </c>
      <c r="AK84" s="5">
        <f t="shared" si="27"/>
        <v>0</v>
      </c>
      <c r="AL84" s="5">
        <f t="shared" si="27"/>
        <v>0</v>
      </c>
      <c r="AM84" s="5">
        <f t="shared" si="27"/>
        <v>0</v>
      </c>
      <c r="AN84" s="5">
        <f t="shared" si="27"/>
        <v>0</v>
      </c>
      <c r="AO84" s="5">
        <f t="shared" si="27"/>
        <v>0</v>
      </c>
      <c r="AP84" s="5">
        <f t="shared" si="27"/>
        <v>0</v>
      </c>
      <c r="AQ84" s="5">
        <f t="shared" si="27"/>
        <v>0</v>
      </c>
      <c r="AR84" s="5">
        <f t="shared" si="27"/>
        <v>0</v>
      </c>
      <c r="AS84" s="5">
        <f t="shared" si="27"/>
        <v>0</v>
      </c>
      <c r="AT84" s="5">
        <f t="shared" si="27"/>
        <v>0</v>
      </c>
      <c r="AU84" s="5">
        <f t="shared" si="27"/>
        <v>0</v>
      </c>
      <c r="AV84" s="5">
        <f t="shared" si="27"/>
        <v>0</v>
      </c>
      <c r="AW84" s="5">
        <f t="shared" si="27"/>
        <v>0</v>
      </c>
      <c r="AX84" s="5">
        <f t="shared" si="27"/>
        <v>0</v>
      </c>
      <c r="AY84" s="5">
        <f t="shared" si="27"/>
        <v>0</v>
      </c>
      <c r="AZ84" s="5">
        <f t="shared" si="27"/>
        <v>0</v>
      </c>
      <c r="BA84" s="5">
        <f t="shared" si="27"/>
        <v>0</v>
      </c>
      <c r="BB84" s="5">
        <f t="shared" si="27"/>
        <v>0</v>
      </c>
      <c r="BC84" s="5">
        <f t="shared" si="27"/>
        <v>0</v>
      </c>
      <c r="BD84" s="5">
        <f t="shared" si="27"/>
        <v>0</v>
      </c>
      <c r="BE84" s="5">
        <f t="shared" si="27"/>
        <v>0</v>
      </c>
      <c r="BF84" s="5">
        <f t="shared" si="27"/>
        <v>0</v>
      </c>
      <c r="BG84" s="5">
        <f t="shared" si="27"/>
        <v>0</v>
      </c>
      <c r="BH84" s="5">
        <f t="shared" si="27"/>
        <v>0</v>
      </c>
      <c r="BI84" s="5">
        <f t="shared" si="27"/>
        <v>0</v>
      </c>
    </row>
    <row r="85" spans="1:61" ht="30" x14ac:dyDescent="0.25">
      <c r="A85" s="27" t="s">
        <v>285</v>
      </c>
      <c r="C85" s="5">
        <f>IF(C83&gt;0,C83-C81,0)</f>
        <v>0</v>
      </c>
      <c r="D85" s="5">
        <f t="shared" ref="D85:BI85" si="28">IF(D83&gt;0,D83-D81,0)</f>
        <v>0</v>
      </c>
      <c r="E85" s="5">
        <f t="shared" si="28"/>
        <v>0</v>
      </c>
      <c r="F85" s="5">
        <f t="shared" si="28"/>
        <v>0</v>
      </c>
      <c r="G85" s="5">
        <f t="shared" si="28"/>
        <v>0</v>
      </c>
      <c r="H85" s="5">
        <f t="shared" si="28"/>
        <v>0</v>
      </c>
      <c r="I85" s="5">
        <f t="shared" si="28"/>
        <v>0</v>
      </c>
      <c r="J85" s="5">
        <f t="shared" si="28"/>
        <v>0</v>
      </c>
      <c r="K85" s="5">
        <f t="shared" si="28"/>
        <v>0</v>
      </c>
      <c r="L85" s="5">
        <f t="shared" si="28"/>
        <v>0</v>
      </c>
      <c r="M85" s="5">
        <f t="shared" si="28"/>
        <v>0</v>
      </c>
      <c r="N85" s="5">
        <f t="shared" si="28"/>
        <v>0</v>
      </c>
      <c r="O85" s="5">
        <f t="shared" si="28"/>
        <v>0</v>
      </c>
      <c r="P85" s="5">
        <f t="shared" si="28"/>
        <v>0</v>
      </c>
      <c r="Q85" s="5">
        <f t="shared" si="28"/>
        <v>0</v>
      </c>
      <c r="R85" s="5">
        <f t="shared" si="28"/>
        <v>0</v>
      </c>
      <c r="S85" s="5">
        <f t="shared" si="28"/>
        <v>0</v>
      </c>
      <c r="T85" s="5">
        <f t="shared" si="28"/>
        <v>0</v>
      </c>
      <c r="U85" s="5">
        <f t="shared" si="28"/>
        <v>0</v>
      </c>
      <c r="V85" s="5">
        <f t="shared" si="28"/>
        <v>0</v>
      </c>
      <c r="W85" s="5">
        <f t="shared" si="28"/>
        <v>0</v>
      </c>
      <c r="X85" s="5">
        <f t="shared" si="28"/>
        <v>0</v>
      </c>
      <c r="Y85" s="5">
        <f t="shared" si="28"/>
        <v>0</v>
      </c>
      <c r="Z85" s="5">
        <f t="shared" si="28"/>
        <v>0</v>
      </c>
      <c r="AA85" s="5">
        <f t="shared" si="28"/>
        <v>0</v>
      </c>
      <c r="AB85" s="5">
        <f t="shared" si="28"/>
        <v>0</v>
      </c>
      <c r="AC85" s="5">
        <f t="shared" si="28"/>
        <v>0</v>
      </c>
      <c r="AD85" s="5">
        <f t="shared" si="28"/>
        <v>0</v>
      </c>
      <c r="AE85" s="5">
        <f t="shared" si="28"/>
        <v>0</v>
      </c>
      <c r="AF85" s="5">
        <f t="shared" si="28"/>
        <v>0</v>
      </c>
      <c r="AG85" s="5">
        <f t="shared" si="28"/>
        <v>0</v>
      </c>
      <c r="AH85" s="5">
        <f t="shared" si="28"/>
        <v>0</v>
      </c>
      <c r="AI85" s="5">
        <f t="shared" si="28"/>
        <v>0</v>
      </c>
      <c r="AJ85" s="5">
        <f t="shared" si="28"/>
        <v>0</v>
      </c>
      <c r="AK85" s="5">
        <f t="shared" si="28"/>
        <v>0</v>
      </c>
      <c r="AL85" s="5">
        <f t="shared" si="28"/>
        <v>0</v>
      </c>
      <c r="AM85" s="5">
        <f t="shared" si="28"/>
        <v>0</v>
      </c>
      <c r="AN85" s="5">
        <f t="shared" si="28"/>
        <v>0</v>
      </c>
      <c r="AO85" s="5">
        <f t="shared" si="28"/>
        <v>0</v>
      </c>
      <c r="AP85" s="5">
        <f t="shared" si="28"/>
        <v>0</v>
      </c>
      <c r="AQ85" s="5">
        <f t="shared" si="28"/>
        <v>0</v>
      </c>
      <c r="AR85" s="5">
        <f t="shared" si="28"/>
        <v>0</v>
      </c>
      <c r="AS85" s="5">
        <f t="shared" si="28"/>
        <v>0</v>
      </c>
      <c r="AT85" s="5">
        <f t="shared" si="28"/>
        <v>0</v>
      </c>
      <c r="AU85" s="5">
        <f t="shared" si="28"/>
        <v>0</v>
      </c>
      <c r="AV85" s="5">
        <f t="shared" si="28"/>
        <v>0</v>
      </c>
      <c r="AW85" s="5">
        <f t="shared" si="28"/>
        <v>0</v>
      </c>
      <c r="AX85" s="5">
        <f t="shared" si="28"/>
        <v>0</v>
      </c>
      <c r="AY85" s="5">
        <f t="shared" si="28"/>
        <v>0</v>
      </c>
      <c r="AZ85" s="5">
        <f t="shared" si="28"/>
        <v>0</v>
      </c>
      <c r="BA85" s="5">
        <f t="shared" si="28"/>
        <v>0</v>
      </c>
      <c r="BB85" s="5">
        <f t="shared" si="28"/>
        <v>0</v>
      </c>
      <c r="BC85" s="5">
        <f t="shared" si="28"/>
        <v>0</v>
      </c>
      <c r="BD85" s="5">
        <f t="shared" si="28"/>
        <v>0</v>
      </c>
      <c r="BE85" s="5">
        <f t="shared" si="28"/>
        <v>0</v>
      </c>
      <c r="BF85" s="5">
        <f t="shared" si="28"/>
        <v>0</v>
      </c>
      <c r="BG85" s="5">
        <f t="shared" si="28"/>
        <v>0</v>
      </c>
      <c r="BH85" s="5">
        <f t="shared" si="28"/>
        <v>0</v>
      </c>
      <c r="BI85" s="5">
        <f t="shared" si="28"/>
        <v>0</v>
      </c>
    </row>
    <row r="86" spans="1:61" x14ac:dyDescent="0.25">
      <c r="A86" s="27" t="s">
        <v>292</v>
      </c>
      <c r="C86" s="5">
        <f>SUM(C82:C83)</f>
        <v>0</v>
      </c>
      <c r="D86" s="5">
        <f t="shared" ref="D86:BI86" si="29">SUM(D82:D83)</f>
        <v>0</v>
      </c>
      <c r="E86" s="5">
        <f t="shared" si="29"/>
        <v>0</v>
      </c>
      <c r="F86" s="5">
        <f t="shared" si="29"/>
        <v>0</v>
      </c>
      <c r="G86" s="5">
        <f t="shared" si="29"/>
        <v>0</v>
      </c>
      <c r="H86" s="5">
        <f t="shared" si="29"/>
        <v>0</v>
      </c>
      <c r="I86" s="5">
        <f t="shared" si="29"/>
        <v>0</v>
      </c>
      <c r="J86" s="5">
        <f t="shared" si="29"/>
        <v>0</v>
      </c>
      <c r="K86" s="5">
        <f t="shared" si="29"/>
        <v>0</v>
      </c>
      <c r="L86" s="5">
        <f t="shared" si="29"/>
        <v>0</v>
      </c>
      <c r="M86" s="5">
        <f t="shared" si="29"/>
        <v>0</v>
      </c>
      <c r="N86" s="5">
        <f t="shared" si="29"/>
        <v>0</v>
      </c>
      <c r="O86" s="5">
        <f t="shared" si="29"/>
        <v>0</v>
      </c>
      <c r="P86" s="5">
        <f t="shared" si="29"/>
        <v>0</v>
      </c>
      <c r="Q86" s="5">
        <f t="shared" si="29"/>
        <v>0</v>
      </c>
      <c r="R86" s="5">
        <f t="shared" si="29"/>
        <v>0</v>
      </c>
      <c r="S86" s="5">
        <f t="shared" si="29"/>
        <v>0</v>
      </c>
      <c r="T86" s="5">
        <f t="shared" si="29"/>
        <v>0</v>
      </c>
      <c r="U86" s="5">
        <f t="shared" si="29"/>
        <v>0</v>
      </c>
      <c r="V86" s="5">
        <f t="shared" si="29"/>
        <v>0</v>
      </c>
      <c r="W86" s="5">
        <f t="shared" si="29"/>
        <v>0</v>
      </c>
      <c r="X86" s="5">
        <f t="shared" si="29"/>
        <v>0</v>
      </c>
      <c r="Y86" s="5">
        <f t="shared" si="29"/>
        <v>0</v>
      </c>
      <c r="Z86" s="5">
        <f t="shared" si="29"/>
        <v>0</v>
      </c>
      <c r="AA86" s="5">
        <f t="shared" si="29"/>
        <v>0</v>
      </c>
      <c r="AB86" s="5">
        <f t="shared" si="29"/>
        <v>0</v>
      </c>
      <c r="AC86" s="5">
        <f t="shared" si="29"/>
        <v>0</v>
      </c>
      <c r="AD86" s="5">
        <f t="shared" si="29"/>
        <v>0</v>
      </c>
      <c r="AE86" s="5">
        <f t="shared" si="29"/>
        <v>0</v>
      </c>
      <c r="AF86" s="5">
        <f t="shared" si="29"/>
        <v>0</v>
      </c>
      <c r="AG86" s="5">
        <f t="shared" si="29"/>
        <v>0</v>
      </c>
      <c r="AH86" s="5">
        <f t="shared" si="29"/>
        <v>0</v>
      </c>
      <c r="AI86" s="5">
        <f t="shared" si="29"/>
        <v>0</v>
      </c>
      <c r="AJ86" s="5">
        <f t="shared" si="29"/>
        <v>0</v>
      </c>
      <c r="AK86" s="5">
        <f t="shared" si="29"/>
        <v>0</v>
      </c>
      <c r="AL86" s="5">
        <f t="shared" si="29"/>
        <v>0</v>
      </c>
      <c r="AM86" s="5">
        <f t="shared" si="29"/>
        <v>0</v>
      </c>
      <c r="AN86" s="5">
        <f t="shared" si="29"/>
        <v>0</v>
      </c>
      <c r="AO86" s="5">
        <f t="shared" si="29"/>
        <v>0</v>
      </c>
      <c r="AP86" s="5">
        <f t="shared" si="29"/>
        <v>0</v>
      </c>
      <c r="AQ86" s="5">
        <f t="shared" si="29"/>
        <v>0</v>
      </c>
      <c r="AR86" s="5">
        <f t="shared" si="29"/>
        <v>0</v>
      </c>
      <c r="AS86" s="5">
        <f t="shared" si="29"/>
        <v>0</v>
      </c>
      <c r="AT86" s="5">
        <f t="shared" si="29"/>
        <v>0</v>
      </c>
      <c r="AU86" s="5">
        <f t="shared" si="29"/>
        <v>0</v>
      </c>
      <c r="AV86" s="5">
        <f t="shared" si="29"/>
        <v>0</v>
      </c>
      <c r="AW86" s="5">
        <f t="shared" si="29"/>
        <v>0</v>
      </c>
      <c r="AX86" s="5">
        <f t="shared" si="29"/>
        <v>0</v>
      </c>
      <c r="AY86" s="5">
        <f t="shared" si="29"/>
        <v>0</v>
      </c>
      <c r="AZ86" s="5">
        <f t="shared" si="29"/>
        <v>0</v>
      </c>
      <c r="BA86" s="5">
        <f t="shared" si="29"/>
        <v>0</v>
      </c>
      <c r="BB86" s="5">
        <f t="shared" si="29"/>
        <v>0</v>
      </c>
      <c r="BC86" s="5">
        <f t="shared" si="29"/>
        <v>0</v>
      </c>
      <c r="BD86" s="5">
        <f t="shared" si="29"/>
        <v>0</v>
      </c>
      <c r="BE86" s="5">
        <f t="shared" si="29"/>
        <v>0</v>
      </c>
      <c r="BF86" s="5">
        <f t="shared" si="29"/>
        <v>0</v>
      </c>
      <c r="BG86" s="5">
        <f t="shared" si="29"/>
        <v>0</v>
      </c>
      <c r="BH86" s="5">
        <f t="shared" si="29"/>
        <v>0</v>
      </c>
      <c r="BI86" s="5">
        <f t="shared" si="29"/>
        <v>0</v>
      </c>
    </row>
    <row r="87" spans="1:61" x14ac:dyDescent="0.25">
      <c r="A87" s="27" t="s">
        <v>293</v>
      </c>
      <c r="C87" s="5">
        <f>SUM(C84:C85)</f>
        <v>0</v>
      </c>
      <c r="D87" s="5">
        <f t="shared" ref="D87:BI87" si="30">SUM(D84:D85)</f>
        <v>0</v>
      </c>
      <c r="E87" s="5">
        <f t="shared" si="30"/>
        <v>0</v>
      </c>
      <c r="F87" s="5">
        <f t="shared" si="30"/>
        <v>0</v>
      </c>
      <c r="G87" s="5">
        <f t="shared" si="30"/>
        <v>0</v>
      </c>
      <c r="H87" s="5">
        <f t="shared" si="30"/>
        <v>0</v>
      </c>
      <c r="I87" s="5">
        <f t="shared" si="30"/>
        <v>0</v>
      </c>
      <c r="J87" s="5">
        <f t="shared" si="30"/>
        <v>0</v>
      </c>
      <c r="K87" s="5">
        <f t="shared" si="30"/>
        <v>0</v>
      </c>
      <c r="L87" s="5">
        <f t="shared" si="30"/>
        <v>0</v>
      </c>
      <c r="M87" s="5">
        <f t="shared" si="30"/>
        <v>0</v>
      </c>
      <c r="N87" s="5">
        <f t="shared" si="30"/>
        <v>0</v>
      </c>
      <c r="O87" s="5">
        <f t="shared" si="30"/>
        <v>0</v>
      </c>
      <c r="P87" s="5">
        <f t="shared" si="30"/>
        <v>0</v>
      </c>
      <c r="Q87" s="5">
        <f t="shared" si="30"/>
        <v>0</v>
      </c>
      <c r="R87" s="5">
        <f t="shared" si="30"/>
        <v>0</v>
      </c>
      <c r="S87" s="5">
        <f t="shared" si="30"/>
        <v>0</v>
      </c>
      <c r="T87" s="5">
        <f t="shared" si="30"/>
        <v>0</v>
      </c>
      <c r="U87" s="5">
        <f t="shared" si="30"/>
        <v>0</v>
      </c>
      <c r="V87" s="5">
        <f t="shared" si="30"/>
        <v>0</v>
      </c>
      <c r="W87" s="5">
        <f t="shared" si="30"/>
        <v>0</v>
      </c>
      <c r="X87" s="5">
        <f t="shared" si="30"/>
        <v>0</v>
      </c>
      <c r="Y87" s="5">
        <f t="shared" si="30"/>
        <v>0</v>
      </c>
      <c r="Z87" s="5">
        <f t="shared" si="30"/>
        <v>0</v>
      </c>
      <c r="AA87" s="5">
        <f t="shared" si="30"/>
        <v>0</v>
      </c>
      <c r="AB87" s="5">
        <f t="shared" si="30"/>
        <v>0</v>
      </c>
      <c r="AC87" s="5">
        <f t="shared" si="30"/>
        <v>0</v>
      </c>
      <c r="AD87" s="5">
        <f t="shared" si="30"/>
        <v>0</v>
      </c>
      <c r="AE87" s="5">
        <f t="shared" si="30"/>
        <v>0</v>
      </c>
      <c r="AF87" s="5">
        <f t="shared" si="30"/>
        <v>0</v>
      </c>
      <c r="AG87" s="5">
        <f t="shared" si="30"/>
        <v>0</v>
      </c>
      <c r="AH87" s="5">
        <f t="shared" si="30"/>
        <v>0</v>
      </c>
      <c r="AI87" s="5">
        <f t="shared" si="30"/>
        <v>0</v>
      </c>
      <c r="AJ87" s="5">
        <f t="shared" si="30"/>
        <v>0</v>
      </c>
      <c r="AK87" s="5">
        <f t="shared" si="30"/>
        <v>0</v>
      </c>
      <c r="AL87" s="5">
        <f t="shared" si="30"/>
        <v>0</v>
      </c>
      <c r="AM87" s="5">
        <f t="shared" si="30"/>
        <v>0</v>
      </c>
      <c r="AN87" s="5">
        <f t="shared" si="30"/>
        <v>0</v>
      </c>
      <c r="AO87" s="5">
        <f t="shared" si="30"/>
        <v>0</v>
      </c>
      <c r="AP87" s="5">
        <f t="shared" si="30"/>
        <v>0</v>
      </c>
      <c r="AQ87" s="5">
        <f t="shared" si="30"/>
        <v>0</v>
      </c>
      <c r="AR87" s="5">
        <f t="shared" si="30"/>
        <v>0</v>
      </c>
      <c r="AS87" s="5">
        <f t="shared" si="30"/>
        <v>0</v>
      </c>
      <c r="AT87" s="5">
        <f t="shared" si="30"/>
        <v>0</v>
      </c>
      <c r="AU87" s="5">
        <f t="shared" si="30"/>
        <v>0</v>
      </c>
      <c r="AV87" s="5">
        <f t="shared" si="30"/>
        <v>0</v>
      </c>
      <c r="AW87" s="5">
        <f t="shared" si="30"/>
        <v>0</v>
      </c>
      <c r="AX87" s="5">
        <f t="shared" si="30"/>
        <v>0</v>
      </c>
      <c r="AY87" s="5">
        <f t="shared" si="30"/>
        <v>0</v>
      </c>
      <c r="AZ87" s="5">
        <f t="shared" si="30"/>
        <v>0</v>
      </c>
      <c r="BA87" s="5">
        <f t="shared" si="30"/>
        <v>0</v>
      </c>
      <c r="BB87" s="5">
        <f t="shared" si="30"/>
        <v>0</v>
      </c>
      <c r="BC87" s="5">
        <f t="shared" si="30"/>
        <v>0</v>
      </c>
      <c r="BD87" s="5">
        <f t="shared" si="30"/>
        <v>0</v>
      </c>
      <c r="BE87" s="5">
        <f t="shared" si="30"/>
        <v>0</v>
      </c>
      <c r="BF87" s="5">
        <f t="shared" si="30"/>
        <v>0</v>
      </c>
      <c r="BG87" s="5">
        <f t="shared" si="30"/>
        <v>0</v>
      </c>
      <c r="BH87" s="5">
        <f t="shared" si="30"/>
        <v>0</v>
      </c>
      <c r="BI87" s="5">
        <f t="shared" si="30"/>
        <v>0</v>
      </c>
    </row>
    <row r="90" spans="1:61" x14ac:dyDescent="0.25">
      <c r="A90" s="27" t="s">
        <v>326</v>
      </c>
      <c r="C90" s="5">
        <f ca="1">B90+C45</f>
        <v>126416.83</v>
      </c>
      <c r="D90" s="5">
        <f t="shared" ref="D90:BI90" ca="1" si="31">C90+D45</f>
        <v>140821.1192630298</v>
      </c>
      <c r="E90" s="5">
        <f t="shared" ca="1" si="31"/>
        <v>142038.95021974758</v>
      </c>
      <c r="F90" s="5">
        <f t="shared" ca="1" si="31"/>
        <v>143442.44637768966</v>
      </c>
      <c r="G90" s="5">
        <f t="shared" ca="1" si="31"/>
        <v>144871.79749567329</v>
      </c>
      <c r="H90" s="5">
        <f t="shared" ca="1" si="31"/>
        <v>146334.73272240802</v>
      </c>
      <c r="I90" s="5">
        <f t="shared" ca="1" si="31"/>
        <v>147831.92358472699</v>
      </c>
      <c r="J90" s="5">
        <f t="shared" ca="1" si="31"/>
        <v>149364.05402163317</v>
      </c>
      <c r="K90" s="5">
        <f t="shared" ca="1" si="31"/>
        <v>150931.8206048015</v>
      </c>
      <c r="L90" s="5">
        <f t="shared" ca="1" si="31"/>
        <v>150931.8206048015</v>
      </c>
      <c r="M90" s="5">
        <f t="shared" ca="1" si="31"/>
        <v>150931.8206048015</v>
      </c>
      <c r="N90" s="5">
        <f t="shared" ca="1" si="31"/>
        <v>151661.79681677214</v>
      </c>
      <c r="O90" s="5">
        <f t="shared" ca="1" si="31"/>
        <v>152485.85371295287</v>
      </c>
      <c r="P90" s="5">
        <f t="shared" ca="1" si="31"/>
        <v>153319.29271939016</v>
      </c>
      <c r="Q90" s="5">
        <f t="shared" ca="1" si="31"/>
        <v>154162.2076778505</v>
      </c>
      <c r="R90" s="5">
        <f t="shared" ca="1" si="31"/>
        <v>155014.69330602506</v>
      </c>
      <c r="S90" s="5">
        <f t="shared" ca="1" si="31"/>
        <v>155876.84520536059</v>
      </c>
      <c r="T90" s="5">
        <f t="shared" ca="1" si="31"/>
        <v>156748.75986895873</v>
      </c>
      <c r="U90" s="5">
        <f t="shared" ca="1" si="31"/>
        <v>157630.53468954348</v>
      </c>
      <c r="V90" s="5">
        <f t="shared" ca="1" si="31"/>
        <v>158522.26796749802</v>
      </c>
      <c r="W90" s="5">
        <f t="shared" ca="1" si="31"/>
        <v>159424.05891897113</v>
      </c>
      <c r="X90" s="5">
        <f t="shared" ca="1" si="31"/>
        <v>159875.28094513906</v>
      </c>
      <c r="Y90" s="5">
        <f t="shared" ca="1" si="31"/>
        <v>160322.51169727161</v>
      </c>
      <c r="Z90" s="5">
        <f t="shared" ca="1" si="31"/>
        <v>161290.0844312254</v>
      </c>
      <c r="AA90" s="5">
        <f t="shared" ca="1" si="31"/>
        <v>162260.17343183837</v>
      </c>
      <c r="AB90" s="5">
        <f t="shared" ca="1" si="31"/>
        <v>163936.12740639225</v>
      </c>
      <c r="AC90" s="5">
        <f t="shared" ca="1" si="31"/>
        <v>165616.10209370789</v>
      </c>
      <c r="AD90" s="5">
        <f t="shared" ca="1" si="31"/>
        <v>166157.29170401621</v>
      </c>
      <c r="AE90" s="5">
        <f t="shared" ca="1" si="31"/>
        <v>166684.88491633045</v>
      </c>
      <c r="AF90" s="5">
        <f t="shared" ca="1" si="31"/>
        <v>167069.00686255866</v>
      </c>
      <c r="AG90" s="5">
        <f t="shared" ca="1" si="31"/>
        <v>167443.84514348593</v>
      </c>
      <c r="AH90" s="5">
        <f t="shared" ca="1" si="31"/>
        <v>167623.17626381732</v>
      </c>
      <c r="AI90" s="5">
        <f t="shared" ca="1" si="31"/>
        <v>167785.21185977594</v>
      </c>
      <c r="AJ90" s="5">
        <f t="shared" ca="1" si="31"/>
        <v>168287.97964160872</v>
      </c>
      <c r="AK90" s="5">
        <f t="shared" ca="1" si="31"/>
        <v>168794.4764881669</v>
      </c>
      <c r="AL90" s="5">
        <f t="shared" ca="1" si="31"/>
        <v>169304.7300581912</v>
      </c>
      <c r="AM90" s="5">
        <f t="shared" ca="1" si="31"/>
        <v>169818.7682155692</v>
      </c>
      <c r="AN90" s="5">
        <f t="shared" ca="1" si="31"/>
        <v>170336.61903085699</v>
      </c>
      <c r="AO90" s="5">
        <f t="shared" ca="1" si="31"/>
        <v>170858.31078281184</v>
      </c>
      <c r="AP90" s="5">
        <f t="shared" ca="1" si="31"/>
        <v>171383.87195993689</v>
      </c>
      <c r="AQ90" s="5">
        <f t="shared" ca="1" si="31"/>
        <v>171913.33126203623</v>
      </c>
      <c r="AR90" s="5">
        <f t="shared" ca="1" si="31"/>
        <v>172349.45642355143</v>
      </c>
      <c r="AS90" s="5">
        <f t="shared" ca="1" si="31"/>
        <v>172788.09496355354</v>
      </c>
      <c r="AT90" s="5">
        <f t="shared" ca="1" si="31"/>
        <v>173091.45904900244</v>
      </c>
      <c r="AU90" s="5">
        <f t="shared" ca="1" si="31"/>
        <v>173395.31899274228</v>
      </c>
      <c r="AV90" s="5">
        <f t="shared" ca="1" si="31"/>
        <v>174758.90944707068</v>
      </c>
      <c r="AW90" s="5">
        <f t="shared" ca="1" si="31"/>
        <v>176138.68990465984</v>
      </c>
      <c r="AX90" s="5">
        <f t="shared" ca="1" si="31"/>
        <v>177166.97107675648</v>
      </c>
      <c r="AY90" s="5">
        <f t="shared" ca="1" si="31"/>
        <v>178206.31730514861</v>
      </c>
      <c r="AZ90" s="5">
        <f t="shared" ca="1" si="31"/>
        <v>178321.65476586961</v>
      </c>
      <c r="BA90" s="5">
        <f t="shared" ca="1" si="31"/>
        <v>178434.40079852287</v>
      </c>
      <c r="BB90" s="5">
        <f t="shared" ca="1" si="31"/>
        <v>178956.71820234676</v>
      </c>
      <c r="BC90" s="5">
        <f t="shared" ca="1" si="31"/>
        <v>179482.46882945654</v>
      </c>
      <c r="BD90" s="5">
        <f t="shared" ca="1" si="31"/>
        <v>179933.21114854596</v>
      </c>
      <c r="BE90" s="5">
        <f t="shared" ca="1" si="31"/>
        <v>180386.26727852109</v>
      </c>
      <c r="BF90" s="5">
        <f t="shared" ca="1" si="31"/>
        <v>180982.49799286987</v>
      </c>
      <c r="BG90" s="5">
        <f t="shared" ca="1" si="31"/>
        <v>181583.15099322313</v>
      </c>
      <c r="BH90" s="5">
        <f t="shared" ca="1" si="31"/>
        <v>182188.25907999347</v>
      </c>
      <c r="BI90" s="5">
        <f t="shared" ca="1" si="31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CN62"/>
  <sheetViews>
    <sheetView topLeftCell="A32" workbookViewId="0">
      <selection activeCell="C45" sqref="C45"/>
    </sheetView>
  </sheetViews>
  <sheetFormatPr defaultRowHeight="15" x14ac:dyDescent="0.25"/>
  <cols>
    <col min="1" max="1" width="33.42578125" customWidth="1"/>
    <col min="2" max="2" width="11.7109375" customWidth="1"/>
    <col min="3" max="4" width="14.28515625" bestFit="1" customWidth="1"/>
    <col min="5" max="5" width="12.5703125" bestFit="1" customWidth="1"/>
    <col min="6" max="15" width="11.5703125" bestFit="1" customWidth="1"/>
    <col min="16" max="18" width="10.5703125" bestFit="1" customWidth="1"/>
    <col min="19" max="19" width="11.5703125" bestFit="1" customWidth="1"/>
    <col min="20" max="20" width="13.28515625" bestFit="1" customWidth="1"/>
    <col min="21" max="21" width="11.85546875" bestFit="1" customWidth="1"/>
    <col min="22" max="23" width="10.5703125" bestFit="1" customWidth="1"/>
    <col min="61" max="61" width="11.5703125" bestFit="1" customWidth="1"/>
  </cols>
  <sheetData>
    <row r="1" spans="1:92" x14ac:dyDescent="0.25">
      <c r="A1" s="9" t="s">
        <v>52</v>
      </c>
    </row>
    <row r="2" spans="1:92" x14ac:dyDescent="0.25">
      <c r="A2" t="s">
        <v>42</v>
      </c>
      <c r="B2" s="14"/>
      <c r="C2" t="s">
        <v>43</v>
      </c>
    </row>
    <row r="3" spans="1:92" x14ac:dyDescent="0.25">
      <c r="A3" t="s">
        <v>44</v>
      </c>
      <c r="B3" s="22" t="s">
        <v>45</v>
      </c>
    </row>
    <row r="4" spans="1:92" x14ac:dyDescent="0.25">
      <c r="A4" t="s">
        <v>23</v>
      </c>
      <c r="B4" s="13" t="s">
        <v>349</v>
      </c>
      <c r="C4" t="s">
        <v>50</v>
      </c>
    </row>
    <row r="5" spans="1:92" x14ac:dyDescent="0.25">
      <c r="A5" t="s">
        <v>46</v>
      </c>
      <c r="B5" s="14" t="s">
        <v>328</v>
      </c>
    </row>
    <row r="6" spans="1:92" x14ac:dyDescent="0.25">
      <c r="A6" t="s">
        <v>47</v>
      </c>
      <c r="B6" s="21" t="s">
        <v>349</v>
      </c>
    </row>
    <row r="7" spans="1:92" x14ac:dyDescent="0.25">
      <c r="A7" t="s">
        <v>53</v>
      </c>
      <c r="B7" s="21"/>
    </row>
    <row r="8" spans="1:92" x14ac:dyDescent="0.25">
      <c r="A8" t="s">
        <v>55</v>
      </c>
      <c r="B8" s="21"/>
      <c r="C8" s="63" t="str">
        <f>CONCATENATE(B8*100,"%")</f>
        <v>0%</v>
      </c>
    </row>
    <row r="9" spans="1:92" ht="30" x14ac:dyDescent="0.25">
      <c r="A9" s="27" t="s">
        <v>142</v>
      </c>
      <c r="B9" s="12">
        <v>4</v>
      </c>
      <c r="C9" t="s">
        <v>50</v>
      </c>
    </row>
    <row r="10" spans="1:92" x14ac:dyDescent="0.25">
      <c r="B10" s="21"/>
    </row>
    <row r="11" spans="1:92" x14ac:dyDescent="0.25">
      <c r="C11" s="2">
        <f>Timeline!C12</f>
        <v>2014.75</v>
      </c>
      <c r="D11" s="2">
        <f>Timeline!D12</f>
        <v>2015</v>
      </c>
      <c r="E11" s="2">
        <f>Timeline!E12</f>
        <v>2015.25</v>
      </c>
      <c r="F11" s="2">
        <f>Timeline!F12</f>
        <v>2015.5</v>
      </c>
      <c r="G11" s="2">
        <f>Timeline!G12</f>
        <v>2015.75</v>
      </c>
      <c r="H11" s="2">
        <f>Timeline!H12</f>
        <v>2016</v>
      </c>
      <c r="I11" s="2">
        <f>Timeline!I12</f>
        <v>2016.25</v>
      </c>
      <c r="J11" s="2">
        <f>Timeline!J12</f>
        <v>2016.5</v>
      </c>
      <c r="K11" s="2">
        <f>Timeline!K12</f>
        <v>2016.75</v>
      </c>
      <c r="L11" s="2">
        <f>Timeline!L12</f>
        <v>2017</v>
      </c>
      <c r="M11" s="2">
        <f>Timeline!M12</f>
        <v>2017.25</v>
      </c>
      <c r="N11" s="2">
        <f>Timeline!N12</f>
        <v>2017.5</v>
      </c>
      <c r="O11" s="2">
        <f>Timeline!O12</f>
        <v>2017.75</v>
      </c>
      <c r="P11" s="2">
        <f>Timeline!P12</f>
        <v>2018</v>
      </c>
      <c r="Q11" s="2">
        <f>Timeline!Q12</f>
        <v>2018.25</v>
      </c>
      <c r="R11" s="2">
        <f>Timeline!R12</f>
        <v>2018.5</v>
      </c>
      <c r="S11" s="2">
        <f>Timeline!S12</f>
        <v>2018.75</v>
      </c>
      <c r="T11" s="2">
        <f>Timeline!T12</f>
        <v>2019</v>
      </c>
      <c r="U11" s="2">
        <f>Timeline!U12</f>
        <v>2019.25</v>
      </c>
      <c r="V11" s="2">
        <f>Timeline!V12</f>
        <v>2019.5</v>
      </c>
      <c r="W11" s="2">
        <f>Timeline!W12</f>
        <v>2019.75</v>
      </c>
      <c r="X11" s="2">
        <f>Timeline!X12</f>
        <v>2020</v>
      </c>
      <c r="Y11" s="2">
        <f>Timeline!Y12</f>
        <v>2020.25</v>
      </c>
      <c r="Z11" s="2">
        <f>Timeline!Z12</f>
        <v>2020.5</v>
      </c>
      <c r="AA11" s="2">
        <f>Timeline!AA12</f>
        <v>2020.75</v>
      </c>
      <c r="AB11" s="2">
        <f>Timeline!AB12</f>
        <v>2021</v>
      </c>
      <c r="AC11" s="2">
        <f>Timeline!AC12</f>
        <v>2021.25</v>
      </c>
      <c r="AD11" s="2">
        <f>Timeline!AD12</f>
        <v>2021.5</v>
      </c>
      <c r="AE11" s="2">
        <f>Timeline!AE12</f>
        <v>2021.75</v>
      </c>
      <c r="AF11" s="2">
        <f>Timeline!AF12</f>
        <v>2022</v>
      </c>
      <c r="AG11" s="2">
        <f>Timeline!AG12</f>
        <v>2022.25</v>
      </c>
      <c r="AH11" s="2">
        <f>Timeline!AH12</f>
        <v>2022.5</v>
      </c>
      <c r="AI11" s="2">
        <f>Timeline!AI12</f>
        <v>2022.75</v>
      </c>
      <c r="AJ11" s="2">
        <f>Timeline!AJ12</f>
        <v>2023</v>
      </c>
      <c r="AK11" s="2">
        <f>Timeline!AK12</f>
        <v>2023.25</v>
      </c>
      <c r="AL11" s="2">
        <f>Timeline!AL12</f>
        <v>2023.5</v>
      </c>
      <c r="AM11" s="2">
        <f>Timeline!AM12</f>
        <v>2023.75</v>
      </c>
      <c r="AN11" s="2">
        <f>Timeline!AN12</f>
        <v>2024</v>
      </c>
      <c r="AO11" s="2">
        <f>Timeline!AO12</f>
        <v>2024.25</v>
      </c>
      <c r="AP11" s="2">
        <f>Timeline!AP12</f>
        <v>2024.5</v>
      </c>
      <c r="AQ11" s="2">
        <f>Timeline!AQ12</f>
        <v>2024.75</v>
      </c>
      <c r="AR11" s="2">
        <f>Timeline!AR12</f>
        <v>2025</v>
      </c>
      <c r="AS11" s="2">
        <f>Timeline!AS12</f>
        <v>2025.25</v>
      </c>
      <c r="AT11" s="2">
        <f>Timeline!AT12</f>
        <v>2025.5</v>
      </c>
      <c r="AU11" s="2">
        <f>Timeline!AU12</f>
        <v>2025.75</v>
      </c>
      <c r="AV11" s="2">
        <f>Timeline!AV12</f>
        <v>2026</v>
      </c>
      <c r="AW11" s="2">
        <f>Timeline!AW12</f>
        <v>2026.25</v>
      </c>
      <c r="AX11" s="2">
        <f>Timeline!AX12</f>
        <v>2026.5</v>
      </c>
      <c r="AY11" s="2">
        <f>Timeline!AY12</f>
        <v>2026.75</v>
      </c>
      <c r="AZ11" s="2">
        <f>Timeline!AZ12</f>
        <v>2027</v>
      </c>
      <c r="BA11" s="2">
        <f>Timeline!BA12</f>
        <v>2027.25</v>
      </c>
      <c r="BB11" s="2">
        <f>Timeline!BB12</f>
        <v>2027.5</v>
      </c>
      <c r="BC11" s="2">
        <f>Timeline!BC12</f>
        <v>2027.75</v>
      </c>
      <c r="BD11" s="2">
        <f>Timeline!BD12</f>
        <v>2028</v>
      </c>
      <c r="BE11" s="2">
        <f>Timeline!BE12</f>
        <v>2028.25</v>
      </c>
      <c r="BF11" s="2">
        <f>Timeline!BF12</f>
        <v>2028.5</v>
      </c>
      <c r="BG11" s="2">
        <f>Timeline!BG12</f>
        <v>2028.75</v>
      </c>
      <c r="BH11" s="2">
        <f>Timeline!BH12</f>
        <v>2029</v>
      </c>
      <c r="BI11" s="2">
        <f>Timeline!BI12</f>
        <v>2029.25</v>
      </c>
    </row>
    <row r="12" spans="1:92" x14ac:dyDescent="0.25">
      <c r="A12" s="2"/>
      <c r="B12" s="2"/>
      <c r="C12" s="2">
        <f>Timeline!C13</f>
        <v>2014</v>
      </c>
      <c r="D12" s="2">
        <f>Timeline!D13</f>
        <v>2015</v>
      </c>
      <c r="E12" s="2">
        <f>Timeline!E13</f>
        <v>2015</v>
      </c>
      <c r="F12" s="2">
        <f>Timeline!F13</f>
        <v>2015</v>
      </c>
      <c r="G12" s="2">
        <f>Timeline!G13</f>
        <v>2015</v>
      </c>
      <c r="H12" s="2">
        <f>Timeline!H13</f>
        <v>2016</v>
      </c>
      <c r="I12" s="2">
        <f>Timeline!I13</f>
        <v>2016</v>
      </c>
      <c r="J12" s="2">
        <f>Timeline!J13</f>
        <v>2016</v>
      </c>
      <c r="K12" s="2">
        <f>Timeline!K13</f>
        <v>2016</v>
      </c>
      <c r="L12" s="2">
        <f>Timeline!L13</f>
        <v>2017</v>
      </c>
      <c r="M12" s="2">
        <f>Timeline!M13</f>
        <v>2017</v>
      </c>
      <c r="N12" s="2">
        <f>Timeline!N13</f>
        <v>2017</v>
      </c>
      <c r="O12" s="2">
        <f>Timeline!O13</f>
        <v>2017</v>
      </c>
      <c r="P12" s="2">
        <f>Timeline!P13</f>
        <v>2018</v>
      </c>
      <c r="Q12" s="2">
        <f>Timeline!Q13</f>
        <v>2018</v>
      </c>
      <c r="R12" s="2">
        <f>Timeline!R13</f>
        <v>2018</v>
      </c>
      <c r="S12" s="2">
        <f>Timeline!S13</f>
        <v>2018</v>
      </c>
      <c r="T12" s="2">
        <f>Timeline!T13</f>
        <v>2019</v>
      </c>
      <c r="U12" s="2">
        <f>Timeline!U13</f>
        <v>2019</v>
      </c>
      <c r="V12" s="2">
        <f>Timeline!V13</f>
        <v>2019</v>
      </c>
      <c r="W12" s="2">
        <f>Timeline!W13</f>
        <v>2019</v>
      </c>
      <c r="X12" s="2">
        <f>Timeline!X13</f>
        <v>2020</v>
      </c>
      <c r="Y12" s="2">
        <f>Timeline!Y13</f>
        <v>2020</v>
      </c>
      <c r="Z12" s="2">
        <f>Timeline!Z13</f>
        <v>2020</v>
      </c>
      <c r="AA12" s="2">
        <f>Timeline!AA13</f>
        <v>2020</v>
      </c>
      <c r="AB12" s="2">
        <f>Timeline!AB13</f>
        <v>2021</v>
      </c>
      <c r="AC12" s="2">
        <f>Timeline!AC13</f>
        <v>2021</v>
      </c>
      <c r="AD12" s="2">
        <f>Timeline!AD13</f>
        <v>2021</v>
      </c>
      <c r="AE12" s="2">
        <f>Timeline!AE13</f>
        <v>2021</v>
      </c>
      <c r="AF12" s="2">
        <f>Timeline!AF13</f>
        <v>2022</v>
      </c>
      <c r="AG12" s="2">
        <f>Timeline!AG13</f>
        <v>2022</v>
      </c>
      <c r="AH12" s="2">
        <f>Timeline!AH13</f>
        <v>2022</v>
      </c>
      <c r="AI12" s="2">
        <f>Timeline!AI13</f>
        <v>2022</v>
      </c>
      <c r="AJ12" s="2">
        <f>Timeline!AJ13</f>
        <v>2023</v>
      </c>
      <c r="AK12" s="2">
        <f>Timeline!AK13</f>
        <v>2023</v>
      </c>
      <c r="AL12" s="2">
        <f>Timeline!AL13</f>
        <v>2023</v>
      </c>
      <c r="AM12" s="2">
        <f>Timeline!AM13</f>
        <v>2023</v>
      </c>
      <c r="AN12" s="2">
        <f>Timeline!AN13</f>
        <v>2024</v>
      </c>
      <c r="AO12" s="2">
        <f>Timeline!AO13</f>
        <v>2024</v>
      </c>
      <c r="AP12" s="2">
        <f>Timeline!AP13</f>
        <v>2024</v>
      </c>
      <c r="AQ12" s="2">
        <f>Timeline!AQ13</f>
        <v>2024</v>
      </c>
      <c r="AR12" s="2">
        <f>Timeline!AR13</f>
        <v>2025</v>
      </c>
      <c r="AS12" s="2">
        <f>Timeline!AS13</f>
        <v>2025</v>
      </c>
      <c r="AT12" s="2">
        <f>Timeline!AT13</f>
        <v>2025</v>
      </c>
      <c r="AU12" s="2">
        <f>Timeline!AU13</f>
        <v>2025</v>
      </c>
      <c r="AV12" s="2">
        <f>Timeline!AV13</f>
        <v>2026</v>
      </c>
      <c r="AW12" s="2">
        <f>Timeline!AW13</f>
        <v>2026</v>
      </c>
      <c r="AX12" s="2">
        <f>Timeline!AX13</f>
        <v>2026</v>
      </c>
      <c r="AY12" s="2">
        <f>Timeline!AY13</f>
        <v>2026</v>
      </c>
      <c r="AZ12" s="2">
        <f>Timeline!AZ13</f>
        <v>2027</v>
      </c>
      <c r="BA12" s="2">
        <f>Timeline!BA13</f>
        <v>2027</v>
      </c>
      <c r="BB12" s="2">
        <f>Timeline!BB13</f>
        <v>2027</v>
      </c>
      <c r="BC12" s="2">
        <f>Timeline!BC13</f>
        <v>2027</v>
      </c>
      <c r="BD12" s="2">
        <f>Timeline!BD13</f>
        <v>2028</v>
      </c>
      <c r="BE12" s="2">
        <f>Timeline!BE13</f>
        <v>2028</v>
      </c>
      <c r="BF12" s="2">
        <f>Timeline!BF13</f>
        <v>2028</v>
      </c>
      <c r="BG12" s="2">
        <f>Timeline!BG13</f>
        <v>2028</v>
      </c>
      <c r="BH12" s="2">
        <f>Timeline!BH13</f>
        <v>2029</v>
      </c>
      <c r="BI12" s="2">
        <f>Timeline!BI13</f>
        <v>2029</v>
      </c>
      <c r="BJ12" s="2">
        <f>Timeline!BJ13</f>
        <v>0</v>
      </c>
      <c r="BK12" s="2">
        <f>Timeline!BK13</f>
        <v>0</v>
      </c>
      <c r="BL12" s="2">
        <f>Timeline!BL13</f>
        <v>0</v>
      </c>
      <c r="BM12" s="2">
        <f>Timeline!BM13</f>
        <v>0</v>
      </c>
      <c r="BN12" s="2">
        <f>Timeline!BN13</f>
        <v>0</v>
      </c>
      <c r="BO12" s="2">
        <f>Timeline!BO13</f>
        <v>0</v>
      </c>
      <c r="BP12" s="2">
        <f>Timeline!BP13</f>
        <v>0</v>
      </c>
      <c r="BQ12" s="2">
        <f>Timeline!BQ13</f>
        <v>0</v>
      </c>
      <c r="BR12" s="2">
        <f>Timeline!BR13</f>
        <v>0</v>
      </c>
      <c r="BS12" s="2">
        <f>Timeline!BS13</f>
        <v>0</v>
      </c>
      <c r="BT12" s="2">
        <f>Timeline!BT13</f>
        <v>0</v>
      </c>
      <c r="BU12" s="2">
        <f>Timeline!BU13</f>
        <v>0</v>
      </c>
      <c r="BV12" s="2">
        <f>Timeline!BV13</f>
        <v>0</v>
      </c>
      <c r="BW12" s="2">
        <f>Timeline!BW13</f>
        <v>0</v>
      </c>
      <c r="BX12" s="2">
        <f>Timeline!BX13</f>
        <v>0</v>
      </c>
      <c r="BY12" s="2">
        <f>Timeline!BY13</f>
        <v>0</v>
      </c>
      <c r="BZ12" s="2">
        <f>Timeline!BZ13</f>
        <v>0</v>
      </c>
      <c r="CA12" s="2">
        <f>Timeline!CA13</f>
        <v>0</v>
      </c>
      <c r="CB12" s="2">
        <f>Timeline!CB13</f>
        <v>0</v>
      </c>
      <c r="CC12" s="2">
        <f>Timeline!CC13</f>
        <v>0</v>
      </c>
      <c r="CD12" s="2">
        <f>Timeline!CD13</f>
        <v>0</v>
      </c>
      <c r="CE12" s="2">
        <f>Timeline!CE13</f>
        <v>0</v>
      </c>
      <c r="CF12" s="2">
        <f>Timeline!CF13</f>
        <v>0</v>
      </c>
      <c r="CG12" s="2">
        <f>Timeline!CG13</f>
        <v>0</v>
      </c>
      <c r="CH12" s="2">
        <f>Timeline!CH13</f>
        <v>0</v>
      </c>
      <c r="CI12" s="2">
        <f>Timeline!CI13</f>
        <v>0</v>
      </c>
      <c r="CJ12" s="2">
        <f>Timeline!CJ13</f>
        <v>0</v>
      </c>
      <c r="CK12" s="2">
        <f>Timeline!CK13</f>
        <v>0</v>
      </c>
      <c r="CL12" s="2">
        <f>Timeline!CL13</f>
        <v>0</v>
      </c>
      <c r="CM12" s="2">
        <f>Timeline!CM13</f>
        <v>0</v>
      </c>
      <c r="CN12" s="2">
        <f>Timeline!CN13</f>
        <v>0</v>
      </c>
    </row>
    <row r="13" spans="1:92" x14ac:dyDescent="0.25">
      <c r="A13" s="2"/>
      <c r="B13" s="2"/>
      <c r="C13" s="2" t="str">
        <f>Timeline!C14</f>
        <v>Q4</v>
      </c>
      <c r="D13" s="2" t="str">
        <f>Timeline!D14</f>
        <v>Q1</v>
      </c>
      <c r="E13" s="2" t="str">
        <f>Timeline!E14</f>
        <v>Q2</v>
      </c>
      <c r="F13" s="2" t="str">
        <f>Timeline!F14</f>
        <v>Q3</v>
      </c>
      <c r="G13" s="2" t="str">
        <f>Timeline!G14</f>
        <v>Q4</v>
      </c>
      <c r="H13" s="2" t="str">
        <f>Timeline!H14</f>
        <v>Q1</v>
      </c>
      <c r="I13" s="2" t="str">
        <f>Timeline!I14</f>
        <v>Q2</v>
      </c>
      <c r="J13" s="2" t="str">
        <f>Timeline!J14</f>
        <v>Q3</v>
      </c>
      <c r="K13" s="2" t="str">
        <f>Timeline!K14</f>
        <v>Q4</v>
      </c>
      <c r="L13" s="2" t="str">
        <f>Timeline!L14</f>
        <v>Q1</v>
      </c>
      <c r="M13" s="2" t="str">
        <f>Timeline!M14</f>
        <v>Q2</v>
      </c>
      <c r="N13" s="2" t="str">
        <f>Timeline!N14</f>
        <v>Q3</v>
      </c>
      <c r="O13" s="2" t="str">
        <f>Timeline!O14</f>
        <v>Q4</v>
      </c>
      <c r="P13" s="2" t="str">
        <f>Timeline!P14</f>
        <v>Q1</v>
      </c>
      <c r="Q13" s="2" t="str">
        <f>Timeline!Q14</f>
        <v>Q2</v>
      </c>
      <c r="R13" s="2" t="str">
        <f>Timeline!R14</f>
        <v>Q3</v>
      </c>
      <c r="S13" s="2" t="str">
        <f>Timeline!S14</f>
        <v>Q4</v>
      </c>
      <c r="T13" s="2" t="str">
        <f>Timeline!T14</f>
        <v>Q1</v>
      </c>
      <c r="U13" s="2" t="str">
        <f>Timeline!U14</f>
        <v>Q2</v>
      </c>
      <c r="V13" s="2" t="str">
        <f>Timeline!V14</f>
        <v>Q3</v>
      </c>
      <c r="W13" s="2" t="str">
        <f>Timeline!W14</f>
        <v>Q4</v>
      </c>
      <c r="X13" s="2" t="str">
        <f>Timeline!X14</f>
        <v>Q1</v>
      </c>
      <c r="Y13" s="2" t="str">
        <f>Timeline!Y14</f>
        <v>Q2</v>
      </c>
      <c r="Z13" s="2" t="str">
        <f>Timeline!Z14</f>
        <v>Q3</v>
      </c>
      <c r="AA13" s="2" t="str">
        <f>Timeline!AA14</f>
        <v>Q4</v>
      </c>
      <c r="AB13" s="2" t="str">
        <f>Timeline!AB14</f>
        <v>Q1</v>
      </c>
      <c r="AC13" s="2" t="str">
        <f>Timeline!AC14</f>
        <v>Q2</v>
      </c>
      <c r="AD13" s="2" t="str">
        <f>Timeline!AD14</f>
        <v>Q3</v>
      </c>
      <c r="AE13" s="2" t="str">
        <f>Timeline!AE14</f>
        <v>Q4</v>
      </c>
      <c r="AF13" s="2" t="str">
        <f>Timeline!AF14</f>
        <v>Q1</v>
      </c>
      <c r="AG13" s="2" t="str">
        <f>Timeline!AG14</f>
        <v>Q2</v>
      </c>
      <c r="AH13" s="2" t="str">
        <f>Timeline!AH14</f>
        <v>Q3</v>
      </c>
      <c r="AI13" s="2" t="str">
        <f>Timeline!AI14</f>
        <v>Q4</v>
      </c>
      <c r="AJ13" s="2" t="str">
        <f>Timeline!AJ14</f>
        <v>Q1</v>
      </c>
      <c r="AK13" s="2" t="str">
        <f>Timeline!AK14</f>
        <v>Q2</v>
      </c>
      <c r="AL13" s="2" t="str">
        <f>Timeline!AL14</f>
        <v>Q3</v>
      </c>
      <c r="AM13" s="2" t="str">
        <f>Timeline!AM14</f>
        <v>Q4</v>
      </c>
      <c r="AN13" s="2" t="str">
        <f>Timeline!AN14</f>
        <v>Q1</v>
      </c>
      <c r="AO13" s="2" t="str">
        <f>Timeline!AO14</f>
        <v>Q2</v>
      </c>
      <c r="AP13" s="2" t="str">
        <f>Timeline!AP14</f>
        <v>Q3</v>
      </c>
      <c r="AQ13" s="2" t="str">
        <f>Timeline!AQ14</f>
        <v>Q4</v>
      </c>
      <c r="AR13" s="2" t="str">
        <f>Timeline!AR14</f>
        <v>Q1</v>
      </c>
      <c r="AS13" s="2" t="str">
        <f>Timeline!AS14</f>
        <v>Q2</v>
      </c>
      <c r="AT13" s="2" t="str">
        <f>Timeline!AT14</f>
        <v>Q3</v>
      </c>
      <c r="AU13" s="2" t="str">
        <f>Timeline!AU14</f>
        <v>Q4</v>
      </c>
      <c r="AV13" s="2" t="str">
        <f>Timeline!AV14</f>
        <v>Q1</v>
      </c>
      <c r="AW13" s="2" t="str">
        <f>Timeline!AW14</f>
        <v>Q2</v>
      </c>
      <c r="AX13" s="2" t="str">
        <f>Timeline!AX14</f>
        <v>Q3</v>
      </c>
      <c r="AY13" s="2" t="str">
        <f>Timeline!AY14</f>
        <v>Q4</v>
      </c>
      <c r="AZ13" s="2" t="str">
        <f>Timeline!AZ14</f>
        <v>Q1</v>
      </c>
      <c r="BA13" s="2" t="str">
        <f>Timeline!BA14</f>
        <v>Q2</v>
      </c>
      <c r="BB13" s="2" t="str">
        <f>Timeline!BB14</f>
        <v>Q3</v>
      </c>
      <c r="BC13" s="2" t="str">
        <f>Timeline!BC14</f>
        <v>Q4</v>
      </c>
      <c r="BD13" s="2" t="str">
        <f>Timeline!BD14</f>
        <v>Q1</v>
      </c>
      <c r="BE13" s="2" t="str">
        <f>Timeline!BE14</f>
        <v>Q2</v>
      </c>
      <c r="BF13" s="2" t="str">
        <f>Timeline!BF14</f>
        <v>Q3</v>
      </c>
      <c r="BG13" s="2" t="str">
        <f>Timeline!BG14</f>
        <v>Q4</v>
      </c>
      <c r="BH13" s="2" t="str">
        <f>Timeline!BH14</f>
        <v>Q1</v>
      </c>
      <c r="BI13" s="2" t="str">
        <f>Timeline!BI14</f>
        <v>Q2</v>
      </c>
      <c r="BJ13" s="2">
        <f>Timeline!BJ14</f>
        <v>0</v>
      </c>
      <c r="BK13" s="2">
        <f>Timeline!BK14</f>
        <v>0</v>
      </c>
      <c r="BL13" s="2">
        <f>Timeline!BL14</f>
        <v>0</v>
      </c>
      <c r="BM13" s="2">
        <f>Timeline!BM14</f>
        <v>0</v>
      </c>
      <c r="BN13" s="2">
        <f>Timeline!BN14</f>
        <v>0</v>
      </c>
      <c r="BO13" s="2">
        <f>Timeline!BO14</f>
        <v>0</v>
      </c>
      <c r="BP13" s="2">
        <f>Timeline!BP14</f>
        <v>0</v>
      </c>
      <c r="BQ13" s="2">
        <f>Timeline!BQ14</f>
        <v>0</v>
      </c>
      <c r="BR13" s="2">
        <f>Timeline!BR14</f>
        <v>0</v>
      </c>
      <c r="BS13" s="2">
        <f>Timeline!BS14</f>
        <v>0</v>
      </c>
      <c r="BT13" s="2">
        <f>Timeline!BT14</f>
        <v>0</v>
      </c>
      <c r="BU13" s="2">
        <f>Timeline!BU14</f>
        <v>0</v>
      </c>
      <c r="BV13" s="2">
        <f>Timeline!BV14</f>
        <v>0</v>
      </c>
      <c r="BW13" s="2">
        <f>Timeline!BW14</f>
        <v>0</v>
      </c>
      <c r="BX13" s="2">
        <f>Timeline!BX14</f>
        <v>0</v>
      </c>
      <c r="BY13" s="2">
        <f>Timeline!BY14</f>
        <v>0</v>
      </c>
      <c r="BZ13" s="2">
        <f>Timeline!BZ14</f>
        <v>0</v>
      </c>
      <c r="CA13" s="2">
        <f>Timeline!CA14</f>
        <v>0</v>
      </c>
      <c r="CB13" s="2">
        <f>Timeline!CB14</f>
        <v>0</v>
      </c>
      <c r="CC13" s="2">
        <f>Timeline!CC14</f>
        <v>0</v>
      </c>
      <c r="CD13" s="2">
        <f>Timeline!CD14</f>
        <v>0</v>
      </c>
      <c r="CE13" s="2">
        <f>Timeline!CE14</f>
        <v>0</v>
      </c>
      <c r="CF13" s="2">
        <f>Timeline!CF14</f>
        <v>0</v>
      </c>
      <c r="CG13" s="2">
        <f>Timeline!CG14</f>
        <v>0</v>
      </c>
      <c r="CH13" s="2">
        <f>Timeline!CH14</f>
        <v>0</v>
      </c>
      <c r="CI13" s="2">
        <f>Timeline!CI14</f>
        <v>0</v>
      </c>
      <c r="CJ13" s="2">
        <f>Timeline!CJ14</f>
        <v>0</v>
      </c>
      <c r="CK13" s="2">
        <f>Timeline!CK14</f>
        <v>0</v>
      </c>
      <c r="CL13" s="2">
        <f>Timeline!CL14</f>
        <v>0</v>
      </c>
      <c r="CM13" s="2">
        <f>Timeline!CM14</f>
        <v>0</v>
      </c>
      <c r="CN13" s="2">
        <f>Timeline!CN14</f>
        <v>0</v>
      </c>
    </row>
    <row r="14" spans="1:92" x14ac:dyDescent="0.25">
      <c r="A14" s="103" t="s">
        <v>346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</row>
    <row r="15" spans="1:92" x14ac:dyDescent="0.25">
      <c r="A15" s="61" t="s">
        <v>47</v>
      </c>
      <c r="B15" s="105">
        <v>4.2500000000000003E-2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</row>
    <row r="16" spans="1:92" x14ac:dyDescent="0.25">
      <c r="A16" s="61" t="s">
        <v>23</v>
      </c>
      <c r="B16" s="106">
        <v>30</v>
      </c>
      <c r="C16" s="2" t="s">
        <v>50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</row>
    <row r="17" spans="1:92" x14ac:dyDescent="0.25">
      <c r="A17" s="47" t="s">
        <v>69</v>
      </c>
      <c r="B17" s="2"/>
      <c r="C17" s="26">
        <v>18000000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</row>
    <row r="18" spans="1:92" x14ac:dyDescent="0.25">
      <c r="A18" s="47" t="s">
        <v>46</v>
      </c>
      <c r="B18" s="2"/>
      <c r="C18" s="26">
        <f>C17*0.015</f>
        <v>270000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</row>
    <row r="19" spans="1:92" x14ac:dyDescent="0.25">
      <c r="A19" s="47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</row>
    <row r="20" spans="1:92" x14ac:dyDescent="0.25">
      <c r="A20" s="47" t="s">
        <v>48</v>
      </c>
      <c r="B20" s="2"/>
      <c r="C20" s="108">
        <f>C17</f>
        <v>18000000</v>
      </c>
      <c r="D20" s="108">
        <f>C24</f>
        <v>18000000</v>
      </c>
      <c r="E20" s="108">
        <f>D24</f>
        <v>18000000</v>
      </c>
      <c r="F20" s="108">
        <f t="shared" ref="F20:S20" si="0">E24</f>
        <v>18000000</v>
      </c>
      <c r="G20" s="108">
        <f t="shared" si="0"/>
        <v>18000000</v>
      </c>
      <c r="H20" s="108">
        <f t="shared" si="0"/>
        <v>18000000</v>
      </c>
      <c r="I20" s="108">
        <f t="shared" si="0"/>
        <v>18000000</v>
      </c>
      <c r="J20" s="108">
        <f t="shared" si="0"/>
        <v>18000000</v>
      </c>
      <c r="K20" s="108">
        <f t="shared" si="0"/>
        <v>18000000</v>
      </c>
      <c r="L20" s="108">
        <f t="shared" si="0"/>
        <v>18000000</v>
      </c>
      <c r="M20" s="108">
        <f t="shared" si="0"/>
        <v>17925138.344554879</v>
      </c>
      <c r="N20" s="108">
        <f t="shared" si="0"/>
        <v>17849481.284020655</v>
      </c>
      <c r="O20" s="108">
        <f t="shared" si="0"/>
        <v>17773020.367218256</v>
      </c>
      <c r="P20" s="108">
        <f t="shared" si="0"/>
        <v>17695747.053174831</v>
      </c>
      <c r="Q20" s="108">
        <f t="shared" si="0"/>
        <v>17617652.710169695</v>
      </c>
      <c r="R20" s="108">
        <f t="shared" si="0"/>
        <v>17538728.614770129</v>
      </c>
      <c r="S20" s="108">
        <f t="shared" si="0"/>
        <v>17458965.950856943</v>
      </c>
      <c r="T20" s="108">
        <f t="shared" ref="T20" si="1">S24</f>
        <v>17378355.808639679</v>
      </c>
      <c r="U20" s="108">
        <f t="shared" ref="U20" si="2">T24</f>
        <v>0</v>
      </c>
      <c r="V20" s="108">
        <f t="shared" ref="V20" si="3">U24</f>
        <v>0</v>
      </c>
      <c r="W20" s="108">
        <f t="shared" ref="W20" si="4">V24</f>
        <v>0</v>
      </c>
      <c r="X20" s="108">
        <f t="shared" ref="X20" si="5">W24</f>
        <v>0</v>
      </c>
      <c r="Y20" s="108">
        <f t="shared" ref="Y20" si="6">X24</f>
        <v>0</v>
      </c>
      <c r="Z20" s="108">
        <f t="shared" ref="Z20" si="7">Y24</f>
        <v>0</v>
      </c>
      <c r="AA20" s="108">
        <f t="shared" ref="AA20" si="8">Z24</f>
        <v>0</v>
      </c>
      <c r="AB20" s="108">
        <f t="shared" ref="AB20" si="9">AA24</f>
        <v>0</v>
      </c>
      <c r="AC20" s="108">
        <f t="shared" ref="AC20" si="10">AB24</f>
        <v>0</v>
      </c>
      <c r="AD20" s="108">
        <f t="shared" ref="AD20" si="11">AC24</f>
        <v>0</v>
      </c>
      <c r="AE20" s="108">
        <f t="shared" ref="AE20" si="12">AD24</f>
        <v>0</v>
      </c>
      <c r="AF20" s="108">
        <f t="shared" ref="AF20" si="13">AE24</f>
        <v>0</v>
      </c>
      <c r="AG20" s="108">
        <f t="shared" ref="AG20" si="14">AF24</f>
        <v>0</v>
      </c>
      <c r="AH20" s="108">
        <f t="shared" ref="AH20" si="15">AG24</f>
        <v>0</v>
      </c>
      <c r="AI20" s="108">
        <f t="shared" ref="AI20" si="16">AH24</f>
        <v>0</v>
      </c>
      <c r="AJ20" s="108">
        <f t="shared" ref="AJ20" si="17">AI24</f>
        <v>0</v>
      </c>
      <c r="AK20" s="108">
        <f t="shared" ref="AK20" si="18">AJ24</f>
        <v>0</v>
      </c>
      <c r="AL20" s="108">
        <f t="shared" ref="AL20" si="19">AK24</f>
        <v>0</v>
      </c>
      <c r="AM20" s="108">
        <f t="shared" ref="AM20" si="20">AL24</f>
        <v>0</v>
      </c>
      <c r="AN20" s="108">
        <f t="shared" ref="AN20" si="21">AM24</f>
        <v>0</v>
      </c>
      <c r="AO20" s="108">
        <f t="shared" ref="AO20" si="22">AN24</f>
        <v>0</v>
      </c>
      <c r="AP20" s="108">
        <f t="shared" ref="AP20" si="23">AO24</f>
        <v>0</v>
      </c>
      <c r="AQ20" s="108">
        <f t="shared" ref="AQ20" si="24">AP24</f>
        <v>0</v>
      </c>
      <c r="AR20" s="108">
        <f t="shared" ref="AR20" si="25">AQ24</f>
        <v>0</v>
      </c>
      <c r="AS20" s="108">
        <f t="shared" ref="AS20" si="26">AR24</f>
        <v>0</v>
      </c>
      <c r="AT20" s="108">
        <f t="shared" ref="AT20" si="27">AS24</f>
        <v>0</v>
      </c>
      <c r="AU20" s="108">
        <f t="shared" ref="AU20" si="28">AT24</f>
        <v>0</v>
      </c>
      <c r="AV20" s="108">
        <f t="shared" ref="AV20" si="29">AU24</f>
        <v>0</v>
      </c>
      <c r="AW20" s="108">
        <f t="shared" ref="AW20" si="30">AV24</f>
        <v>0</v>
      </c>
      <c r="AX20" s="108">
        <f t="shared" ref="AX20" si="31">AW24</f>
        <v>0</v>
      </c>
      <c r="AY20" s="108">
        <f t="shared" ref="AY20" si="32">AX24</f>
        <v>0</v>
      </c>
      <c r="AZ20" s="108">
        <f t="shared" ref="AZ20" si="33">AY24</f>
        <v>0</v>
      </c>
      <c r="BA20" s="108">
        <f t="shared" ref="BA20" si="34">AZ24</f>
        <v>0</v>
      </c>
      <c r="BB20" s="108">
        <f t="shared" ref="BB20" si="35">BA24</f>
        <v>0</v>
      </c>
      <c r="BC20" s="108">
        <f t="shared" ref="BC20" si="36">BB24</f>
        <v>0</v>
      </c>
      <c r="BD20" s="108">
        <f t="shared" ref="BD20" si="37">BC24</f>
        <v>0</v>
      </c>
      <c r="BE20" s="108">
        <f t="shared" ref="BE20" si="38">BD24</f>
        <v>0</v>
      </c>
      <c r="BF20" s="108">
        <f t="shared" ref="BF20" si="39">BE24</f>
        <v>0</v>
      </c>
      <c r="BG20" s="108">
        <f t="shared" ref="BG20" si="40">BF24</f>
        <v>0</v>
      </c>
      <c r="BH20" s="108">
        <f t="shared" ref="BH20" si="41">BG24</f>
        <v>0</v>
      </c>
      <c r="BI20" s="108">
        <f t="shared" ref="BI20" si="42">BH24</f>
        <v>0</v>
      </c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</row>
    <row r="21" spans="1:92" x14ac:dyDescent="0.25">
      <c r="A21" s="47" t="s">
        <v>51</v>
      </c>
      <c r="B21" s="2"/>
      <c r="C21" s="108">
        <f>C22</f>
        <v>127500.00000000001</v>
      </c>
      <c r="D21" s="107">
        <f>D22</f>
        <v>191250</v>
      </c>
      <c r="E21" s="107">
        <f t="shared" ref="E21:K21" si="43">E22</f>
        <v>191250</v>
      </c>
      <c r="F21" s="107">
        <f t="shared" si="43"/>
        <v>191250</v>
      </c>
      <c r="G21" s="107">
        <f t="shared" si="43"/>
        <v>191250</v>
      </c>
      <c r="H21" s="107">
        <f t="shared" si="43"/>
        <v>191250</v>
      </c>
      <c r="I21" s="107">
        <f t="shared" si="43"/>
        <v>191250</v>
      </c>
      <c r="J21" s="107">
        <f t="shared" si="43"/>
        <v>191250</v>
      </c>
      <c r="K21" s="107">
        <f t="shared" si="43"/>
        <v>191250</v>
      </c>
      <c r="L21" s="107">
        <f>-PMT($B$15/4,$B$16*4,$C$17)</f>
        <v>266111.65544511972</v>
      </c>
      <c r="M21" s="108">
        <f t="shared" ref="M21:S21" si="44">L21</f>
        <v>266111.65544511972</v>
      </c>
      <c r="N21" s="108">
        <f t="shared" si="44"/>
        <v>266111.65544511972</v>
      </c>
      <c r="O21" s="108">
        <f t="shared" si="44"/>
        <v>266111.65544511972</v>
      </c>
      <c r="P21" s="108">
        <f t="shared" si="44"/>
        <v>266111.65544511972</v>
      </c>
      <c r="Q21" s="108">
        <f t="shared" si="44"/>
        <v>266111.65544511972</v>
      </c>
      <c r="R21" s="108">
        <f t="shared" si="44"/>
        <v>266111.65544511972</v>
      </c>
      <c r="S21" s="108">
        <f t="shared" si="44"/>
        <v>266111.65544511972</v>
      </c>
      <c r="T21" s="108">
        <f>T22</f>
        <v>184645.0304667966</v>
      </c>
      <c r="U21" s="108">
        <v>0</v>
      </c>
      <c r="V21" s="108">
        <f t="shared" ref="V21" si="45">U21</f>
        <v>0</v>
      </c>
      <c r="W21" s="108">
        <f t="shared" ref="W21" si="46">V21</f>
        <v>0</v>
      </c>
      <c r="X21" s="108">
        <f t="shared" ref="X21" si="47">W21</f>
        <v>0</v>
      </c>
      <c r="Y21" s="108">
        <f t="shared" ref="Y21" si="48">X21</f>
        <v>0</v>
      </c>
      <c r="Z21" s="108">
        <f t="shared" ref="Z21" si="49">Y21</f>
        <v>0</v>
      </c>
      <c r="AA21" s="108">
        <f t="shared" ref="AA21" si="50">Z21</f>
        <v>0</v>
      </c>
      <c r="AB21" s="108">
        <f t="shared" ref="AB21" si="51">AA21</f>
        <v>0</v>
      </c>
      <c r="AC21" s="108">
        <f t="shared" ref="AC21" si="52">AB21</f>
        <v>0</v>
      </c>
      <c r="AD21" s="108">
        <f t="shared" ref="AD21" si="53">AC21</f>
        <v>0</v>
      </c>
      <c r="AE21" s="108">
        <f t="shared" ref="AE21" si="54">AD21</f>
        <v>0</v>
      </c>
      <c r="AF21" s="108">
        <f t="shared" ref="AF21" si="55">AE21</f>
        <v>0</v>
      </c>
      <c r="AG21" s="108">
        <f t="shared" ref="AG21" si="56">AF21</f>
        <v>0</v>
      </c>
      <c r="AH21" s="108">
        <f t="shared" ref="AH21" si="57">AG21</f>
        <v>0</v>
      </c>
      <c r="AI21" s="108">
        <f t="shared" ref="AI21" si="58">AH21</f>
        <v>0</v>
      </c>
      <c r="AJ21" s="108">
        <f t="shared" ref="AJ21" si="59">AI21</f>
        <v>0</v>
      </c>
      <c r="AK21" s="108">
        <f t="shared" ref="AK21" si="60">AJ21</f>
        <v>0</v>
      </c>
      <c r="AL21" s="108">
        <f t="shared" ref="AL21" si="61">AK21</f>
        <v>0</v>
      </c>
      <c r="AM21" s="108">
        <f t="shared" ref="AM21" si="62">AL21</f>
        <v>0</v>
      </c>
      <c r="AN21" s="108">
        <f t="shared" ref="AN21" si="63">AM21</f>
        <v>0</v>
      </c>
      <c r="AO21" s="108">
        <f t="shared" ref="AO21" si="64">AN21</f>
        <v>0</v>
      </c>
      <c r="AP21" s="108">
        <f t="shared" ref="AP21" si="65">AO21</f>
        <v>0</v>
      </c>
      <c r="AQ21" s="108">
        <f t="shared" ref="AQ21" si="66">AP21</f>
        <v>0</v>
      </c>
      <c r="AR21" s="108">
        <f t="shared" ref="AR21" si="67">AQ21</f>
        <v>0</v>
      </c>
      <c r="AS21" s="108">
        <f t="shared" ref="AS21" si="68">AR21</f>
        <v>0</v>
      </c>
      <c r="AT21" s="108">
        <f t="shared" ref="AT21" si="69">AS21</f>
        <v>0</v>
      </c>
      <c r="AU21" s="108">
        <f t="shared" ref="AU21" si="70">AT21</f>
        <v>0</v>
      </c>
      <c r="AV21" s="108">
        <f t="shared" ref="AV21" si="71">AU21</f>
        <v>0</v>
      </c>
      <c r="AW21" s="108">
        <f t="shared" ref="AW21" si="72">AV21</f>
        <v>0</v>
      </c>
      <c r="AX21" s="108">
        <f t="shared" ref="AX21" si="73">AW21</f>
        <v>0</v>
      </c>
      <c r="AY21" s="108">
        <f t="shared" ref="AY21" si="74">AX21</f>
        <v>0</v>
      </c>
      <c r="AZ21" s="108">
        <f t="shared" ref="AZ21" si="75">AY21</f>
        <v>0</v>
      </c>
      <c r="BA21" s="108">
        <f t="shared" ref="BA21" si="76">AZ21</f>
        <v>0</v>
      </c>
      <c r="BB21" s="108">
        <f t="shared" ref="BB21" si="77">BA21</f>
        <v>0</v>
      </c>
      <c r="BC21" s="108">
        <f t="shared" ref="BC21" si="78">BB21</f>
        <v>0</v>
      </c>
      <c r="BD21" s="108">
        <f t="shared" ref="BD21" si="79">BC21</f>
        <v>0</v>
      </c>
      <c r="BE21" s="108">
        <f t="shared" ref="BE21" si="80">BD21</f>
        <v>0</v>
      </c>
      <c r="BF21" s="108">
        <f t="shared" ref="BF21" si="81">BE21</f>
        <v>0</v>
      </c>
      <c r="BG21" s="108">
        <f t="shared" ref="BG21" si="82">BF21</f>
        <v>0</v>
      </c>
      <c r="BH21" s="108">
        <f t="shared" ref="BH21" si="83">BG21</f>
        <v>0</v>
      </c>
      <c r="BI21" s="108">
        <f t="shared" ref="BI21" si="84">BH21</f>
        <v>0</v>
      </c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</row>
    <row r="22" spans="1:92" x14ac:dyDescent="0.25">
      <c r="A22" s="47" t="s">
        <v>49</v>
      </c>
      <c r="B22" s="2"/>
      <c r="C22" s="107">
        <f>Timeline!B8*Financing!B15*Financing!C20*0.25</f>
        <v>127500.00000000001</v>
      </c>
      <c r="D22" s="107">
        <f>$B$15*D20/4</f>
        <v>191250</v>
      </c>
      <c r="E22" s="107">
        <f>$B$15*E20/4</f>
        <v>191250</v>
      </c>
      <c r="F22" s="107">
        <f t="shared" ref="F22:S22" si="85">$B$15*F20/4</f>
        <v>191250</v>
      </c>
      <c r="G22" s="107">
        <f t="shared" si="85"/>
        <v>191250</v>
      </c>
      <c r="H22" s="107">
        <f t="shared" si="85"/>
        <v>191250</v>
      </c>
      <c r="I22" s="107">
        <f t="shared" si="85"/>
        <v>191250</v>
      </c>
      <c r="J22" s="107">
        <f t="shared" si="85"/>
        <v>191250</v>
      </c>
      <c r="K22" s="107">
        <f t="shared" si="85"/>
        <v>191250</v>
      </c>
      <c r="L22" s="107">
        <f t="shared" si="85"/>
        <v>191250</v>
      </c>
      <c r="M22" s="107">
        <f t="shared" si="85"/>
        <v>190454.5949108956</v>
      </c>
      <c r="N22" s="107">
        <f t="shared" si="85"/>
        <v>189650.73864271946</v>
      </c>
      <c r="O22" s="107">
        <f t="shared" si="85"/>
        <v>188838.34140169399</v>
      </c>
      <c r="P22" s="107">
        <f t="shared" si="85"/>
        <v>188017.3124399826</v>
      </c>
      <c r="Q22" s="107">
        <f t="shared" si="85"/>
        <v>187187.56004555302</v>
      </c>
      <c r="R22" s="107">
        <f t="shared" si="85"/>
        <v>186348.99153193264</v>
      </c>
      <c r="S22" s="107">
        <f t="shared" si="85"/>
        <v>185501.51322785503</v>
      </c>
      <c r="T22" s="107">
        <f t="shared" ref="T22:BI22" si="86">$B$15*T20/4</f>
        <v>184645.0304667966</v>
      </c>
      <c r="U22" s="107">
        <f t="shared" si="86"/>
        <v>0</v>
      </c>
      <c r="V22" s="107">
        <f t="shared" si="86"/>
        <v>0</v>
      </c>
      <c r="W22" s="107">
        <f t="shared" si="86"/>
        <v>0</v>
      </c>
      <c r="X22" s="107">
        <f t="shared" si="86"/>
        <v>0</v>
      </c>
      <c r="Y22" s="107">
        <f t="shared" si="86"/>
        <v>0</v>
      </c>
      <c r="Z22" s="107">
        <f t="shared" si="86"/>
        <v>0</v>
      </c>
      <c r="AA22" s="107">
        <f t="shared" si="86"/>
        <v>0</v>
      </c>
      <c r="AB22" s="107">
        <f t="shared" si="86"/>
        <v>0</v>
      </c>
      <c r="AC22" s="107">
        <f t="shared" si="86"/>
        <v>0</v>
      </c>
      <c r="AD22" s="107">
        <f t="shared" si="86"/>
        <v>0</v>
      </c>
      <c r="AE22" s="107">
        <f t="shared" si="86"/>
        <v>0</v>
      </c>
      <c r="AF22" s="107">
        <f t="shared" si="86"/>
        <v>0</v>
      </c>
      <c r="AG22" s="107">
        <f t="shared" si="86"/>
        <v>0</v>
      </c>
      <c r="AH22" s="107">
        <f t="shared" si="86"/>
        <v>0</v>
      </c>
      <c r="AI22" s="107">
        <f t="shared" si="86"/>
        <v>0</v>
      </c>
      <c r="AJ22" s="107">
        <f t="shared" si="86"/>
        <v>0</v>
      </c>
      <c r="AK22" s="107">
        <f t="shared" si="86"/>
        <v>0</v>
      </c>
      <c r="AL22" s="107">
        <f t="shared" si="86"/>
        <v>0</v>
      </c>
      <c r="AM22" s="107">
        <f t="shared" si="86"/>
        <v>0</v>
      </c>
      <c r="AN22" s="107">
        <f t="shared" si="86"/>
        <v>0</v>
      </c>
      <c r="AO22" s="107">
        <f t="shared" si="86"/>
        <v>0</v>
      </c>
      <c r="AP22" s="107">
        <f t="shared" si="86"/>
        <v>0</v>
      </c>
      <c r="AQ22" s="107">
        <f t="shared" si="86"/>
        <v>0</v>
      </c>
      <c r="AR22" s="107">
        <f t="shared" si="86"/>
        <v>0</v>
      </c>
      <c r="AS22" s="107">
        <f t="shared" si="86"/>
        <v>0</v>
      </c>
      <c r="AT22" s="107">
        <f t="shared" si="86"/>
        <v>0</v>
      </c>
      <c r="AU22" s="107">
        <f t="shared" si="86"/>
        <v>0</v>
      </c>
      <c r="AV22" s="107">
        <f t="shared" si="86"/>
        <v>0</v>
      </c>
      <c r="AW22" s="107">
        <f t="shared" si="86"/>
        <v>0</v>
      </c>
      <c r="AX22" s="107">
        <f t="shared" si="86"/>
        <v>0</v>
      </c>
      <c r="AY22" s="107">
        <f t="shared" si="86"/>
        <v>0</v>
      </c>
      <c r="AZ22" s="107">
        <f t="shared" si="86"/>
        <v>0</v>
      </c>
      <c r="BA22" s="107">
        <f t="shared" si="86"/>
        <v>0</v>
      </c>
      <c r="BB22" s="107">
        <f t="shared" si="86"/>
        <v>0</v>
      </c>
      <c r="BC22" s="107">
        <f t="shared" si="86"/>
        <v>0</v>
      </c>
      <c r="BD22" s="107">
        <f t="shared" si="86"/>
        <v>0</v>
      </c>
      <c r="BE22" s="107">
        <f t="shared" si="86"/>
        <v>0</v>
      </c>
      <c r="BF22" s="107">
        <f t="shared" si="86"/>
        <v>0</v>
      </c>
      <c r="BG22" s="107">
        <f t="shared" si="86"/>
        <v>0</v>
      </c>
      <c r="BH22" s="107">
        <f t="shared" si="86"/>
        <v>0</v>
      </c>
      <c r="BI22" s="107">
        <f t="shared" si="86"/>
        <v>0</v>
      </c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</row>
    <row r="23" spans="1:92" ht="30" x14ac:dyDescent="0.25">
      <c r="A23" s="101" t="s">
        <v>300</v>
      </c>
      <c r="B23" s="2"/>
      <c r="C23" s="108">
        <f>C21-C22</f>
        <v>0</v>
      </c>
      <c r="D23" s="108">
        <f>D21-D22</f>
        <v>0</v>
      </c>
      <c r="E23" s="108">
        <f>E21-E22</f>
        <v>0</v>
      </c>
      <c r="F23" s="108">
        <f t="shared" ref="F23:S23" si="87">F21-F22</f>
        <v>0</v>
      </c>
      <c r="G23" s="108">
        <f t="shared" si="87"/>
        <v>0</v>
      </c>
      <c r="H23" s="108">
        <f t="shared" si="87"/>
        <v>0</v>
      </c>
      <c r="I23" s="108">
        <f t="shared" si="87"/>
        <v>0</v>
      </c>
      <c r="J23" s="108">
        <f t="shared" si="87"/>
        <v>0</v>
      </c>
      <c r="K23" s="108">
        <f t="shared" si="87"/>
        <v>0</v>
      </c>
      <c r="L23" s="108">
        <f t="shared" si="87"/>
        <v>74861.655445119715</v>
      </c>
      <c r="M23" s="108">
        <f t="shared" si="87"/>
        <v>75657.060534224118</v>
      </c>
      <c r="N23" s="108">
        <f t="shared" si="87"/>
        <v>76460.916802400257</v>
      </c>
      <c r="O23" s="108">
        <f t="shared" si="87"/>
        <v>77273.314043425722</v>
      </c>
      <c r="P23" s="108">
        <f t="shared" si="87"/>
        <v>78094.343005137111</v>
      </c>
      <c r="Q23" s="108">
        <f t="shared" si="87"/>
        <v>78924.095399566693</v>
      </c>
      <c r="R23" s="108">
        <f t="shared" si="87"/>
        <v>79762.663913187076</v>
      </c>
      <c r="S23" s="108">
        <f t="shared" si="87"/>
        <v>80610.142217264685</v>
      </c>
      <c r="T23" s="108">
        <f>S24</f>
        <v>17378355.808639679</v>
      </c>
      <c r="U23" s="108">
        <f t="shared" ref="U23:BI23" si="88">U21-U22</f>
        <v>0</v>
      </c>
      <c r="V23" s="108">
        <f t="shared" si="88"/>
        <v>0</v>
      </c>
      <c r="W23" s="108">
        <f t="shared" si="88"/>
        <v>0</v>
      </c>
      <c r="X23" s="108">
        <f t="shared" si="88"/>
        <v>0</v>
      </c>
      <c r="Y23" s="108">
        <f t="shared" si="88"/>
        <v>0</v>
      </c>
      <c r="Z23" s="108">
        <f t="shared" si="88"/>
        <v>0</v>
      </c>
      <c r="AA23" s="108">
        <f t="shared" si="88"/>
        <v>0</v>
      </c>
      <c r="AB23" s="108">
        <f t="shared" si="88"/>
        <v>0</v>
      </c>
      <c r="AC23" s="108">
        <f t="shared" si="88"/>
        <v>0</v>
      </c>
      <c r="AD23" s="108">
        <f t="shared" si="88"/>
        <v>0</v>
      </c>
      <c r="AE23" s="108">
        <f t="shared" si="88"/>
        <v>0</v>
      </c>
      <c r="AF23" s="108">
        <f t="shared" si="88"/>
        <v>0</v>
      </c>
      <c r="AG23" s="108">
        <f t="shared" si="88"/>
        <v>0</v>
      </c>
      <c r="AH23" s="108">
        <f t="shared" si="88"/>
        <v>0</v>
      </c>
      <c r="AI23" s="108">
        <f t="shared" si="88"/>
        <v>0</v>
      </c>
      <c r="AJ23" s="108">
        <f t="shared" si="88"/>
        <v>0</v>
      </c>
      <c r="AK23" s="108">
        <f t="shared" si="88"/>
        <v>0</v>
      </c>
      <c r="AL23" s="108">
        <f t="shared" si="88"/>
        <v>0</v>
      </c>
      <c r="AM23" s="108">
        <f t="shared" si="88"/>
        <v>0</v>
      </c>
      <c r="AN23" s="108">
        <f t="shared" si="88"/>
        <v>0</v>
      </c>
      <c r="AO23" s="108">
        <f t="shared" si="88"/>
        <v>0</v>
      </c>
      <c r="AP23" s="108">
        <f t="shared" si="88"/>
        <v>0</v>
      </c>
      <c r="AQ23" s="108">
        <f t="shared" si="88"/>
        <v>0</v>
      </c>
      <c r="AR23" s="108">
        <f t="shared" si="88"/>
        <v>0</v>
      </c>
      <c r="AS23" s="108">
        <f t="shared" si="88"/>
        <v>0</v>
      </c>
      <c r="AT23" s="108">
        <f t="shared" si="88"/>
        <v>0</v>
      </c>
      <c r="AU23" s="108">
        <f t="shared" si="88"/>
        <v>0</v>
      </c>
      <c r="AV23" s="108">
        <f t="shared" si="88"/>
        <v>0</v>
      </c>
      <c r="AW23" s="108">
        <f t="shared" si="88"/>
        <v>0</v>
      </c>
      <c r="AX23" s="108">
        <f t="shared" si="88"/>
        <v>0</v>
      </c>
      <c r="AY23" s="108">
        <f t="shared" si="88"/>
        <v>0</v>
      </c>
      <c r="AZ23" s="108">
        <f t="shared" si="88"/>
        <v>0</v>
      </c>
      <c r="BA23" s="108">
        <f t="shared" si="88"/>
        <v>0</v>
      </c>
      <c r="BB23" s="108">
        <f t="shared" si="88"/>
        <v>0</v>
      </c>
      <c r="BC23" s="108">
        <f t="shared" si="88"/>
        <v>0</v>
      </c>
      <c r="BD23" s="108">
        <f t="shared" si="88"/>
        <v>0</v>
      </c>
      <c r="BE23" s="108">
        <f t="shared" si="88"/>
        <v>0</v>
      </c>
      <c r="BF23" s="108">
        <f t="shared" si="88"/>
        <v>0</v>
      </c>
      <c r="BG23" s="108">
        <f t="shared" si="88"/>
        <v>0</v>
      </c>
      <c r="BH23" s="108">
        <f t="shared" si="88"/>
        <v>0</v>
      </c>
      <c r="BI23" s="108">
        <f t="shared" si="88"/>
        <v>0</v>
      </c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</row>
    <row r="24" spans="1:92" x14ac:dyDescent="0.25">
      <c r="A24" s="47" t="s">
        <v>146</v>
      </c>
      <c r="B24" s="2"/>
      <c r="C24" s="108">
        <f>C20</f>
        <v>18000000</v>
      </c>
      <c r="D24" s="108">
        <f>D20-D23</f>
        <v>18000000</v>
      </c>
      <c r="E24" s="108">
        <f>E20-E23</f>
        <v>18000000</v>
      </c>
      <c r="F24" s="108">
        <f t="shared" ref="F24:S24" si="89">F20-F23</f>
        <v>18000000</v>
      </c>
      <c r="G24" s="108">
        <f t="shared" si="89"/>
        <v>18000000</v>
      </c>
      <c r="H24" s="108">
        <f t="shared" si="89"/>
        <v>18000000</v>
      </c>
      <c r="I24" s="108">
        <f t="shared" si="89"/>
        <v>18000000</v>
      </c>
      <c r="J24" s="108">
        <f t="shared" si="89"/>
        <v>18000000</v>
      </c>
      <c r="K24" s="108">
        <f t="shared" si="89"/>
        <v>18000000</v>
      </c>
      <c r="L24" s="108">
        <f t="shared" si="89"/>
        <v>17925138.344554879</v>
      </c>
      <c r="M24" s="108">
        <f t="shared" si="89"/>
        <v>17849481.284020655</v>
      </c>
      <c r="N24" s="108">
        <f t="shared" si="89"/>
        <v>17773020.367218256</v>
      </c>
      <c r="O24" s="108">
        <f t="shared" si="89"/>
        <v>17695747.053174831</v>
      </c>
      <c r="P24" s="108">
        <f t="shared" si="89"/>
        <v>17617652.710169695</v>
      </c>
      <c r="Q24" s="108">
        <f t="shared" si="89"/>
        <v>17538728.614770129</v>
      </c>
      <c r="R24" s="108">
        <f t="shared" si="89"/>
        <v>17458965.950856943</v>
      </c>
      <c r="S24" s="108">
        <f t="shared" si="89"/>
        <v>17378355.808639679</v>
      </c>
      <c r="T24" s="108">
        <f t="shared" ref="T24:BI24" si="90">T20-T23</f>
        <v>0</v>
      </c>
      <c r="U24" s="108">
        <f t="shared" si="90"/>
        <v>0</v>
      </c>
      <c r="V24" s="108">
        <f t="shared" si="90"/>
        <v>0</v>
      </c>
      <c r="W24" s="108">
        <f t="shared" si="90"/>
        <v>0</v>
      </c>
      <c r="X24" s="108">
        <f t="shared" si="90"/>
        <v>0</v>
      </c>
      <c r="Y24" s="108">
        <f t="shared" si="90"/>
        <v>0</v>
      </c>
      <c r="Z24" s="108">
        <f t="shared" si="90"/>
        <v>0</v>
      </c>
      <c r="AA24" s="108">
        <f t="shared" si="90"/>
        <v>0</v>
      </c>
      <c r="AB24" s="108">
        <f t="shared" si="90"/>
        <v>0</v>
      </c>
      <c r="AC24" s="108">
        <f t="shared" si="90"/>
        <v>0</v>
      </c>
      <c r="AD24" s="108">
        <f t="shared" si="90"/>
        <v>0</v>
      </c>
      <c r="AE24" s="108">
        <f t="shared" si="90"/>
        <v>0</v>
      </c>
      <c r="AF24" s="108">
        <f t="shared" si="90"/>
        <v>0</v>
      </c>
      <c r="AG24" s="108">
        <f t="shared" si="90"/>
        <v>0</v>
      </c>
      <c r="AH24" s="108">
        <f t="shared" si="90"/>
        <v>0</v>
      </c>
      <c r="AI24" s="108">
        <f t="shared" si="90"/>
        <v>0</v>
      </c>
      <c r="AJ24" s="108">
        <f t="shared" si="90"/>
        <v>0</v>
      </c>
      <c r="AK24" s="108">
        <f t="shared" si="90"/>
        <v>0</v>
      </c>
      <c r="AL24" s="108">
        <f t="shared" si="90"/>
        <v>0</v>
      </c>
      <c r="AM24" s="108">
        <f t="shared" si="90"/>
        <v>0</v>
      </c>
      <c r="AN24" s="108">
        <f t="shared" si="90"/>
        <v>0</v>
      </c>
      <c r="AO24" s="108">
        <f t="shared" si="90"/>
        <v>0</v>
      </c>
      <c r="AP24" s="108">
        <f t="shared" si="90"/>
        <v>0</v>
      </c>
      <c r="AQ24" s="108">
        <f t="shared" si="90"/>
        <v>0</v>
      </c>
      <c r="AR24" s="108">
        <f t="shared" si="90"/>
        <v>0</v>
      </c>
      <c r="AS24" s="108">
        <f t="shared" si="90"/>
        <v>0</v>
      </c>
      <c r="AT24" s="108">
        <f t="shared" si="90"/>
        <v>0</v>
      </c>
      <c r="AU24" s="108">
        <f t="shared" si="90"/>
        <v>0</v>
      </c>
      <c r="AV24" s="108">
        <f t="shared" si="90"/>
        <v>0</v>
      </c>
      <c r="AW24" s="108">
        <f t="shared" si="90"/>
        <v>0</v>
      </c>
      <c r="AX24" s="108">
        <f t="shared" si="90"/>
        <v>0</v>
      </c>
      <c r="AY24" s="108">
        <f t="shared" si="90"/>
        <v>0</v>
      </c>
      <c r="AZ24" s="108">
        <f t="shared" si="90"/>
        <v>0</v>
      </c>
      <c r="BA24" s="108">
        <f t="shared" si="90"/>
        <v>0</v>
      </c>
      <c r="BB24" s="108">
        <f t="shared" si="90"/>
        <v>0</v>
      </c>
      <c r="BC24" s="108">
        <f t="shared" si="90"/>
        <v>0</v>
      </c>
      <c r="BD24" s="108">
        <f t="shared" si="90"/>
        <v>0</v>
      </c>
      <c r="BE24" s="108">
        <f t="shared" si="90"/>
        <v>0</v>
      </c>
      <c r="BF24" s="108">
        <f t="shared" si="90"/>
        <v>0</v>
      </c>
      <c r="BG24" s="108">
        <f t="shared" si="90"/>
        <v>0</v>
      </c>
      <c r="BH24" s="108">
        <f t="shared" si="90"/>
        <v>0</v>
      </c>
      <c r="BI24" s="108">
        <f t="shared" si="90"/>
        <v>0</v>
      </c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</row>
    <row r="25" spans="1:92" x14ac:dyDescent="0.25">
      <c r="A25" s="4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</row>
    <row r="26" spans="1:92" x14ac:dyDescent="0.25">
      <c r="A26" s="102" t="s">
        <v>143</v>
      </c>
      <c r="B26" s="2"/>
      <c r="C26" s="2"/>
      <c r="D26" s="107">
        <f>C27/B9/4</f>
        <v>16875</v>
      </c>
      <c r="E26" s="108">
        <f>MIN(D27,D26)</f>
        <v>16875</v>
      </c>
      <c r="F26" s="108">
        <f t="shared" ref="F26:S26" si="91">MIN(E27,E26)</f>
        <v>16875</v>
      </c>
      <c r="G26" s="108">
        <f t="shared" si="91"/>
        <v>16875</v>
      </c>
      <c r="H26" s="108">
        <f t="shared" si="91"/>
        <v>16875</v>
      </c>
      <c r="I26" s="108">
        <f t="shared" si="91"/>
        <v>16875</v>
      </c>
      <c r="J26" s="108">
        <f t="shared" si="91"/>
        <v>16875</v>
      </c>
      <c r="K26" s="108">
        <f t="shared" si="91"/>
        <v>16875</v>
      </c>
      <c r="L26" s="108">
        <f t="shared" si="91"/>
        <v>16875</v>
      </c>
      <c r="M26" s="108">
        <f t="shared" si="91"/>
        <v>16875</v>
      </c>
      <c r="N26" s="108">
        <f t="shared" si="91"/>
        <v>16875</v>
      </c>
      <c r="O26" s="108">
        <f t="shared" si="91"/>
        <v>16875</v>
      </c>
      <c r="P26" s="108">
        <f t="shared" si="91"/>
        <v>16875</v>
      </c>
      <c r="Q26" s="108">
        <f t="shared" si="91"/>
        <v>16875</v>
      </c>
      <c r="R26" s="108">
        <f t="shared" si="91"/>
        <v>16875</v>
      </c>
      <c r="S26" s="108">
        <f t="shared" si="91"/>
        <v>16875</v>
      </c>
      <c r="T26" s="108">
        <f t="shared" ref="T26" si="92">MIN(S27,S26)</f>
        <v>0</v>
      </c>
      <c r="U26" s="108">
        <f t="shared" ref="U26" si="93">MIN(T27,T26)</f>
        <v>0</v>
      </c>
      <c r="V26" s="108">
        <f t="shared" ref="V26" si="94">MIN(U27,U26)</f>
        <v>0</v>
      </c>
      <c r="W26" s="108">
        <f t="shared" ref="W26" si="95">MIN(V27,V26)</f>
        <v>0</v>
      </c>
      <c r="X26" s="108">
        <f t="shared" ref="X26" si="96">MIN(W27,W26)</f>
        <v>0</v>
      </c>
      <c r="Y26" s="108">
        <f t="shared" ref="Y26" si="97">MIN(X27,X26)</f>
        <v>0</v>
      </c>
      <c r="Z26" s="108">
        <f t="shared" ref="Z26" si="98">MIN(Y27,Y26)</f>
        <v>0</v>
      </c>
      <c r="AA26" s="108">
        <f t="shared" ref="AA26" si="99">MIN(Z27,Z26)</f>
        <v>0</v>
      </c>
      <c r="AB26" s="108">
        <f t="shared" ref="AB26" si="100">MIN(AA27,AA26)</f>
        <v>0</v>
      </c>
      <c r="AC26" s="108">
        <f t="shared" ref="AC26" si="101">MIN(AB27,AB26)</f>
        <v>0</v>
      </c>
      <c r="AD26" s="108">
        <f t="shared" ref="AD26" si="102">MIN(AC27,AC26)</f>
        <v>0</v>
      </c>
      <c r="AE26" s="108">
        <f t="shared" ref="AE26" si="103">MIN(AD27,AD26)</f>
        <v>0</v>
      </c>
      <c r="AF26" s="108">
        <f t="shared" ref="AF26" si="104">MIN(AE27,AE26)</f>
        <v>0</v>
      </c>
      <c r="AG26" s="108">
        <f t="shared" ref="AG26" si="105">MIN(AF27,AF26)</f>
        <v>0</v>
      </c>
      <c r="AH26" s="108">
        <f t="shared" ref="AH26" si="106">MIN(AG27,AG26)</f>
        <v>0</v>
      </c>
      <c r="AI26" s="108">
        <f t="shared" ref="AI26" si="107">MIN(AH27,AH26)</f>
        <v>0</v>
      </c>
      <c r="AJ26" s="108">
        <f t="shared" ref="AJ26" si="108">MIN(AI27,AI26)</f>
        <v>0</v>
      </c>
      <c r="AK26" s="108">
        <f t="shared" ref="AK26" si="109">MIN(AJ27,AJ26)</f>
        <v>0</v>
      </c>
      <c r="AL26" s="108">
        <f t="shared" ref="AL26" si="110">MIN(AK27,AK26)</f>
        <v>0</v>
      </c>
      <c r="AM26" s="108">
        <f t="shared" ref="AM26" si="111">MIN(AL27,AL26)</f>
        <v>0</v>
      </c>
      <c r="AN26" s="108">
        <f t="shared" ref="AN26" si="112">MIN(AM27,AM26)</f>
        <v>0</v>
      </c>
      <c r="AO26" s="108">
        <f t="shared" ref="AO26" si="113">MIN(AN27,AN26)</f>
        <v>0</v>
      </c>
      <c r="AP26" s="108">
        <f t="shared" ref="AP26" si="114">MIN(AO27,AO26)</f>
        <v>0</v>
      </c>
      <c r="AQ26" s="108">
        <f t="shared" ref="AQ26" si="115">MIN(AP27,AP26)</f>
        <v>0</v>
      </c>
      <c r="AR26" s="108">
        <f t="shared" ref="AR26" si="116">MIN(AQ27,AQ26)</f>
        <v>0</v>
      </c>
      <c r="AS26" s="108">
        <f t="shared" ref="AS26" si="117">MIN(AR27,AR26)</f>
        <v>0</v>
      </c>
      <c r="AT26" s="108">
        <f t="shared" ref="AT26" si="118">MIN(AS27,AS26)</f>
        <v>0</v>
      </c>
      <c r="AU26" s="108">
        <f t="shared" ref="AU26" si="119">MIN(AT27,AT26)</f>
        <v>0</v>
      </c>
      <c r="AV26" s="108">
        <f t="shared" ref="AV26" si="120">MIN(AU27,AU26)</f>
        <v>0</v>
      </c>
      <c r="AW26" s="108">
        <f t="shared" ref="AW26" si="121">MIN(AV27,AV26)</f>
        <v>0</v>
      </c>
      <c r="AX26" s="108">
        <f t="shared" ref="AX26" si="122">MIN(AW27,AW26)</f>
        <v>0</v>
      </c>
      <c r="AY26" s="108">
        <f t="shared" ref="AY26" si="123">MIN(AX27,AX26)</f>
        <v>0</v>
      </c>
      <c r="AZ26" s="108">
        <f t="shared" ref="AZ26" si="124">MIN(AY27,AY26)</f>
        <v>0</v>
      </c>
      <c r="BA26" s="108">
        <f t="shared" ref="BA26" si="125">MIN(AZ27,AZ26)</f>
        <v>0</v>
      </c>
      <c r="BB26" s="108">
        <f t="shared" ref="BB26" si="126">MIN(BA27,BA26)</f>
        <v>0</v>
      </c>
      <c r="BC26" s="108">
        <f t="shared" ref="BC26" si="127">MIN(BB27,BB26)</f>
        <v>0</v>
      </c>
      <c r="BD26" s="108">
        <f t="shared" ref="BD26" si="128">MIN(BC27,BC26)</f>
        <v>0</v>
      </c>
      <c r="BE26" s="108">
        <f t="shared" ref="BE26" si="129">MIN(BD27,BD26)</f>
        <v>0</v>
      </c>
      <c r="BF26" s="108">
        <f t="shared" ref="BF26" si="130">MIN(BE27,BE26)</f>
        <v>0</v>
      </c>
      <c r="BG26" s="108">
        <f t="shared" ref="BG26" si="131">MIN(BF27,BF26)</f>
        <v>0</v>
      </c>
      <c r="BH26" s="108">
        <f t="shared" ref="BH26" si="132">MIN(BG27,BG26)</f>
        <v>0</v>
      </c>
      <c r="BI26" s="108">
        <f t="shared" ref="BI26" si="133">MIN(BH27,BH26)</f>
        <v>0</v>
      </c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</row>
    <row r="27" spans="1:92" x14ac:dyDescent="0.25">
      <c r="A27" s="102" t="s">
        <v>144</v>
      </c>
      <c r="B27" s="2"/>
      <c r="C27" s="108">
        <f>C18</f>
        <v>270000</v>
      </c>
      <c r="D27" s="108">
        <f>C27-D26</f>
        <v>253125</v>
      </c>
      <c r="E27" s="108">
        <f>D27-E26</f>
        <v>236250</v>
      </c>
      <c r="F27" s="108">
        <f t="shared" ref="F27:S27" si="134">E27-F26</f>
        <v>219375</v>
      </c>
      <c r="G27" s="108">
        <f t="shared" si="134"/>
        <v>202500</v>
      </c>
      <c r="H27" s="108">
        <f t="shared" si="134"/>
        <v>185625</v>
      </c>
      <c r="I27" s="108">
        <f t="shared" si="134"/>
        <v>168750</v>
      </c>
      <c r="J27" s="108">
        <f t="shared" si="134"/>
        <v>151875</v>
      </c>
      <c r="K27" s="108">
        <f t="shared" si="134"/>
        <v>135000</v>
      </c>
      <c r="L27" s="108">
        <f t="shared" si="134"/>
        <v>118125</v>
      </c>
      <c r="M27" s="108">
        <f t="shared" si="134"/>
        <v>101250</v>
      </c>
      <c r="N27" s="108">
        <f t="shared" si="134"/>
        <v>84375</v>
      </c>
      <c r="O27" s="108">
        <f t="shared" si="134"/>
        <v>67500</v>
      </c>
      <c r="P27" s="108">
        <f t="shared" si="134"/>
        <v>50625</v>
      </c>
      <c r="Q27" s="108">
        <f t="shared" si="134"/>
        <v>33750</v>
      </c>
      <c r="R27" s="108">
        <f t="shared" si="134"/>
        <v>16875</v>
      </c>
      <c r="S27" s="108">
        <f t="shared" si="134"/>
        <v>0</v>
      </c>
      <c r="T27" s="108">
        <f t="shared" ref="T27" si="135">S27-T26</f>
        <v>0</v>
      </c>
      <c r="U27" s="108">
        <f t="shared" ref="U27" si="136">T27-U26</f>
        <v>0</v>
      </c>
      <c r="V27" s="108">
        <f t="shared" ref="V27" si="137">U27-V26</f>
        <v>0</v>
      </c>
      <c r="W27" s="108">
        <f t="shared" ref="W27" si="138">V27-W26</f>
        <v>0</v>
      </c>
      <c r="X27" s="108">
        <f t="shared" ref="X27" si="139">W27-X26</f>
        <v>0</v>
      </c>
      <c r="Y27" s="108">
        <f t="shared" ref="Y27" si="140">X27-Y26</f>
        <v>0</v>
      </c>
      <c r="Z27" s="108">
        <f t="shared" ref="Z27" si="141">Y27-Z26</f>
        <v>0</v>
      </c>
      <c r="AA27" s="108">
        <f t="shared" ref="AA27" si="142">Z27-AA26</f>
        <v>0</v>
      </c>
      <c r="AB27" s="108">
        <f t="shared" ref="AB27" si="143">AA27-AB26</f>
        <v>0</v>
      </c>
      <c r="AC27" s="108">
        <f t="shared" ref="AC27" si="144">AB27-AC26</f>
        <v>0</v>
      </c>
      <c r="AD27" s="108">
        <f t="shared" ref="AD27" si="145">AC27-AD26</f>
        <v>0</v>
      </c>
      <c r="AE27" s="108">
        <f t="shared" ref="AE27" si="146">AD27-AE26</f>
        <v>0</v>
      </c>
      <c r="AF27" s="108">
        <f t="shared" ref="AF27" si="147">AE27-AF26</f>
        <v>0</v>
      </c>
      <c r="AG27" s="108">
        <f t="shared" ref="AG27" si="148">AF27-AG26</f>
        <v>0</v>
      </c>
      <c r="AH27" s="108">
        <f t="shared" ref="AH27" si="149">AG27-AH26</f>
        <v>0</v>
      </c>
      <c r="AI27" s="108">
        <f t="shared" ref="AI27" si="150">AH27-AI26</f>
        <v>0</v>
      </c>
      <c r="AJ27" s="108">
        <f t="shared" ref="AJ27" si="151">AI27-AJ26</f>
        <v>0</v>
      </c>
      <c r="AK27" s="108">
        <f t="shared" ref="AK27" si="152">AJ27-AK26</f>
        <v>0</v>
      </c>
      <c r="AL27" s="108">
        <f t="shared" ref="AL27" si="153">AK27-AL26</f>
        <v>0</v>
      </c>
      <c r="AM27" s="108">
        <f t="shared" ref="AM27" si="154">AL27-AM26</f>
        <v>0</v>
      </c>
      <c r="AN27" s="108">
        <f t="shared" ref="AN27" si="155">AM27-AN26</f>
        <v>0</v>
      </c>
      <c r="AO27" s="108">
        <f t="shared" ref="AO27" si="156">AN27-AO26</f>
        <v>0</v>
      </c>
      <c r="AP27" s="108">
        <f t="shared" ref="AP27" si="157">AO27-AP26</f>
        <v>0</v>
      </c>
      <c r="AQ27" s="108">
        <f t="shared" ref="AQ27" si="158">AP27-AQ26</f>
        <v>0</v>
      </c>
      <c r="AR27" s="108">
        <f t="shared" ref="AR27" si="159">AQ27-AR26</f>
        <v>0</v>
      </c>
      <c r="AS27" s="108">
        <f t="shared" ref="AS27" si="160">AR27-AS26</f>
        <v>0</v>
      </c>
      <c r="AT27" s="108">
        <f t="shared" ref="AT27" si="161">AS27-AT26</f>
        <v>0</v>
      </c>
      <c r="AU27" s="108">
        <f t="shared" ref="AU27" si="162">AT27-AU26</f>
        <v>0</v>
      </c>
      <c r="AV27" s="108">
        <f t="shared" ref="AV27" si="163">AU27-AV26</f>
        <v>0</v>
      </c>
      <c r="AW27" s="108">
        <f t="shared" ref="AW27" si="164">AV27-AW26</f>
        <v>0</v>
      </c>
      <c r="AX27" s="108">
        <f t="shared" ref="AX27" si="165">AW27-AX26</f>
        <v>0</v>
      </c>
      <c r="AY27" s="108">
        <f t="shared" ref="AY27" si="166">AX27-AY26</f>
        <v>0</v>
      </c>
      <c r="AZ27" s="108">
        <f t="shared" ref="AZ27" si="167">AY27-AZ26</f>
        <v>0</v>
      </c>
      <c r="BA27" s="108">
        <f t="shared" ref="BA27" si="168">AZ27-BA26</f>
        <v>0</v>
      </c>
      <c r="BB27" s="108">
        <f t="shared" ref="BB27" si="169">BA27-BB26</f>
        <v>0</v>
      </c>
      <c r="BC27" s="108">
        <f t="shared" ref="BC27" si="170">BB27-BC26</f>
        <v>0</v>
      </c>
      <c r="BD27" s="108">
        <f t="shared" ref="BD27" si="171">BC27-BD26</f>
        <v>0</v>
      </c>
      <c r="BE27" s="108">
        <f t="shared" ref="BE27" si="172">BD27-BE26</f>
        <v>0</v>
      </c>
      <c r="BF27" s="108">
        <f t="shared" ref="BF27" si="173">BE27-BF26</f>
        <v>0</v>
      </c>
      <c r="BG27" s="108">
        <f t="shared" ref="BG27" si="174">BF27-BG26</f>
        <v>0</v>
      </c>
      <c r="BH27" s="108">
        <f t="shared" ref="BH27" si="175">BG27-BH26</f>
        <v>0</v>
      </c>
      <c r="BI27" s="108">
        <f t="shared" ref="BI27" si="176">BH27-BI26</f>
        <v>0</v>
      </c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</row>
    <row r="28" spans="1:92" x14ac:dyDescent="0.25">
      <c r="A28" s="10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</row>
    <row r="29" spans="1:92" x14ac:dyDescent="0.25">
      <c r="A29" s="104" t="s">
        <v>347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</row>
    <row r="30" spans="1:92" x14ac:dyDescent="0.25">
      <c r="A30" s="61" t="s">
        <v>47</v>
      </c>
      <c r="B30" s="22">
        <v>0.05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</row>
    <row r="31" spans="1:92" x14ac:dyDescent="0.25">
      <c r="A31" s="61" t="s">
        <v>23</v>
      </c>
      <c r="B31" s="106">
        <v>30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</row>
    <row r="32" spans="1:92" x14ac:dyDescent="0.25">
      <c r="A32" s="47" t="s">
        <v>69</v>
      </c>
      <c r="B32" s="22">
        <v>0.6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107">
        <f ca="1">B32*Valuation!R58</f>
        <v>23944345.132075395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</row>
    <row r="33" spans="1:92" x14ac:dyDescent="0.25">
      <c r="A33" s="47" t="s">
        <v>46</v>
      </c>
      <c r="B33" s="22">
        <v>0.02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07">
        <f ca="1">T32*B33</f>
        <v>478886.90264150791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</row>
    <row r="34" spans="1:92" x14ac:dyDescent="0.25">
      <c r="A34" s="4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</row>
    <row r="35" spans="1:92" x14ac:dyDescent="0.25">
      <c r="A35" s="47" t="s">
        <v>48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08">
        <f ca="1">T32</f>
        <v>23944345.132075395</v>
      </c>
      <c r="U35" s="108">
        <f ca="1">T39</f>
        <v>23944345.132075395</v>
      </c>
      <c r="V35" s="108">
        <f ca="1">U39</f>
        <v>23857343.456820741</v>
      </c>
      <c r="W35" s="108">
        <f t="shared" ref="W35:BI35" ca="1" si="177">V39</f>
        <v>23769254.260625403</v>
      </c>
      <c r="X35" s="108">
        <f t="shared" ca="1" si="177"/>
        <v>23680063.949477624</v>
      </c>
      <c r="Y35" s="108">
        <f t="shared" ca="1" si="177"/>
        <v>23589758.759440497</v>
      </c>
      <c r="Z35" s="108">
        <f t="shared" ca="1" si="177"/>
        <v>23498324.754527904</v>
      </c>
      <c r="AA35" s="108">
        <f t="shared" ca="1" si="177"/>
        <v>23405747.824553903</v>
      </c>
      <c r="AB35" s="108">
        <f t="shared" ca="1" si="177"/>
        <v>23312013.682955228</v>
      </c>
      <c r="AC35" s="108">
        <f t="shared" ca="1" si="177"/>
        <v>23217107.864586569</v>
      </c>
      <c r="AD35" s="108">
        <f t="shared" ca="1" si="177"/>
        <v>23121015.723488305</v>
      </c>
      <c r="AE35" s="108">
        <f t="shared" ca="1" si="177"/>
        <v>23023722.43062631</v>
      </c>
      <c r="AF35" s="108">
        <f t="shared" ca="1" si="177"/>
        <v>22925212.971603543</v>
      </c>
      <c r="AG35" s="108">
        <f t="shared" ca="1" si="177"/>
        <v>22825472.144342989</v>
      </c>
      <c r="AH35" s="108">
        <f t="shared" ca="1" si="177"/>
        <v>22724484.556741677</v>
      </c>
      <c r="AI35" s="108">
        <f t="shared" ca="1" si="177"/>
        <v>22622234.62429535</v>
      </c>
      <c r="AJ35" s="108">
        <f t="shared" ca="1" si="177"/>
        <v>22518706.567693442</v>
      </c>
      <c r="AK35" s="108">
        <f t="shared" ca="1" si="177"/>
        <v>22413884.410384011</v>
      </c>
      <c r="AL35" s="108">
        <f t="shared" ca="1" si="177"/>
        <v>22307751.976108212</v>
      </c>
      <c r="AM35" s="108">
        <f t="shared" ca="1" si="177"/>
        <v>22200292.886403967</v>
      </c>
      <c r="AN35" s="108">
        <f t="shared" ca="1" si="177"/>
        <v>22091490.558078419</v>
      </c>
      <c r="AO35" s="108">
        <f t="shared" ca="1" si="177"/>
        <v>21981328.200648803</v>
      </c>
      <c r="AP35" s="108">
        <f t="shared" ca="1" si="177"/>
        <v>21869788.813751314</v>
      </c>
      <c r="AQ35" s="108">
        <f t="shared" ca="1" si="177"/>
        <v>21756855.184517607</v>
      </c>
      <c r="AR35" s="108">
        <f t="shared" ca="1" si="177"/>
        <v>21642509.884918477</v>
      </c>
      <c r="AS35" s="108">
        <f t="shared" ca="1" si="177"/>
        <v>21526735.269074362</v>
      </c>
      <c r="AT35" s="108">
        <f t="shared" ca="1" si="177"/>
        <v>21409513.470532194</v>
      </c>
      <c r="AU35" s="108">
        <f t="shared" ca="1" si="177"/>
        <v>21290826.399508249</v>
      </c>
      <c r="AV35" s="108">
        <f t="shared" ca="1" si="177"/>
        <v>21170655.740096506</v>
      </c>
      <c r="AW35" s="108">
        <f t="shared" ca="1" si="177"/>
        <v>21048982.947442114</v>
      </c>
      <c r="AX35" s="108">
        <f t="shared" ca="1" si="177"/>
        <v>20925789.244879544</v>
      </c>
      <c r="AY35" s="108">
        <f t="shared" ca="1" si="177"/>
        <v>20801055.621034939</v>
      </c>
      <c r="AZ35" s="108">
        <f t="shared" ca="1" si="177"/>
        <v>20674762.826892279</v>
      </c>
      <c r="BA35" s="108">
        <f t="shared" ca="1" si="177"/>
        <v>20546891.372822836</v>
      </c>
      <c r="BB35" s="108">
        <f t="shared" ca="1" si="177"/>
        <v>20417421.525577523</v>
      </c>
      <c r="BC35" s="108">
        <f t="shared" ca="1" si="177"/>
        <v>20286333.305241644</v>
      </c>
      <c r="BD35" s="108">
        <f t="shared" ca="1" si="177"/>
        <v>20153606.482151568</v>
      </c>
      <c r="BE35" s="108">
        <f t="shared" ca="1" si="177"/>
        <v>20019220.573772866</v>
      </c>
      <c r="BF35" s="108">
        <f t="shared" ca="1" si="177"/>
        <v>19883154.841539428</v>
      </c>
      <c r="BG35" s="108">
        <f t="shared" ca="1" si="177"/>
        <v>19745388.287653074</v>
      </c>
      <c r="BH35" s="108">
        <f t="shared" ca="1" si="177"/>
        <v>19605899.651843138</v>
      </c>
      <c r="BI35" s="108">
        <f t="shared" ca="1" si="177"/>
        <v>19464667.408085581</v>
      </c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</row>
    <row r="36" spans="1:92" x14ac:dyDescent="0.25">
      <c r="A36" s="47" t="s">
        <v>51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07">
        <f ca="1">-PMT(B30/4,B31*4,U35)</f>
        <v>386305.98940559808</v>
      </c>
      <c r="V36" s="108">
        <f ca="1">U36</f>
        <v>386305.98940559808</v>
      </c>
      <c r="W36" s="108">
        <f t="shared" ref="W36:BI36" ca="1" si="178">V36</f>
        <v>386305.98940559808</v>
      </c>
      <c r="X36" s="108">
        <f t="shared" ca="1" si="178"/>
        <v>386305.98940559808</v>
      </c>
      <c r="Y36" s="108">
        <f t="shared" ca="1" si="178"/>
        <v>386305.98940559808</v>
      </c>
      <c r="Z36" s="108">
        <f t="shared" ca="1" si="178"/>
        <v>386305.98940559808</v>
      </c>
      <c r="AA36" s="108">
        <f t="shared" ca="1" si="178"/>
        <v>386305.98940559808</v>
      </c>
      <c r="AB36" s="108">
        <f t="shared" ca="1" si="178"/>
        <v>386305.98940559808</v>
      </c>
      <c r="AC36" s="108">
        <f t="shared" ca="1" si="178"/>
        <v>386305.98940559808</v>
      </c>
      <c r="AD36" s="108">
        <f t="shared" ca="1" si="178"/>
        <v>386305.98940559808</v>
      </c>
      <c r="AE36" s="108">
        <f t="shared" ca="1" si="178"/>
        <v>386305.98940559808</v>
      </c>
      <c r="AF36" s="108">
        <f t="shared" ca="1" si="178"/>
        <v>386305.98940559808</v>
      </c>
      <c r="AG36" s="108">
        <f t="shared" ca="1" si="178"/>
        <v>386305.98940559808</v>
      </c>
      <c r="AH36" s="108">
        <f t="shared" ca="1" si="178"/>
        <v>386305.98940559808</v>
      </c>
      <c r="AI36" s="108">
        <f t="shared" ca="1" si="178"/>
        <v>386305.98940559808</v>
      </c>
      <c r="AJ36" s="108">
        <f t="shared" ca="1" si="178"/>
        <v>386305.98940559808</v>
      </c>
      <c r="AK36" s="108">
        <f t="shared" ca="1" si="178"/>
        <v>386305.98940559808</v>
      </c>
      <c r="AL36" s="108">
        <f t="shared" ca="1" si="178"/>
        <v>386305.98940559808</v>
      </c>
      <c r="AM36" s="108">
        <f t="shared" ca="1" si="178"/>
        <v>386305.98940559808</v>
      </c>
      <c r="AN36" s="108">
        <f t="shared" ca="1" si="178"/>
        <v>386305.98940559808</v>
      </c>
      <c r="AO36" s="108">
        <f t="shared" ca="1" si="178"/>
        <v>386305.98940559808</v>
      </c>
      <c r="AP36" s="108">
        <f t="shared" ca="1" si="178"/>
        <v>386305.98940559808</v>
      </c>
      <c r="AQ36" s="108">
        <f t="shared" ca="1" si="178"/>
        <v>386305.98940559808</v>
      </c>
      <c r="AR36" s="108">
        <f t="shared" ca="1" si="178"/>
        <v>386305.98940559808</v>
      </c>
      <c r="AS36" s="108">
        <f t="shared" ca="1" si="178"/>
        <v>386305.98940559808</v>
      </c>
      <c r="AT36" s="108">
        <f t="shared" ca="1" si="178"/>
        <v>386305.98940559808</v>
      </c>
      <c r="AU36" s="108">
        <f t="shared" ca="1" si="178"/>
        <v>386305.98940559808</v>
      </c>
      <c r="AV36" s="108">
        <f t="shared" ca="1" si="178"/>
        <v>386305.98940559808</v>
      </c>
      <c r="AW36" s="108">
        <f t="shared" ca="1" si="178"/>
        <v>386305.98940559808</v>
      </c>
      <c r="AX36" s="108">
        <f t="shared" ca="1" si="178"/>
        <v>386305.98940559808</v>
      </c>
      <c r="AY36" s="108">
        <f t="shared" ca="1" si="178"/>
        <v>386305.98940559808</v>
      </c>
      <c r="AZ36" s="108">
        <f t="shared" ca="1" si="178"/>
        <v>386305.98940559808</v>
      </c>
      <c r="BA36" s="108">
        <f t="shared" ca="1" si="178"/>
        <v>386305.98940559808</v>
      </c>
      <c r="BB36" s="108">
        <f t="shared" ca="1" si="178"/>
        <v>386305.98940559808</v>
      </c>
      <c r="BC36" s="108">
        <f t="shared" ca="1" si="178"/>
        <v>386305.98940559808</v>
      </c>
      <c r="BD36" s="108">
        <f t="shared" ca="1" si="178"/>
        <v>386305.98940559808</v>
      </c>
      <c r="BE36" s="108">
        <f t="shared" ca="1" si="178"/>
        <v>386305.98940559808</v>
      </c>
      <c r="BF36" s="108">
        <f t="shared" ca="1" si="178"/>
        <v>386305.98940559808</v>
      </c>
      <c r="BG36" s="108">
        <f t="shared" ca="1" si="178"/>
        <v>386305.98940559808</v>
      </c>
      <c r="BH36" s="108">
        <f t="shared" ca="1" si="178"/>
        <v>386305.98940559808</v>
      </c>
      <c r="BI36" s="108">
        <f t="shared" ca="1" si="178"/>
        <v>386305.98940559808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</row>
    <row r="37" spans="1:92" x14ac:dyDescent="0.25">
      <c r="A37" s="47" t="s">
        <v>49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07">
        <f ca="1">U35*$B$30/4</f>
        <v>299304.31415094243</v>
      </c>
      <c r="V37" s="107">
        <f ca="1">V35*$B$30/4</f>
        <v>298216.79321025929</v>
      </c>
      <c r="W37" s="107">
        <f t="shared" ref="W37:BI37" ca="1" si="179">W35*$B$30/4</f>
        <v>297115.67825781758</v>
      </c>
      <c r="X37" s="107">
        <f t="shared" ca="1" si="179"/>
        <v>296000.79936847033</v>
      </c>
      <c r="Y37" s="107">
        <f t="shared" ca="1" si="179"/>
        <v>294871.9844930062</v>
      </c>
      <c r="Z37" s="107">
        <f t="shared" ca="1" si="179"/>
        <v>293729.05943159881</v>
      </c>
      <c r="AA37" s="107">
        <f t="shared" ca="1" si="179"/>
        <v>292571.84780692379</v>
      </c>
      <c r="AB37" s="107">
        <f t="shared" ca="1" si="179"/>
        <v>291400.17103694036</v>
      </c>
      <c r="AC37" s="107">
        <f t="shared" ca="1" si="179"/>
        <v>290213.84830733214</v>
      </c>
      <c r="AD37" s="107">
        <f t="shared" ca="1" si="179"/>
        <v>289012.69654360384</v>
      </c>
      <c r="AE37" s="107">
        <f t="shared" ca="1" si="179"/>
        <v>287796.5303828289</v>
      </c>
      <c r="AF37" s="107">
        <f t="shared" ca="1" si="179"/>
        <v>286565.16214504431</v>
      </c>
      <c r="AG37" s="107">
        <f t="shared" ca="1" si="179"/>
        <v>285318.40180428739</v>
      </c>
      <c r="AH37" s="107">
        <f t="shared" ca="1" si="179"/>
        <v>284056.05695927097</v>
      </c>
      <c r="AI37" s="107">
        <f t="shared" ca="1" si="179"/>
        <v>282777.93280369189</v>
      </c>
      <c r="AJ37" s="107">
        <f t="shared" ca="1" si="179"/>
        <v>281483.83209616801</v>
      </c>
      <c r="AK37" s="107">
        <f t="shared" ca="1" si="179"/>
        <v>280173.55512980017</v>
      </c>
      <c r="AL37" s="107">
        <f t="shared" ca="1" si="179"/>
        <v>278846.89970135264</v>
      </c>
      <c r="AM37" s="107">
        <f t="shared" ca="1" si="179"/>
        <v>277503.66108004958</v>
      </c>
      <c r="AN37" s="107">
        <f t="shared" ca="1" si="179"/>
        <v>276143.63197598024</v>
      </c>
      <c r="AO37" s="107">
        <f t="shared" ca="1" si="179"/>
        <v>274766.60250811005</v>
      </c>
      <c r="AP37" s="107">
        <f t="shared" ca="1" si="179"/>
        <v>273372.36017189146</v>
      </c>
      <c r="AQ37" s="107">
        <f t="shared" ca="1" si="179"/>
        <v>271960.68980647012</v>
      </c>
      <c r="AR37" s="107">
        <f t="shared" ca="1" si="179"/>
        <v>270531.37356148096</v>
      </c>
      <c r="AS37" s="107">
        <f t="shared" ca="1" si="179"/>
        <v>269084.19086342951</v>
      </c>
      <c r="AT37" s="107">
        <f t="shared" ca="1" si="179"/>
        <v>267618.91838165245</v>
      </c>
      <c r="AU37" s="107">
        <f t="shared" ca="1" si="179"/>
        <v>266135.32999385311</v>
      </c>
      <c r="AV37" s="107">
        <f t="shared" ca="1" si="179"/>
        <v>264633.19675120636</v>
      </c>
      <c r="AW37" s="107">
        <f t="shared" ca="1" si="179"/>
        <v>263112.28684302646</v>
      </c>
      <c r="AX37" s="107">
        <f t="shared" ca="1" si="179"/>
        <v>261572.36556099431</v>
      </c>
      <c r="AY37" s="107">
        <f t="shared" ca="1" si="179"/>
        <v>260013.19526293676</v>
      </c>
      <c r="AZ37" s="107">
        <f t="shared" ca="1" si="179"/>
        <v>258434.53533615349</v>
      </c>
      <c r="BA37" s="107">
        <f t="shared" ca="1" si="179"/>
        <v>256836.14216028547</v>
      </c>
      <c r="BB37" s="107">
        <f t="shared" ca="1" si="179"/>
        <v>255217.76906971904</v>
      </c>
      <c r="BC37" s="107">
        <f t="shared" ca="1" si="179"/>
        <v>253579.16631552056</v>
      </c>
      <c r="BD37" s="107">
        <f t="shared" ca="1" si="179"/>
        <v>251920.08102689462</v>
      </c>
      <c r="BE37" s="107">
        <f t="shared" ca="1" si="179"/>
        <v>250240.25717216084</v>
      </c>
      <c r="BF37" s="107">
        <f t="shared" ca="1" si="179"/>
        <v>248539.43551924286</v>
      </c>
      <c r="BG37" s="107">
        <f t="shared" ca="1" si="179"/>
        <v>246817.35359566344</v>
      </c>
      <c r="BH37" s="107">
        <f t="shared" ca="1" si="179"/>
        <v>245073.74564803924</v>
      </c>
      <c r="BI37" s="107">
        <f t="shared" ca="1" si="179"/>
        <v>243308.34260106977</v>
      </c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</row>
    <row r="38" spans="1:92" ht="30" x14ac:dyDescent="0.25">
      <c r="A38" s="101" t="s">
        <v>300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08">
        <f ca="1">U36-U37</f>
        <v>87001.675254655653</v>
      </c>
      <c r="V38" s="108">
        <f ca="1">V36-V37</f>
        <v>88089.196195338794</v>
      </c>
      <c r="W38" s="108">
        <f t="shared" ref="W38:BI38" ca="1" si="180">W36-W37</f>
        <v>89190.311147780507</v>
      </c>
      <c r="X38" s="108">
        <f t="shared" ca="1" si="180"/>
        <v>90305.190037127759</v>
      </c>
      <c r="Y38" s="108">
        <f t="shared" ca="1" si="180"/>
        <v>91434.004912591889</v>
      </c>
      <c r="Z38" s="108">
        <f t="shared" ca="1" si="180"/>
        <v>92576.929973999271</v>
      </c>
      <c r="AA38" s="108">
        <f t="shared" ca="1" si="180"/>
        <v>93734.141598674294</v>
      </c>
      <c r="AB38" s="108">
        <f t="shared" ca="1" si="180"/>
        <v>94905.818368657725</v>
      </c>
      <c r="AC38" s="108">
        <f t="shared" ca="1" si="180"/>
        <v>96092.141098265944</v>
      </c>
      <c r="AD38" s="108">
        <f t="shared" ca="1" si="180"/>
        <v>97293.29286199424</v>
      </c>
      <c r="AE38" s="108">
        <f t="shared" ca="1" si="180"/>
        <v>98509.459022769181</v>
      </c>
      <c r="AF38" s="108">
        <f t="shared" ca="1" si="180"/>
        <v>99740.827260553779</v>
      </c>
      <c r="AG38" s="108">
        <f t="shared" ca="1" si="180"/>
        <v>100987.58760131069</v>
      </c>
      <c r="AH38" s="108">
        <f t="shared" ca="1" si="180"/>
        <v>102249.93244632712</v>
      </c>
      <c r="AI38" s="108">
        <f t="shared" ca="1" si="180"/>
        <v>103528.0566019062</v>
      </c>
      <c r="AJ38" s="108">
        <f t="shared" ca="1" si="180"/>
        <v>104822.15730943007</v>
      </c>
      <c r="AK38" s="108">
        <f t="shared" ca="1" si="180"/>
        <v>106132.43427579792</v>
      </c>
      <c r="AL38" s="108">
        <f t="shared" ca="1" si="180"/>
        <v>107459.08970424545</v>
      </c>
      <c r="AM38" s="108">
        <f t="shared" ca="1" si="180"/>
        <v>108802.3283255485</v>
      </c>
      <c r="AN38" s="108">
        <f t="shared" ca="1" si="180"/>
        <v>110162.35742961784</v>
      </c>
      <c r="AO38" s="108">
        <f t="shared" ca="1" si="180"/>
        <v>111539.38689748803</v>
      </c>
      <c r="AP38" s="108">
        <f t="shared" ca="1" si="180"/>
        <v>112933.62923370663</v>
      </c>
      <c r="AQ38" s="108">
        <f t="shared" ca="1" si="180"/>
        <v>114345.29959912796</v>
      </c>
      <c r="AR38" s="108">
        <f t="shared" ca="1" si="180"/>
        <v>115774.61584411713</v>
      </c>
      <c r="AS38" s="108">
        <f t="shared" ca="1" si="180"/>
        <v>117221.79854216857</v>
      </c>
      <c r="AT38" s="108">
        <f t="shared" ca="1" si="180"/>
        <v>118687.07102394564</v>
      </c>
      <c r="AU38" s="108">
        <f t="shared" ca="1" si="180"/>
        <v>120170.65941174497</v>
      </c>
      <c r="AV38" s="108">
        <f t="shared" ca="1" si="180"/>
        <v>121672.79265439173</v>
      </c>
      <c r="AW38" s="108">
        <f t="shared" ca="1" si="180"/>
        <v>123193.70256257162</v>
      </c>
      <c r="AX38" s="108">
        <f t="shared" ca="1" si="180"/>
        <v>124733.62384460378</v>
      </c>
      <c r="AY38" s="108">
        <f t="shared" ca="1" si="180"/>
        <v>126292.79414266133</v>
      </c>
      <c r="AZ38" s="108">
        <f t="shared" ca="1" si="180"/>
        <v>127871.45406944459</v>
      </c>
      <c r="BA38" s="108">
        <f t="shared" ca="1" si="180"/>
        <v>129469.84724531262</v>
      </c>
      <c r="BB38" s="108">
        <f t="shared" ca="1" si="180"/>
        <v>131088.22033587904</v>
      </c>
      <c r="BC38" s="108">
        <f t="shared" ca="1" si="180"/>
        <v>132726.82309007752</v>
      </c>
      <c r="BD38" s="108">
        <f t="shared" ca="1" si="180"/>
        <v>134385.90837870346</v>
      </c>
      <c r="BE38" s="108">
        <f t="shared" ca="1" si="180"/>
        <v>136065.73223343724</v>
      </c>
      <c r="BF38" s="108">
        <f t="shared" ca="1" si="180"/>
        <v>137766.55388635522</v>
      </c>
      <c r="BG38" s="108">
        <f t="shared" ca="1" si="180"/>
        <v>139488.63580993464</v>
      </c>
      <c r="BH38" s="108">
        <f t="shared" ca="1" si="180"/>
        <v>141232.24375755884</v>
      </c>
      <c r="BI38" s="108">
        <f t="shared" ca="1" si="180"/>
        <v>142997.64680452831</v>
      </c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</row>
    <row r="39" spans="1:92" x14ac:dyDescent="0.25">
      <c r="A39" s="47" t="s">
        <v>146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108">
        <f ca="1">T35</f>
        <v>23944345.132075395</v>
      </c>
      <c r="U39" s="108">
        <f ca="1">U35-U38</f>
        <v>23857343.456820741</v>
      </c>
      <c r="V39" s="108">
        <f ca="1">V35-V38</f>
        <v>23769254.260625403</v>
      </c>
      <c r="W39" s="108">
        <f t="shared" ref="W39:BI39" ca="1" si="181">W35-W38</f>
        <v>23680063.949477624</v>
      </c>
      <c r="X39" s="108">
        <f t="shared" ca="1" si="181"/>
        <v>23589758.759440497</v>
      </c>
      <c r="Y39" s="108">
        <f t="shared" ca="1" si="181"/>
        <v>23498324.754527904</v>
      </c>
      <c r="Z39" s="108">
        <f t="shared" ca="1" si="181"/>
        <v>23405747.824553903</v>
      </c>
      <c r="AA39" s="108">
        <f t="shared" ca="1" si="181"/>
        <v>23312013.682955228</v>
      </c>
      <c r="AB39" s="108">
        <f t="shared" ca="1" si="181"/>
        <v>23217107.864586569</v>
      </c>
      <c r="AC39" s="108">
        <f t="shared" ca="1" si="181"/>
        <v>23121015.723488305</v>
      </c>
      <c r="AD39" s="108">
        <f t="shared" ca="1" si="181"/>
        <v>23023722.43062631</v>
      </c>
      <c r="AE39" s="108">
        <f t="shared" ca="1" si="181"/>
        <v>22925212.971603543</v>
      </c>
      <c r="AF39" s="108">
        <f t="shared" ca="1" si="181"/>
        <v>22825472.144342989</v>
      </c>
      <c r="AG39" s="108">
        <f t="shared" ca="1" si="181"/>
        <v>22724484.556741677</v>
      </c>
      <c r="AH39" s="108">
        <f t="shared" ca="1" si="181"/>
        <v>22622234.62429535</v>
      </c>
      <c r="AI39" s="108">
        <f t="shared" ca="1" si="181"/>
        <v>22518706.567693442</v>
      </c>
      <c r="AJ39" s="108">
        <f t="shared" ca="1" si="181"/>
        <v>22413884.410384011</v>
      </c>
      <c r="AK39" s="108">
        <f t="shared" ca="1" si="181"/>
        <v>22307751.976108212</v>
      </c>
      <c r="AL39" s="108">
        <f t="shared" ca="1" si="181"/>
        <v>22200292.886403967</v>
      </c>
      <c r="AM39" s="108">
        <f t="shared" ca="1" si="181"/>
        <v>22091490.558078419</v>
      </c>
      <c r="AN39" s="108">
        <f t="shared" ca="1" si="181"/>
        <v>21981328.200648803</v>
      </c>
      <c r="AO39" s="108">
        <f t="shared" ca="1" si="181"/>
        <v>21869788.813751314</v>
      </c>
      <c r="AP39" s="108">
        <f t="shared" ca="1" si="181"/>
        <v>21756855.184517607</v>
      </c>
      <c r="AQ39" s="108">
        <f t="shared" ca="1" si="181"/>
        <v>21642509.884918477</v>
      </c>
      <c r="AR39" s="108">
        <f t="shared" ca="1" si="181"/>
        <v>21526735.269074362</v>
      </c>
      <c r="AS39" s="108">
        <f t="shared" ca="1" si="181"/>
        <v>21409513.470532194</v>
      </c>
      <c r="AT39" s="108">
        <f t="shared" ca="1" si="181"/>
        <v>21290826.399508249</v>
      </c>
      <c r="AU39" s="108">
        <f t="shared" ca="1" si="181"/>
        <v>21170655.740096506</v>
      </c>
      <c r="AV39" s="108">
        <f t="shared" ca="1" si="181"/>
        <v>21048982.947442114</v>
      </c>
      <c r="AW39" s="108">
        <f t="shared" ca="1" si="181"/>
        <v>20925789.244879544</v>
      </c>
      <c r="AX39" s="108">
        <f t="shared" ca="1" si="181"/>
        <v>20801055.621034939</v>
      </c>
      <c r="AY39" s="108">
        <f t="shared" ca="1" si="181"/>
        <v>20674762.826892279</v>
      </c>
      <c r="AZ39" s="108">
        <f t="shared" ca="1" si="181"/>
        <v>20546891.372822836</v>
      </c>
      <c r="BA39" s="108">
        <f t="shared" ca="1" si="181"/>
        <v>20417421.525577523</v>
      </c>
      <c r="BB39" s="108">
        <f t="shared" ca="1" si="181"/>
        <v>20286333.305241644</v>
      </c>
      <c r="BC39" s="108">
        <f t="shared" ca="1" si="181"/>
        <v>20153606.482151568</v>
      </c>
      <c r="BD39" s="108">
        <f t="shared" ca="1" si="181"/>
        <v>20019220.573772866</v>
      </c>
      <c r="BE39" s="108">
        <f t="shared" ca="1" si="181"/>
        <v>19883154.841539428</v>
      </c>
      <c r="BF39" s="108">
        <f t="shared" ca="1" si="181"/>
        <v>19745388.287653074</v>
      </c>
      <c r="BG39" s="108">
        <f t="shared" ca="1" si="181"/>
        <v>19605899.651843138</v>
      </c>
      <c r="BH39" s="108">
        <f t="shared" ca="1" si="181"/>
        <v>19464667.408085581</v>
      </c>
      <c r="BI39" s="108">
        <f t="shared" ca="1" si="181"/>
        <v>19321669.761281051</v>
      </c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</row>
    <row r="40" spans="1:92" x14ac:dyDescent="0.25">
      <c r="A40" s="4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</row>
    <row r="41" spans="1:92" x14ac:dyDescent="0.25">
      <c r="A41" s="102" t="s">
        <v>143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107">
        <f ca="1">T42/B9/4</f>
        <v>29930.431415094245</v>
      </c>
      <c r="V41" s="108">
        <f ca="1">MIN(U42,U41)</f>
        <v>29930.431415094245</v>
      </c>
      <c r="W41" s="108">
        <f t="shared" ref="W41:BI41" ca="1" si="182">MIN(V42,V41)</f>
        <v>29930.431415094245</v>
      </c>
      <c r="X41" s="108">
        <f t="shared" ca="1" si="182"/>
        <v>29930.431415094245</v>
      </c>
      <c r="Y41" s="108">
        <f t="shared" ca="1" si="182"/>
        <v>29930.431415094245</v>
      </c>
      <c r="Z41" s="108">
        <f t="shared" ca="1" si="182"/>
        <v>29930.431415094245</v>
      </c>
      <c r="AA41" s="108">
        <f t="shared" ca="1" si="182"/>
        <v>29930.431415094245</v>
      </c>
      <c r="AB41" s="108">
        <f t="shared" ca="1" si="182"/>
        <v>29930.431415094245</v>
      </c>
      <c r="AC41" s="108">
        <f t="shared" ca="1" si="182"/>
        <v>29930.431415094245</v>
      </c>
      <c r="AD41" s="108">
        <f t="shared" ca="1" si="182"/>
        <v>29930.431415094245</v>
      </c>
      <c r="AE41" s="108">
        <f t="shared" ca="1" si="182"/>
        <v>29930.431415094245</v>
      </c>
      <c r="AF41" s="108">
        <f t="shared" ca="1" si="182"/>
        <v>29930.431415094245</v>
      </c>
      <c r="AG41" s="108">
        <f t="shared" ca="1" si="182"/>
        <v>29930.431415094245</v>
      </c>
      <c r="AH41" s="108">
        <f t="shared" ca="1" si="182"/>
        <v>29930.431415094245</v>
      </c>
      <c r="AI41" s="108">
        <f t="shared" ca="1" si="182"/>
        <v>29930.431415094245</v>
      </c>
      <c r="AJ41" s="108">
        <f t="shared" ca="1" si="182"/>
        <v>29930.431415094245</v>
      </c>
      <c r="AK41" s="108">
        <f t="shared" ca="1" si="182"/>
        <v>9.4587448984384537E-11</v>
      </c>
      <c r="AL41" s="108">
        <f t="shared" ca="1" si="182"/>
        <v>0</v>
      </c>
      <c r="AM41" s="108">
        <f t="shared" ca="1" si="182"/>
        <v>0</v>
      </c>
      <c r="AN41" s="108">
        <f t="shared" ca="1" si="182"/>
        <v>0</v>
      </c>
      <c r="AO41" s="108">
        <f t="shared" ca="1" si="182"/>
        <v>0</v>
      </c>
      <c r="AP41" s="108">
        <f t="shared" ca="1" si="182"/>
        <v>0</v>
      </c>
      <c r="AQ41" s="108">
        <f t="shared" ca="1" si="182"/>
        <v>0</v>
      </c>
      <c r="AR41" s="108">
        <f t="shared" ca="1" si="182"/>
        <v>0</v>
      </c>
      <c r="AS41" s="108">
        <f t="shared" ca="1" si="182"/>
        <v>0</v>
      </c>
      <c r="AT41" s="108">
        <f t="shared" ca="1" si="182"/>
        <v>0</v>
      </c>
      <c r="AU41" s="108">
        <f t="shared" ca="1" si="182"/>
        <v>0</v>
      </c>
      <c r="AV41" s="108">
        <f t="shared" ca="1" si="182"/>
        <v>0</v>
      </c>
      <c r="AW41" s="108">
        <f t="shared" ca="1" si="182"/>
        <v>0</v>
      </c>
      <c r="AX41" s="108">
        <f t="shared" ca="1" si="182"/>
        <v>0</v>
      </c>
      <c r="AY41" s="108">
        <f t="shared" ca="1" si="182"/>
        <v>0</v>
      </c>
      <c r="AZ41" s="108">
        <f t="shared" ca="1" si="182"/>
        <v>0</v>
      </c>
      <c r="BA41" s="108">
        <f t="shared" ca="1" si="182"/>
        <v>0</v>
      </c>
      <c r="BB41" s="108">
        <f t="shared" ca="1" si="182"/>
        <v>0</v>
      </c>
      <c r="BC41" s="108">
        <f t="shared" ca="1" si="182"/>
        <v>0</v>
      </c>
      <c r="BD41" s="108">
        <f t="shared" ca="1" si="182"/>
        <v>0</v>
      </c>
      <c r="BE41" s="108">
        <f t="shared" ca="1" si="182"/>
        <v>0</v>
      </c>
      <c r="BF41" s="108">
        <f t="shared" ca="1" si="182"/>
        <v>0</v>
      </c>
      <c r="BG41" s="108">
        <f t="shared" ca="1" si="182"/>
        <v>0</v>
      </c>
      <c r="BH41" s="108">
        <f t="shared" ca="1" si="182"/>
        <v>0</v>
      </c>
      <c r="BI41" s="108">
        <f t="shared" ca="1" si="182"/>
        <v>0</v>
      </c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</row>
    <row r="42" spans="1:92" x14ac:dyDescent="0.25">
      <c r="A42" s="102" t="s">
        <v>144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108">
        <f ca="1">T33</f>
        <v>478886.90264150791</v>
      </c>
      <c r="U42" s="108">
        <f ca="1">T42-U41</f>
        <v>448956.47122641368</v>
      </c>
      <c r="V42" s="108">
        <f ca="1">U42-V41</f>
        <v>419026.03981131944</v>
      </c>
      <c r="W42" s="108">
        <f t="shared" ref="W42:BI42" ca="1" si="183">V42-W41</f>
        <v>389095.6083962252</v>
      </c>
      <c r="X42" s="108">
        <f t="shared" ca="1" si="183"/>
        <v>359165.17698113096</v>
      </c>
      <c r="Y42" s="108">
        <f t="shared" ca="1" si="183"/>
        <v>329234.74556603673</v>
      </c>
      <c r="Z42" s="108">
        <f t="shared" ca="1" si="183"/>
        <v>299304.31415094249</v>
      </c>
      <c r="AA42" s="108">
        <f t="shared" ca="1" si="183"/>
        <v>269373.88273584825</v>
      </c>
      <c r="AB42" s="108">
        <f t="shared" ca="1" si="183"/>
        <v>239443.45132075401</v>
      </c>
      <c r="AC42" s="108">
        <f t="shared" ca="1" si="183"/>
        <v>209513.01990565978</v>
      </c>
      <c r="AD42" s="108">
        <f t="shared" ca="1" si="183"/>
        <v>179582.58849056554</v>
      </c>
      <c r="AE42" s="108">
        <f t="shared" ca="1" si="183"/>
        <v>149652.1570754713</v>
      </c>
      <c r="AF42" s="108">
        <f t="shared" ca="1" si="183"/>
        <v>119721.72566037707</v>
      </c>
      <c r="AG42" s="108">
        <f t="shared" ca="1" si="183"/>
        <v>89791.294245282828</v>
      </c>
      <c r="AH42" s="108">
        <f t="shared" ca="1" si="183"/>
        <v>59860.862830188584</v>
      </c>
      <c r="AI42" s="108">
        <f t="shared" ca="1" si="183"/>
        <v>29930.431415094339</v>
      </c>
      <c r="AJ42" s="108">
        <f t="shared" ca="1" si="183"/>
        <v>9.4587448984384537E-11</v>
      </c>
      <c r="AK42" s="108">
        <f t="shared" ca="1" si="183"/>
        <v>0</v>
      </c>
      <c r="AL42" s="108">
        <f t="shared" ca="1" si="183"/>
        <v>0</v>
      </c>
      <c r="AM42" s="108">
        <f t="shared" ca="1" si="183"/>
        <v>0</v>
      </c>
      <c r="AN42" s="108">
        <f t="shared" ca="1" si="183"/>
        <v>0</v>
      </c>
      <c r="AO42" s="108">
        <f t="shared" ca="1" si="183"/>
        <v>0</v>
      </c>
      <c r="AP42" s="108">
        <f t="shared" ca="1" si="183"/>
        <v>0</v>
      </c>
      <c r="AQ42" s="108">
        <f t="shared" ca="1" si="183"/>
        <v>0</v>
      </c>
      <c r="AR42" s="108">
        <f t="shared" ca="1" si="183"/>
        <v>0</v>
      </c>
      <c r="AS42" s="108">
        <f t="shared" ca="1" si="183"/>
        <v>0</v>
      </c>
      <c r="AT42" s="108">
        <f t="shared" ca="1" si="183"/>
        <v>0</v>
      </c>
      <c r="AU42" s="108">
        <f t="shared" ca="1" si="183"/>
        <v>0</v>
      </c>
      <c r="AV42" s="108">
        <f t="shared" ca="1" si="183"/>
        <v>0</v>
      </c>
      <c r="AW42" s="108">
        <f t="shared" ca="1" si="183"/>
        <v>0</v>
      </c>
      <c r="AX42" s="108">
        <f t="shared" ca="1" si="183"/>
        <v>0</v>
      </c>
      <c r="AY42" s="108">
        <f t="shared" ca="1" si="183"/>
        <v>0</v>
      </c>
      <c r="AZ42" s="108">
        <f t="shared" ca="1" si="183"/>
        <v>0</v>
      </c>
      <c r="BA42" s="108">
        <f t="shared" ca="1" si="183"/>
        <v>0</v>
      </c>
      <c r="BB42" s="108">
        <f t="shared" ca="1" si="183"/>
        <v>0</v>
      </c>
      <c r="BC42" s="108">
        <f t="shared" ca="1" si="183"/>
        <v>0</v>
      </c>
      <c r="BD42" s="108">
        <f t="shared" ca="1" si="183"/>
        <v>0</v>
      </c>
      <c r="BE42" s="108">
        <f t="shared" ca="1" si="183"/>
        <v>0</v>
      </c>
      <c r="BF42" s="108">
        <f t="shared" ca="1" si="183"/>
        <v>0</v>
      </c>
      <c r="BG42" s="108">
        <f t="shared" ca="1" si="183"/>
        <v>0</v>
      </c>
      <c r="BH42" s="108">
        <f t="shared" ca="1" si="183"/>
        <v>0</v>
      </c>
      <c r="BI42" s="108">
        <f t="shared" ca="1" si="183"/>
        <v>0</v>
      </c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</row>
    <row r="43" spans="1:92" x14ac:dyDescent="0.25">
      <c r="A43" s="10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</row>
    <row r="44" spans="1:92" x14ac:dyDescent="0.25">
      <c r="A44" s="103" t="s">
        <v>348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</row>
    <row r="45" spans="1:92" x14ac:dyDescent="0.25">
      <c r="A45" s="42" t="s">
        <v>69</v>
      </c>
      <c r="C45" s="11">
        <f t="shared" ref="C45" si="184">C17+C32</f>
        <v>18000000</v>
      </c>
      <c r="D45" s="11">
        <f t="shared" ref="D45:BI49" si="185">D17+D32</f>
        <v>0</v>
      </c>
      <c r="E45" s="11">
        <f t="shared" si="185"/>
        <v>0</v>
      </c>
      <c r="F45" s="11">
        <f t="shared" si="185"/>
        <v>0</v>
      </c>
      <c r="G45" s="11">
        <f t="shared" si="185"/>
        <v>0</v>
      </c>
      <c r="H45" s="11">
        <f t="shared" si="185"/>
        <v>0</v>
      </c>
      <c r="I45" s="11">
        <f t="shared" si="185"/>
        <v>0</v>
      </c>
      <c r="J45" s="11">
        <f t="shared" si="185"/>
        <v>0</v>
      </c>
      <c r="K45" s="11">
        <f t="shared" si="185"/>
        <v>0</v>
      </c>
      <c r="L45" s="11">
        <f t="shared" si="185"/>
        <v>0</v>
      </c>
      <c r="M45" s="11">
        <f t="shared" si="185"/>
        <v>0</v>
      </c>
      <c r="N45" s="11">
        <f t="shared" si="185"/>
        <v>0</v>
      </c>
      <c r="O45" s="11">
        <f t="shared" si="185"/>
        <v>0</v>
      </c>
      <c r="P45" s="11">
        <f t="shared" si="185"/>
        <v>0</v>
      </c>
      <c r="Q45" s="11">
        <f t="shared" si="185"/>
        <v>0</v>
      </c>
      <c r="R45" s="11">
        <f t="shared" si="185"/>
        <v>0</v>
      </c>
      <c r="S45" s="11">
        <f t="shared" si="185"/>
        <v>0</v>
      </c>
      <c r="T45" s="11">
        <f t="shared" ca="1" si="185"/>
        <v>23944345.132075395</v>
      </c>
      <c r="U45" s="11">
        <f t="shared" si="185"/>
        <v>0</v>
      </c>
      <c r="V45" s="11">
        <f t="shared" si="185"/>
        <v>0</v>
      </c>
      <c r="W45" s="11">
        <f t="shared" si="185"/>
        <v>0</v>
      </c>
      <c r="X45" s="11">
        <f t="shared" si="185"/>
        <v>0</v>
      </c>
      <c r="Y45" s="11">
        <f t="shared" si="185"/>
        <v>0</v>
      </c>
      <c r="Z45" s="11">
        <f t="shared" si="185"/>
        <v>0</v>
      </c>
      <c r="AA45" s="11">
        <f t="shared" si="185"/>
        <v>0</v>
      </c>
      <c r="AB45" s="11">
        <f t="shared" si="185"/>
        <v>0</v>
      </c>
      <c r="AC45" s="11">
        <f t="shared" si="185"/>
        <v>0</v>
      </c>
      <c r="AD45" s="11">
        <f t="shared" si="185"/>
        <v>0</v>
      </c>
      <c r="AE45" s="11">
        <f t="shared" si="185"/>
        <v>0</v>
      </c>
      <c r="AF45" s="11">
        <f t="shared" si="185"/>
        <v>0</v>
      </c>
      <c r="AG45" s="11">
        <f t="shared" si="185"/>
        <v>0</v>
      </c>
      <c r="AH45" s="11">
        <f t="shared" si="185"/>
        <v>0</v>
      </c>
      <c r="AI45" s="11">
        <f t="shared" si="185"/>
        <v>0</v>
      </c>
      <c r="AJ45" s="11">
        <f t="shared" si="185"/>
        <v>0</v>
      </c>
      <c r="AK45" s="11">
        <f t="shared" si="185"/>
        <v>0</v>
      </c>
      <c r="AL45" s="11">
        <f t="shared" si="185"/>
        <v>0</v>
      </c>
      <c r="AM45" s="11">
        <f t="shared" si="185"/>
        <v>0</v>
      </c>
      <c r="AN45" s="11">
        <f t="shared" si="185"/>
        <v>0</v>
      </c>
      <c r="AO45" s="11">
        <f t="shared" si="185"/>
        <v>0</v>
      </c>
      <c r="AP45" s="11">
        <f t="shared" si="185"/>
        <v>0</v>
      </c>
      <c r="AQ45" s="11">
        <f t="shared" si="185"/>
        <v>0</v>
      </c>
      <c r="AR45" s="11">
        <f t="shared" si="185"/>
        <v>0</v>
      </c>
      <c r="AS45" s="11">
        <f t="shared" si="185"/>
        <v>0</v>
      </c>
      <c r="AT45" s="11">
        <f t="shared" si="185"/>
        <v>0</v>
      </c>
      <c r="AU45" s="11">
        <f t="shared" si="185"/>
        <v>0</v>
      </c>
      <c r="AV45" s="11">
        <f t="shared" si="185"/>
        <v>0</v>
      </c>
      <c r="AW45" s="11">
        <f t="shared" si="185"/>
        <v>0</v>
      </c>
      <c r="AX45" s="11">
        <f t="shared" si="185"/>
        <v>0</v>
      </c>
      <c r="AY45" s="11">
        <f t="shared" si="185"/>
        <v>0</v>
      </c>
      <c r="AZ45" s="11">
        <f t="shared" si="185"/>
        <v>0</v>
      </c>
      <c r="BA45" s="11">
        <f t="shared" si="185"/>
        <v>0</v>
      </c>
      <c r="BB45" s="11">
        <f t="shared" si="185"/>
        <v>0</v>
      </c>
      <c r="BC45" s="11">
        <f t="shared" si="185"/>
        <v>0</v>
      </c>
      <c r="BD45" s="11">
        <f t="shared" si="185"/>
        <v>0</v>
      </c>
      <c r="BE45" s="11">
        <f t="shared" si="185"/>
        <v>0</v>
      </c>
      <c r="BF45" s="11">
        <f t="shared" si="185"/>
        <v>0</v>
      </c>
      <c r="BG45" s="11">
        <f t="shared" si="185"/>
        <v>0</v>
      </c>
      <c r="BH45" s="11">
        <f t="shared" si="185"/>
        <v>0</v>
      </c>
      <c r="BI45" s="11">
        <f t="shared" si="185"/>
        <v>0</v>
      </c>
    </row>
    <row r="46" spans="1:92" x14ac:dyDescent="0.25">
      <c r="A46" s="42" t="s">
        <v>46</v>
      </c>
      <c r="C46" s="11">
        <f t="shared" ref="C46" si="186">C18+C33</f>
        <v>270000</v>
      </c>
      <c r="D46" s="11">
        <f t="shared" ref="C46:R55" si="187">D18+D33</f>
        <v>0</v>
      </c>
      <c r="E46" s="11">
        <f t="shared" si="187"/>
        <v>0</v>
      </c>
      <c r="F46" s="11">
        <f t="shared" si="187"/>
        <v>0</v>
      </c>
      <c r="G46" s="11">
        <f t="shared" si="187"/>
        <v>0</v>
      </c>
      <c r="H46" s="11">
        <f t="shared" si="187"/>
        <v>0</v>
      </c>
      <c r="I46" s="11">
        <f t="shared" si="187"/>
        <v>0</v>
      </c>
      <c r="J46" s="11">
        <f t="shared" si="187"/>
        <v>0</v>
      </c>
      <c r="K46" s="11">
        <f t="shared" si="187"/>
        <v>0</v>
      </c>
      <c r="L46" s="11">
        <f t="shared" si="187"/>
        <v>0</v>
      </c>
      <c r="M46" s="11">
        <f t="shared" si="187"/>
        <v>0</v>
      </c>
      <c r="N46" s="11">
        <f t="shared" si="187"/>
        <v>0</v>
      </c>
      <c r="O46" s="11">
        <f t="shared" si="187"/>
        <v>0</v>
      </c>
      <c r="P46" s="11">
        <f t="shared" si="187"/>
        <v>0</v>
      </c>
      <c r="Q46" s="11">
        <f t="shared" si="187"/>
        <v>0</v>
      </c>
      <c r="R46" s="11">
        <f t="shared" si="187"/>
        <v>0</v>
      </c>
      <c r="S46" s="11">
        <f t="shared" si="185"/>
        <v>0</v>
      </c>
      <c r="T46" s="11">
        <f t="shared" ca="1" si="185"/>
        <v>478886.90264150791</v>
      </c>
      <c r="U46" s="11">
        <f t="shared" si="185"/>
        <v>0</v>
      </c>
      <c r="V46" s="11">
        <f t="shared" si="185"/>
        <v>0</v>
      </c>
      <c r="W46" s="11">
        <f t="shared" si="185"/>
        <v>0</v>
      </c>
      <c r="X46" s="11">
        <f t="shared" si="185"/>
        <v>0</v>
      </c>
      <c r="Y46" s="11">
        <f t="shared" si="185"/>
        <v>0</v>
      </c>
      <c r="Z46" s="11">
        <f t="shared" si="185"/>
        <v>0</v>
      </c>
      <c r="AA46" s="11">
        <f t="shared" si="185"/>
        <v>0</v>
      </c>
      <c r="AB46" s="11">
        <f t="shared" si="185"/>
        <v>0</v>
      </c>
      <c r="AC46" s="11">
        <f t="shared" si="185"/>
        <v>0</v>
      </c>
      <c r="AD46" s="11">
        <f t="shared" si="185"/>
        <v>0</v>
      </c>
      <c r="AE46" s="11">
        <f t="shared" si="185"/>
        <v>0</v>
      </c>
      <c r="AF46" s="11">
        <f t="shared" si="185"/>
        <v>0</v>
      </c>
      <c r="AG46" s="11">
        <f t="shared" si="185"/>
        <v>0</v>
      </c>
      <c r="AH46" s="11">
        <f t="shared" si="185"/>
        <v>0</v>
      </c>
      <c r="AI46" s="11">
        <f t="shared" si="185"/>
        <v>0</v>
      </c>
      <c r="AJ46" s="11">
        <f t="shared" si="185"/>
        <v>0</v>
      </c>
      <c r="AK46" s="11">
        <f t="shared" si="185"/>
        <v>0</v>
      </c>
      <c r="AL46" s="11">
        <f t="shared" si="185"/>
        <v>0</v>
      </c>
      <c r="AM46" s="11">
        <f t="shared" si="185"/>
        <v>0</v>
      </c>
      <c r="AN46" s="11">
        <f t="shared" si="185"/>
        <v>0</v>
      </c>
      <c r="AO46" s="11">
        <f t="shared" si="185"/>
        <v>0</v>
      </c>
      <c r="AP46" s="11">
        <f t="shared" si="185"/>
        <v>0</v>
      </c>
      <c r="AQ46" s="11">
        <f t="shared" si="185"/>
        <v>0</v>
      </c>
      <c r="AR46" s="11">
        <f t="shared" si="185"/>
        <v>0</v>
      </c>
      <c r="AS46" s="11">
        <f t="shared" si="185"/>
        <v>0</v>
      </c>
      <c r="AT46" s="11">
        <f t="shared" si="185"/>
        <v>0</v>
      </c>
      <c r="AU46" s="11">
        <f t="shared" si="185"/>
        <v>0</v>
      </c>
      <c r="AV46" s="11">
        <f t="shared" si="185"/>
        <v>0</v>
      </c>
      <c r="AW46" s="11">
        <f t="shared" si="185"/>
        <v>0</v>
      </c>
      <c r="AX46" s="11">
        <f t="shared" si="185"/>
        <v>0</v>
      </c>
      <c r="AY46" s="11">
        <f t="shared" si="185"/>
        <v>0</v>
      </c>
      <c r="AZ46" s="11">
        <f t="shared" si="185"/>
        <v>0</v>
      </c>
      <c r="BA46" s="11">
        <f t="shared" si="185"/>
        <v>0</v>
      </c>
      <c r="BB46" s="11">
        <f t="shared" si="185"/>
        <v>0</v>
      </c>
      <c r="BC46" s="11">
        <f t="shared" si="185"/>
        <v>0</v>
      </c>
      <c r="BD46" s="11">
        <f t="shared" si="185"/>
        <v>0</v>
      </c>
      <c r="BE46" s="11">
        <f t="shared" si="185"/>
        <v>0</v>
      </c>
      <c r="BF46" s="11">
        <f t="shared" si="185"/>
        <v>0</v>
      </c>
      <c r="BG46" s="11">
        <f t="shared" si="185"/>
        <v>0</v>
      </c>
      <c r="BH46" s="11">
        <f t="shared" si="185"/>
        <v>0</v>
      </c>
      <c r="BI46" s="11">
        <f t="shared" si="185"/>
        <v>0</v>
      </c>
    </row>
    <row r="47" spans="1:92" x14ac:dyDescent="0.25">
      <c r="C47" s="11">
        <f t="shared" si="187"/>
        <v>0</v>
      </c>
      <c r="D47" s="11">
        <f t="shared" si="185"/>
        <v>0</v>
      </c>
      <c r="E47" s="11">
        <f t="shared" si="185"/>
        <v>0</v>
      </c>
      <c r="F47" s="11">
        <f t="shared" si="185"/>
        <v>0</v>
      </c>
      <c r="G47" s="11">
        <f t="shared" si="185"/>
        <v>0</v>
      </c>
      <c r="H47" s="11">
        <f t="shared" si="185"/>
        <v>0</v>
      </c>
      <c r="I47" s="11">
        <f t="shared" si="185"/>
        <v>0</v>
      </c>
      <c r="J47" s="11">
        <f t="shared" si="185"/>
        <v>0</v>
      </c>
      <c r="K47" s="11">
        <f t="shared" si="185"/>
        <v>0</v>
      </c>
      <c r="L47" s="11">
        <f t="shared" si="185"/>
        <v>0</v>
      </c>
      <c r="M47" s="11">
        <f t="shared" si="185"/>
        <v>0</v>
      </c>
      <c r="N47" s="11">
        <f t="shared" si="185"/>
        <v>0</v>
      </c>
      <c r="O47" s="11">
        <f t="shared" si="185"/>
        <v>0</v>
      </c>
      <c r="P47" s="11">
        <f t="shared" si="185"/>
        <v>0</v>
      </c>
      <c r="Q47" s="11">
        <f t="shared" si="185"/>
        <v>0</v>
      </c>
      <c r="R47" s="11">
        <f t="shared" si="185"/>
        <v>0</v>
      </c>
      <c r="S47" s="11">
        <f t="shared" si="185"/>
        <v>0</v>
      </c>
      <c r="T47" s="11">
        <f t="shared" si="185"/>
        <v>0</v>
      </c>
      <c r="U47" s="11">
        <f t="shared" si="185"/>
        <v>0</v>
      </c>
      <c r="V47" s="11">
        <f t="shared" si="185"/>
        <v>0</v>
      </c>
      <c r="W47" s="11">
        <f t="shared" si="185"/>
        <v>0</v>
      </c>
      <c r="X47" s="11">
        <f t="shared" si="185"/>
        <v>0</v>
      </c>
      <c r="Y47" s="11">
        <f t="shared" si="185"/>
        <v>0</v>
      </c>
      <c r="Z47" s="11">
        <f t="shared" si="185"/>
        <v>0</v>
      </c>
      <c r="AA47" s="11">
        <f t="shared" si="185"/>
        <v>0</v>
      </c>
      <c r="AB47" s="11">
        <f t="shared" si="185"/>
        <v>0</v>
      </c>
      <c r="AC47" s="11">
        <f t="shared" si="185"/>
        <v>0</v>
      </c>
      <c r="AD47" s="11">
        <f t="shared" si="185"/>
        <v>0</v>
      </c>
      <c r="AE47" s="11">
        <f t="shared" si="185"/>
        <v>0</v>
      </c>
      <c r="AF47" s="11">
        <f t="shared" si="185"/>
        <v>0</v>
      </c>
      <c r="AG47" s="11">
        <f t="shared" si="185"/>
        <v>0</v>
      </c>
      <c r="AH47" s="11">
        <f t="shared" si="185"/>
        <v>0</v>
      </c>
      <c r="AI47" s="11">
        <f t="shared" si="185"/>
        <v>0</v>
      </c>
      <c r="AJ47" s="11">
        <f t="shared" si="185"/>
        <v>0</v>
      </c>
      <c r="AK47" s="11">
        <f t="shared" si="185"/>
        <v>0</v>
      </c>
      <c r="AL47" s="11">
        <f t="shared" si="185"/>
        <v>0</v>
      </c>
      <c r="AM47" s="11">
        <f t="shared" si="185"/>
        <v>0</v>
      </c>
      <c r="AN47" s="11">
        <f t="shared" si="185"/>
        <v>0</v>
      </c>
      <c r="AO47" s="11">
        <f t="shared" si="185"/>
        <v>0</v>
      </c>
      <c r="AP47" s="11">
        <f t="shared" si="185"/>
        <v>0</v>
      </c>
      <c r="AQ47" s="11">
        <f t="shared" si="185"/>
        <v>0</v>
      </c>
      <c r="AR47" s="11">
        <f t="shared" si="185"/>
        <v>0</v>
      </c>
      <c r="AS47" s="11">
        <f t="shared" si="185"/>
        <v>0</v>
      </c>
      <c r="AT47" s="11">
        <f t="shared" si="185"/>
        <v>0</v>
      </c>
      <c r="AU47" s="11">
        <f t="shared" si="185"/>
        <v>0</v>
      </c>
      <c r="AV47" s="11">
        <f t="shared" si="185"/>
        <v>0</v>
      </c>
      <c r="AW47" s="11">
        <f t="shared" si="185"/>
        <v>0</v>
      </c>
      <c r="AX47" s="11">
        <f t="shared" si="185"/>
        <v>0</v>
      </c>
      <c r="AY47" s="11">
        <f t="shared" si="185"/>
        <v>0</v>
      </c>
      <c r="AZ47" s="11">
        <f t="shared" si="185"/>
        <v>0</v>
      </c>
      <c r="BA47" s="11">
        <f t="shared" si="185"/>
        <v>0</v>
      </c>
      <c r="BB47" s="11">
        <f t="shared" si="185"/>
        <v>0</v>
      </c>
      <c r="BC47" s="11">
        <f t="shared" si="185"/>
        <v>0</v>
      </c>
      <c r="BD47" s="11">
        <f t="shared" si="185"/>
        <v>0</v>
      </c>
      <c r="BE47" s="11">
        <f t="shared" si="185"/>
        <v>0</v>
      </c>
      <c r="BF47" s="11">
        <f t="shared" si="185"/>
        <v>0</v>
      </c>
      <c r="BG47" s="11">
        <f t="shared" si="185"/>
        <v>0</v>
      </c>
      <c r="BH47" s="11">
        <f t="shared" si="185"/>
        <v>0</v>
      </c>
      <c r="BI47" s="11">
        <f t="shared" si="185"/>
        <v>0</v>
      </c>
    </row>
    <row r="48" spans="1:92" x14ac:dyDescent="0.25">
      <c r="A48" t="s">
        <v>48</v>
      </c>
      <c r="C48" s="11">
        <f t="shared" si="187"/>
        <v>18000000</v>
      </c>
      <c r="D48" s="11">
        <f t="shared" si="185"/>
        <v>18000000</v>
      </c>
      <c r="E48" s="11">
        <f t="shared" si="185"/>
        <v>18000000</v>
      </c>
      <c r="F48" s="11">
        <f t="shared" si="185"/>
        <v>18000000</v>
      </c>
      <c r="G48" s="11">
        <f t="shared" si="185"/>
        <v>18000000</v>
      </c>
      <c r="H48" s="11">
        <f t="shared" si="185"/>
        <v>18000000</v>
      </c>
      <c r="I48" s="11">
        <f t="shared" si="185"/>
        <v>18000000</v>
      </c>
      <c r="J48" s="11">
        <f t="shared" si="185"/>
        <v>18000000</v>
      </c>
      <c r="K48" s="11">
        <f t="shared" si="185"/>
        <v>18000000</v>
      </c>
      <c r="L48" s="11">
        <f t="shared" si="185"/>
        <v>18000000</v>
      </c>
      <c r="M48" s="11">
        <f t="shared" si="185"/>
        <v>17925138.344554879</v>
      </c>
      <c r="N48" s="11">
        <f t="shared" si="185"/>
        <v>17849481.284020655</v>
      </c>
      <c r="O48" s="11">
        <f t="shared" si="185"/>
        <v>17773020.367218256</v>
      </c>
      <c r="P48" s="11">
        <f t="shared" si="185"/>
        <v>17695747.053174831</v>
      </c>
      <c r="Q48" s="11">
        <f t="shared" si="185"/>
        <v>17617652.710169695</v>
      </c>
      <c r="R48" s="11">
        <f t="shared" si="185"/>
        <v>17538728.614770129</v>
      </c>
      <c r="S48" s="11">
        <f t="shared" si="185"/>
        <v>17458965.950856943</v>
      </c>
      <c r="T48" s="11">
        <f t="shared" ca="1" si="185"/>
        <v>41322700.940715075</v>
      </c>
      <c r="U48" s="11">
        <f t="shared" ca="1" si="185"/>
        <v>23944345.132075395</v>
      </c>
      <c r="V48" s="11">
        <f t="shared" ca="1" si="185"/>
        <v>23857343.456820741</v>
      </c>
      <c r="W48" s="11">
        <f t="shared" ca="1" si="185"/>
        <v>23769254.260625403</v>
      </c>
      <c r="X48" s="11">
        <f t="shared" ca="1" si="185"/>
        <v>23680063.949477624</v>
      </c>
      <c r="Y48" s="11">
        <f t="shared" ca="1" si="185"/>
        <v>23589758.759440497</v>
      </c>
      <c r="Z48" s="11">
        <f t="shared" ca="1" si="185"/>
        <v>23498324.754527904</v>
      </c>
      <c r="AA48" s="11">
        <f t="shared" ca="1" si="185"/>
        <v>23405747.824553903</v>
      </c>
      <c r="AB48" s="11">
        <f t="shared" ca="1" si="185"/>
        <v>23312013.682955228</v>
      </c>
      <c r="AC48" s="11">
        <f t="shared" ca="1" si="185"/>
        <v>23217107.864586569</v>
      </c>
      <c r="AD48" s="11">
        <f t="shared" ca="1" si="185"/>
        <v>23121015.723488305</v>
      </c>
      <c r="AE48" s="11">
        <f t="shared" ca="1" si="185"/>
        <v>23023722.43062631</v>
      </c>
      <c r="AF48" s="11">
        <f t="shared" ca="1" si="185"/>
        <v>22925212.971603543</v>
      </c>
      <c r="AG48" s="11">
        <f t="shared" ca="1" si="185"/>
        <v>22825472.144342989</v>
      </c>
      <c r="AH48" s="11">
        <f t="shared" ca="1" si="185"/>
        <v>22724484.556741677</v>
      </c>
      <c r="AI48" s="11">
        <f t="shared" ca="1" si="185"/>
        <v>22622234.62429535</v>
      </c>
      <c r="AJ48" s="11">
        <f t="shared" ca="1" si="185"/>
        <v>22518706.567693442</v>
      </c>
      <c r="AK48" s="11">
        <f t="shared" ca="1" si="185"/>
        <v>22413884.410384011</v>
      </c>
      <c r="AL48" s="11">
        <f t="shared" ca="1" si="185"/>
        <v>22307751.976108212</v>
      </c>
      <c r="AM48" s="11">
        <f t="shared" ca="1" si="185"/>
        <v>22200292.886403967</v>
      </c>
      <c r="AN48" s="11">
        <f t="shared" ca="1" si="185"/>
        <v>22091490.558078419</v>
      </c>
      <c r="AO48" s="11">
        <f t="shared" ca="1" si="185"/>
        <v>21981328.200648803</v>
      </c>
      <c r="AP48" s="11">
        <f t="shared" ca="1" si="185"/>
        <v>21869788.813751314</v>
      </c>
      <c r="AQ48" s="11">
        <f t="shared" ca="1" si="185"/>
        <v>21756855.184517607</v>
      </c>
      <c r="AR48" s="11">
        <f t="shared" ca="1" si="185"/>
        <v>21642509.884918477</v>
      </c>
      <c r="AS48" s="11">
        <f t="shared" ca="1" si="185"/>
        <v>21526735.269074362</v>
      </c>
      <c r="AT48" s="11">
        <f t="shared" ca="1" si="185"/>
        <v>21409513.470532194</v>
      </c>
      <c r="AU48" s="11">
        <f t="shared" ca="1" si="185"/>
        <v>21290826.399508249</v>
      </c>
      <c r="AV48" s="11">
        <f t="shared" ca="1" si="185"/>
        <v>21170655.740096506</v>
      </c>
      <c r="AW48" s="11">
        <f t="shared" ca="1" si="185"/>
        <v>21048982.947442114</v>
      </c>
      <c r="AX48" s="11">
        <f t="shared" ca="1" si="185"/>
        <v>20925789.244879544</v>
      </c>
      <c r="AY48" s="11">
        <f t="shared" ca="1" si="185"/>
        <v>20801055.621034939</v>
      </c>
      <c r="AZ48" s="11">
        <f t="shared" ca="1" si="185"/>
        <v>20674762.826892279</v>
      </c>
      <c r="BA48" s="11">
        <f t="shared" ca="1" si="185"/>
        <v>20546891.372822836</v>
      </c>
      <c r="BB48" s="11">
        <f t="shared" ca="1" si="185"/>
        <v>20417421.525577523</v>
      </c>
      <c r="BC48" s="11">
        <f t="shared" ca="1" si="185"/>
        <v>20286333.305241644</v>
      </c>
      <c r="BD48" s="11">
        <f t="shared" ca="1" si="185"/>
        <v>20153606.482151568</v>
      </c>
      <c r="BE48" s="11">
        <f t="shared" ca="1" si="185"/>
        <v>20019220.573772866</v>
      </c>
      <c r="BF48" s="11">
        <f t="shared" ca="1" si="185"/>
        <v>19883154.841539428</v>
      </c>
      <c r="BG48" s="11">
        <f t="shared" ca="1" si="185"/>
        <v>19745388.287653074</v>
      </c>
      <c r="BH48" s="11">
        <f t="shared" ca="1" si="185"/>
        <v>19605899.651843138</v>
      </c>
      <c r="BI48" s="11">
        <f t="shared" ca="1" si="185"/>
        <v>19464667.408085581</v>
      </c>
    </row>
    <row r="49" spans="1:73" x14ac:dyDescent="0.25">
      <c r="A49" t="s">
        <v>51</v>
      </c>
      <c r="C49" s="11">
        <f t="shared" si="187"/>
        <v>127500.00000000001</v>
      </c>
      <c r="D49" s="11">
        <f t="shared" si="185"/>
        <v>191250</v>
      </c>
      <c r="E49" s="11">
        <f t="shared" si="185"/>
        <v>191250</v>
      </c>
      <c r="F49" s="11">
        <f t="shared" si="185"/>
        <v>191250</v>
      </c>
      <c r="G49" s="11">
        <f t="shared" si="185"/>
        <v>191250</v>
      </c>
      <c r="H49" s="11">
        <f t="shared" si="185"/>
        <v>191250</v>
      </c>
      <c r="I49" s="11">
        <f t="shared" si="185"/>
        <v>191250</v>
      </c>
      <c r="J49" s="11">
        <f t="shared" si="185"/>
        <v>191250</v>
      </c>
      <c r="K49" s="11">
        <f t="shared" si="185"/>
        <v>191250</v>
      </c>
      <c r="L49" s="11">
        <f t="shared" si="185"/>
        <v>266111.65544511972</v>
      </c>
      <c r="M49" s="11">
        <f t="shared" si="185"/>
        <v>266111.65544511972</v>
      </c>
      <c r="N49" s="11">
        <f t="shared" si="185"/>
        <v>266111.65544511972</v>
      </c>
      <c r="O49" s="11">
        <f t="shared" si="185"/>
        <v>266111.65544511972</v>
      </c>
      <c r="P49" s="11">
        <f t="shared" si="185"/>
        <v>266111.65544511972</v>
      </c>
      <c r="Q49" s="11">
        <f t="shared" si="185"/>
        <v>266111.65544511972</v>
      </c>
      <c r="R49" s="11">
        <f t="shared" si="185"/>
        <v>266111.65544511972</v>
      </c>
      <c r="S49" s="11">
        <f t="shared" si="185"/>
        <v>266111.65544511972</v>
      </c>
      <c r="T49" s="11">
        <f t="shared" si="185"/>
        <v>184645.0304667966</v>
      </c>
      <c r="U49" s="11">
        <f t="shared" ca="1" si="185"/>
        <v>386305.98940559808</v>
      </c>
      <c r="V49" s="11">
        <f t="shared" ca="1" si="185"/>
        <v>386305.98940559808</v>
      </c>
      <c r="W49" s="11">
        <f t="shared" ca="1" si="185"/>
        <v>386305.98940559808</v>
      </c>
      <c r="X49" s="11">
        <f t="shared" ca="1" si="185"/>
        <v>386305.98940559808</v>
      </c>
      <c r="Y49" s="11">
        <f t="shared" ca="1" si="185"/>
        <v>386305.98940559808</v>
      </c>
      <c r="Z49" s="11">
        <f t="shared" ca="1" si="185"/>
        <v>386305.98940559808</v>
      </c>
      <c r="AA49" s="11">
        <f t="shared" ca="1" si="185"/>
        <v>386305.98940559808</v>
      </c>
      <c r="AB49" s="11">
        <f t="shared" ca="1" si="185"/>
        <v>386305.98940559808</v>
      </c>
      <c r="AC49" s="11">
        <f t="shared" ca="1" si="185"/>
        <v>386305.98940559808</v>
      </c>
      <c r="AD49" s="11">
        <f t="shared" ca="1" si="185"/>
        <v>386305.98940559808</v>
      </c>
      <c r="AE49" s="11">
        <f t="shared" ca="1" si="185"/>
        <v>386305.98940559808</v>
      </c>
      <c r="AF49" s="11">
        <f t="shared" ca="1" si="185"/>
        <v>386305.98940559808</v>
      </c>
      <c r="AG49" s="11">
        <f t="shared" ca="1" si="185"/>
        <v>386305.98940559808</v>
      </c>
      <c r="AH49" s="11">
        <f t="shared" ca="1" si="185"/>
        <v>386305.98940559808</v>
      </c>
      <c r="AI49" s="11">
        <f t="shared" ca="1" si="185"/>
        <v>386305.98940559808</v>
      </c>
      <c r="AJ49" s="11">
        <f t="shared" ca="1" si="185"/>
        <v>386305.98940559808</v>
      </c>
      <c r="AK49" s="11">
        <f t="shared" ca="1" si="185"/>
        <v>386305.98940559808</v>
      </c>
      <c r="AL49" s="11">
        <f t="shared" ca="1" si="185"/>
        <v>386305.98940559808</v>
      </c>
      <c r="AM49" s="11">
        <f t="shared" ca="1" si="185"/>
        <v>386305.98940559808</v>
      </c>
      <c r="AN49" s="11">
        <f t="shared" ca="1" si="185"/>
        <v>386305.98940559808</v>
      </c>
      <c r="AO49" s="11">
        <f t="shared" ca="1" si="185"/>
        <v>386305.98940559808</v>
      </c>
      <c r="AP49" s="11">
        <f t="shared" ref="D49:BI54" ca="1" si="188">AP21+AP36</f>
        <v>386305.98940559808</v>
      </c>
      <c r="AQ49" s="11">
        <f t="shared" ca="1" si="188"/>
        <v>386305.98940559808</v>
      </c>
      <c r="AR49" s="11">
        <f t="shared" ca="1" si="188"/>
        <v>386305.98940559808</v>
      </c>
      <c r="AS49" s="11">
        <f t="shared" ca="1" si="188"/>
        <v>386305.98940559808</v>
      </c>
      <c r="AT49" s="11">
        <f t="shared" ca="1" si="188"/>
        <v>386305.98940559808</v>
      </c>
      <c r="AU49" s="11">
        <f t="shared" ca="1" si="188"/>
        <v>386305.98940559808</v>
      </c>
      <c r="AV49" s="11">
        <f t="shared" ca="1" si="188"/>
        <v>386305.98940559808</v>
      </c>
      <c r="AW49" s="11">
        <f t="shared" ca="1" si="188"/>
        <v>386305.98940559808</v>
      </c>
      <c r="AX49" s="11">
        <f t="shared" ca="1" si="188"/>
        <v>386305.98940559808</v>
      </c>
      <c r="AY49" s="11">
        <f t="shared" ca="1" si="188"/>
        <v>386305.98940559808</v>
      </c>
      <c r="AZ49" s="11">
        <f t="shared" ca="1" si="188"/>
        <v>386305.98940559808</v>
      </c>
      <c r="BA49" s="11">
        <f t="shared" ca="1" si="188"/>
        <v>386305.98940559808</v>
      </c>
      <c r="BB49" s="11">
        <f t="shared" ca="1" si="188"/>
        <v>386305.98940559808</v>
      </c>
      <c r="BC49" s="11">
        <f t="shared" ca="1" si="188"/>
        <v>386305.98940559808</v>
      </c>
      <c r="BD49" s="11">
        <f t="shared" ca="1" si="188"/>
        <v>386305.98940559808</v>
      </c>
      <c r="BE49" s="11">
        <f t="shared" ca="1" si="188"/>
        <v>386305.98940559808</v>
      </c>
      <c r="BF49" s="11">
        <f t="shared" ca="1" si="188"/>
        <v>386305.98940559808</v>
      </c>
      <c r="BG49" s="11">
        <f t="shared" ca="1" si="188"/>
        <v>386305.98940559808</v>
      </c>
      <c r="BH49" s="11">
        <f t="shared" ca="1" si="188"/>
        <v>386305.98940559808</v>
      </c>
      <c r="BI49" s="11">
        <f t="shared" ca="1" si="188"/>
        <v>386305.98940559808</v>
      </c>
    </row>
    <row r="50" spans="1:73" x14ac:dyDescent="0.25">
      <c r="A50" s="42" t="s">
        <v>49</v>
      </c>
      <c r="C50" s="11">
        <f t="shared" si="187"/>
        <v>127500.00000000001</v>
      </c>
      <c r="D50" s="11">
        <f t="shared" si="188"/>
        <v>191250</v>
      </c>
      <c r="E50" s="11">
        <f t="shared" si="188"/>
        <v>191250</v>
      </c>
      <c r="F50" s="11">
        <f t="shared" si="188"/>
        <v>191250</v>
      </c>
      <c r="G50" s="11">
        <f t="shared" si="188"/>
        <v>191250</v>
      </c>
      <c r="H50" s="11">
        <f t="shared" si="188"/>
        <v>191250</v>
      </c>
      <c r="I50" s="11">
        <f t="shared" si="188"/>
        <v>191250</v>
      </c>
      <c r="J50" s="11">
        <f t="shared" si="188"/>
        <v>191250</v>
      </c>
      <c r="K50" s="11">
        <f t="shared" si="188"/>
        <v>191250</v>
      </c>
      <c r="L50" s="11">
        <f t="shared" si="188"/>
        <v>191250</v>
      </c>
      <c r="M50" s="11">
        <f t="shared" si="188"/>
        <v>190454.5949108956</v>
      </c>
      <c r="N50" s="11">
        <f t="shared" si="188"/>
        <v>189650.73864271946</v>
      </c>
      <c r="O50" s="11">
        <f t="shared" si="188"/>
        <v>188838.34140169399</v>
      </c>
      <c r="P50" s="11">
        <f t="shared" si="188"/>
        <v>188017.3124399826</v>
      </c>
      <c r="Q50" s="11">
        <f t="shared" si="188"/>
        <v>187187.56004555302</v>
      </c>
      <c r="R50" s="11">
        <f t="shared" si="188"/>
        <v>186348.99153193264</v>
      </c>
      <c r="S50" s="11">
        <f t="shared" si="188"/>
        <v>185501.51322785503</v>
      </c>
      <c r="T50" s="11">
        <f t="shared" si="188"/>
        <v>184645.0304667966</v>
      </c>
      <c r="U50" s="11">
        <f t="shared" ca="1" si="188"/>
        <v>299304.31415094243</v>
      </c>
      <c r="V50" s="11">
        <f t="shared" ca="1" si="188"/>
        <v>298216.79321025929</v>
      </c>
      <c r="W50" s="11">
        <f t="shared" ca="1" si="188"/>
        <v>297115.67825781758</v>
      </c>
      <c r="X50" s="11">
        <f t="shared" ca="1" si="188"/>
        <v>296000.79936847033</v>
      </c>
      <c r="Y50" s="11">
        <f t="shared" ca="1" si="188"/>
        <v>294871.9844930062</v>
      </c>
      <c r="Z50" s="11">
        <f t="shared" ca="1" si="188"/>
        <v>293729.05943159881</v>
      </c>
      <c r="AA50" s="11">
        <f t="shared" ca="1" si="188"/>
        <v>292571.84780692379</v>
      </c>
      <c r="AB50" s="11">
        <f t="shared" ca="1" si="188"/>
        <v>291400.17103694036</v>
      </c>
      <c r="AC50" s="11">
        <f t="shared" ca="1" si="188"/>
        <v>290213.84830733214</v>
      </c>
      <c r="AD50" s="11">
        <f t="shared" ca="1" si="188"/>
        <v>289012.69654360384</v>
      </c>
      <c r="AE50" s="11">
        <f t="shared" ca="1" si="188"/>
        <v>287796.5303828289</v>
      </c>
      <c r="AF50" s="11">
        <f t="shared" ca="1" si="188"/>
        <v>286565.16214504431</v>
      </c>
      <c r="AG50" s="11">
        <f t="shared" ca="1" si="188"/>
        <v>285318.40180428739</v>
      </c>
      <c r="AH50" s="11">
        <f t="shared" ca="1" si="188"/>
        <v>284056.05695927097</v>
      </c>
      <c r="AI50" s="11">
        <f t="shared" ca="1" si="188"/>
        <v>282777.93280369189</v>
      </c>
      <c r="AJ50" s="11">
        <f t="shared" ca="1" si="188"/>
        <v>281483.83209616801</v>
      </c>
      <c r="AK50" s="11">
        <f t="shared" ca="1" si="188"/>
        <v>280173.55512980017</v>
      </c>
      <c r="AL50" s="11">
        <f t="shared" ca="1" si="188"/>
        <v>278846.89970135264</v>
      </c>
      <c r="AM50" s="11">
        <f t="shared" ca="1" si="188"/>
        <v>277503.66108004958</v>
      </c>
      <c r="AN50" s="11">
        <f t="shared" ca="1" si="188"/>
        <v>276143.63197598024</v>
      </c>
      <c r="AO50" s="11">
        <f t="shared" ca="1" si="188"/>
        <v>274766.60250811005</v>
      </c>
      <c r="AP50" s="11">
        <f t="shared" ca="1" si="188"/>
        <v>273372.36017189146</v>
      </c>
      <c r="AQ50" s="11">
        <f t="shared" ca="1" si="188"/>
        <v>271960.68980647012</v>
      </c>
      <c r="AR50" s="11">
        <f t="shared" ca="1" si="188"/>
        <v>270531.37356148096</v>
      </c>
      <c r="AS50" s="11">
        <f t="shared" ca="1" si="188"/>
        <v>269084.19086342951</v>
      </c>
      <c r="AT50" s="11">
        <f t="shared" ca="1" si="188"/>
        <v>267618.91838165245</v>
      </c>
      <c r="AU50" s="11">
        <f t="shared" ca="1" si="188"/>
        <v>266135.32999385311</v>
      </c>
      <c r="AV50" s="11">
        <f t="shared" ca="1" si="188"/>
        <v>264633.19675120636</v>
      </c>
      <c r="AW50" s="11">
        <f t="shared" ca="1" si="188"/>
        <v>263112.28684302646</v>
      </c>
      <c r="AX50" s="11">
        <f t="shared" ca="1" si="188"/>
        <v>261572.36556099431</v>
      </c>
      <c r="AY50" s="11">
        <f t="shared" ca="1" si="188"/>
        <v>260013.19526293676</v>
      </c>
      <c r="AZ50" s="11">
        <f t="shared" ca="1" si="188"/>
        <v>258434.53533615349</v>
      </c>
      <c r="BA50" s="11">
        <f t="shared" ca="1" si="188"/>
        <v>256836.14216028547</v>
      </c>
      <c r="BB50" s="11">
        <f t="shared" ca="1" si="188"/>
        <v>255217.76906971904</v>
      </c>
      <c r="BC50" s="11">
        <f t="shared" ca="1" si="188"/>
        <v>253579.16631552056</v>
      </c>
      <c r="BD50" s="11">
        <f t="shared" ca="1" si="188"/>
        <v>251920.08102689462</v>
      </c>
      <c r="BE50" s="11">
        <f t="shared" ca="1" si="188"/>
        <v>250240.25717216084</v>
      </c>
      <c r="BF50" s="11">
        <f t="shared" ca="1" si="188"/>
        <v>248539.43551924286</v>
      </c>
      <c r="BG50" s="11">
        <f t="shared" ca="1" si="188"/>
        <v>246817.35359566344</v>
      </c>
      <c r="BH50" s="11">
        <f t="shared" ca="1" si="188"/>
        <v>245073.74564803924</v>
      </c>
      <c r="BI50" s="11">
        <f t="shared" ca="1" si="188"/>
        <v>243308.34260106977</v>
      </c>
    </row>
    <row r="51" spans="1:73" ht="30" x14ac:dyDescent="0.25">
      <c r="A51" s="89" t="s">
        <v>300</v>
      </c>
      <c r="C51" s="11">
        <f t="shared" si="187"/>
        <v>0</v>
      </c>
      <c r="D51" s="11">
        <f t="shared" si="188"/>
        <v>0</v>
      </c>
      <c r="E51" s="11">
        <f t="shared" si="188"/>
        <v>0</v>
      </c>
      <c r="F51" s="11">
        <f t="shared" si="188"/>
        <v>0</v>
      </c>
      <c r="G51" s="11">
        <f t="shared" si="188"/>
        <v>0</v>
      </c>
      <c r="H51" s="11">
        <f t="shared" si="188"/>
        <v>0</v>
      </c>
      <c r="I51" s="11">
        <f t="shared" si="188"/>
        <v>0</v>
      </c>
      <c r="J51" s="11">
        <f t="shared" si="188"/>
        <v>0</v>
      </c>
      <c r="K51" s="11">
        <f t="shared" si="188"/>
        <v>0</v>
      </c>
      <c r="L51" s="11">
        <f t="shared" si="188"/>
        <v>74861.655445119715</v>
      </c>
      <c r="M51" s="11">
        <f t="shared" si="188"/>
        <v>75657.060534224118</v>
      </c>
      <c r="N51" s="11">
        <f t="shared" si="188"/>
        <v>76460.916802400257</v>
      </c>
      <c r="O51" s="11">
        <f t="shared" si="188"/>
        <v>77273.314043425722</v>
      </c>
      <c r="P51" s="11">
        <f t="shared" si="188"/>
        <v>78094.343005137111</v>
      </c>
      <c r="Q51" s="11">
        <f t="shared" si="188"/>
        <v>78924.095399566693</v>
      </c>
      <c r="R51" s="11">
        <f t="shared" si="188"/>
        <v>79762.663913187076</v>
      </c>
      <c r="S51" s="11">
        <f t="shared" si="188"/>
        <v>80610.142217264685</v>
      </c>
      <c r="T51" s="11">
        <f t="shared" si="188"/>
        <v>17378355.808639679</v>
      </c>
      <c r="U51" s="11">
        <f t="shared" ca="1" si="188"/>
        <v>87001.675254655653</v>
      </c>
      <c r="V51" s="11">
        <f t="shared" ca="1" si="188"/>
        <v>88089.196195338794</v>
      </c>
      <c r="W51" s="11">
        <f t="shared" ca="1" si="188"/>
        <v>89190.311147780507</v>
      </c>
      <c r="X51" s="11">
        <f t="shared" ca="1" si="188"/>
        <v>90305.190037127759</v>
      </c>
      <c r="Y51" s="11">
        <f t="shared" ca="1" si="188"/>
        <v>91434.004912591889</v>
      </c>
      <c r="Z51" s="11">
        <f t="shared" ca="1" si="188"/>
        <v>92576.929973999271</v>
      </c>
      <c r="AA51" s="11">
        <f t="shared" ca="1" si="188"/>
        <v>93734.141598674294</v>
      </c>
      <c r="AB51" s="11">
        <f t="shared" ca="1" si="188"/>
        <v>94905.818368657725</v>
      </c>
      <c r="AC51" s="11">
        <f t="shared" ca="1" si="188"/>
        <v>96092.141098265944</v>
      </c>
      <c r="AD51" s="11">
        <f t="shared" ca="1" si="188"/>
        <v>97293.29286199424</v>
      </c>
      <c r="AE51" s="11">
        <f t="shared" ca="1" si="188"/>
        <v>98509.459022769181</v>
      </c>
      <c r="AF51" s="11">
        <f t="shared" ca="1" si="188"/>
        <v>99740.827260553779</v>
      </c>
      <c r="AG51" s="11">
        <f t="shared" ca="1" si="188"/>
        <v>100987.58760131069</v>
      </c>
      <c r="AH51" s="11">
        <f t="shared" ca="1" si="188"/>
        <v>102249.93244632712</v>
      </c>
      <c r="AI51" s="11">
        <f t="shared" ca="1" si="188"/>
        <v>103528.0566019062</v>
      </c>
      <c r="AJ51" s="11">
        <f t="shared" ca="1" si="188"/>
        <v>104822.15730943007</v>
      </c>
      <c r="AK51" s="11">
        <f t="shared" ca="1" si="188"/>
        <v>106132.43427579792</v>
      </c>
      <c r="AL51" s="11">
        <f t="shared" ca="1" si="188"/>
        <v>107459.08970424545</v>
      </c>
      <c r="AM51" s="11">
        <f t="shared" ca="1" si="188"/>
        <v>108802.3283255485</v>
      </c>
      <c r="AN51" s="11">
        <f t="shared" ca="1" si="188"/>
        <v>110162.35742961784</v>
      </c>
      <c r="AO51" s="11">
        <f t="shared" ca="1" si="188"/>
        <v>111539.38689748803</v>
      </c>
      <c r="AP51" s="11">
        <f t="shared" ca="1" si="188"/>
        <v>112933.62923370663</v>
      </c>
      <c r="AQ51" s="11">
        <f t="shared" ca="1" si="188"/>
        <v>114345.29959912796</v>
      </c>
      <c r="AR51" s="11">
        <f t="shared" ca="1" si="188"/>
        <v>115774.61584411713</v>
      </c>
      <c r="AS51" s="11">
        <f t="shared" ca="1" si="188"/>
        <v>117221.79854216857</v>
      </c>
      <c r="AT51" s="11">
        <f t="shared" ca="1" si="188"/>
        <v>118687.07102394564</v>
      </c>
      <c r="AU51" s="11">
        <f t="shared" ca="1" si="188"/>
        <v>120170.65941174497</v>
      </c>
      <c r="AV51" s="11">
        <f t="shared" ca="1" si="188"/>
        <v>121672.79265439173</v>
      </c>
      <c r="AW51" s="11">
        <f t="shared" ca="1" si="188"/>
        <v>123193.70256257162</v>
      </c>
      <c r="AX51" s="11">
        <f t="shared" ca="1" si="188"/>
        <v>124733.62384460378</v>
      </c>
      <c r="AY51" s="11">
        <f t="shared" ca="1" si="188"/>
        <v>126292.79414266133</v>
      </c>
      <c r="AZ51" s="11">
        <f t="shared" ca="1" si="188"/>
        <v>127871.45406944459</v>
      </c>
      <c r="BA51" s="11">
        <f t="shared" ca="1" si="188"/>
        <v>129469.84724531262</v>
      </c>
      <c r="BB51" s="11">
        <f t="shared" ca="1" si="188"/>
        <v>131088.22033587904</v>
      </c>
      <c r="BC51" s="11">
        <f t="shared" ca="1" si="188"/>
        <v>132726.82309007752</v>
      </c>
      <c r="BD51" s="11">
        <f t="shared" ca="1" si="188"/>
        <v>134385.90837870346</v>
      </c>
      <c r="BE51" s="11">
        <f t="shared" ca="1" si="188"/>
        <v>136065.73223343724</v>
      </c>
      <c r="BF51" s="11">
        <f t="shared" ca="1" si="188"/>
        <v>137766.55388635522</v>
      </c>
      <c r="BG51" s="11">
        <f t="shared" ca="1" si="188"/>
        <v>139488.63580993464</v>
      </c>
      <c r="BH51" s="11">
        <f t="shared" ca="1" si="188"/>
        <v>141232.24375755884</v>
      </c>
      <c r="BI51" s="11">
        <f t="shared" ca="1" si="188"/>
        <v>142997.64680452831</v>
      </c>
    </row>
    <row r="52" spans="1:73" x14ac:dyDescent="0.25">
      <c r="A52" s="42" t="s">
        <v>146</v>
      </c>
      <c r="C52" s="11">
        <f t="shared" si="187"/>
        <v>18000000</v>
      </c>
      <c r="D52" s="11">
        <f t="shared" si="188"/>
        <v>18000000</v>
      </c>
      <c r="E52" s="11">
        <f t="shared" si="188"/>
        <v>18000000</v>
      </c>
      <c r="F52" s="11">
        <f t="shared" si="188"/>
        <v>18000000</v>
      </c>
      <c r="G52" s="11">
        <f t="shared" si="188"/>
        <v>18000000</v>
      </c>
      <c r="H52" s="11">
        <f t="shared" si="188"/>
        <v>18000000</v>
      </c>
      <c r="I52" s="11">
        <f t="shared" si="188"/>
        <v>18000000</v>
      </c>
      <c r="J52" s="11">
        <f t="shared" si="188"/>
        <v>18000000</v>
      </c>
      <c r="K52" s="11">
        <f t="shared" si="188"/>
        <v>18000000</v>
      </c>
      <c r="L52" s="11">
        <f t="shared" si="188"/>
        <v>17925138.344554879</v>
      </c>
      <c r="M52" s="11">
        <f t="shared" si="188"/>
        <v>17849481.284020655</v>
      </c>
      <c r="N52" s="11">
        <f t="shared" si="188"/>
        <v>17773020.367218256</v>
      </c>
      <c r="O52" s="11">
        <f t="shared" si="188"/>
        <v>17695747.053174831</v>
      </c>
      <c r="P52" s="11">
        <f t="shared" si="188"/>
        <v>17617652.710169695</v>
      </c>
      <c r="Q52" s="11">
        <f t="shared" si="188"/>
        <v>17538728.614770129</v>
      </c>
      <c r="R52" s="11">
        <f t="shared" si="188"/>
        <v>17458965.950856943</v>
      </c>
      <c r="S52" s="11">
        <f t="shared" si="188"/>
        <v>17378355.808639679</v>
      </c>
      <c r="T52" s="11">
        <f t="shared" ca="1" si="188"/>
        <v>23944345.132075395</v>
      </c>
      <c r="U52" s="11">
        <f t="shared" ca="1" si="188"/>
        <v>23857343.456820741</v>
      </c>
      <c r="V52" s="11">
        <f t="shared" ca="1" si="188"/>
        <v>23769254.260625403</v>
      </c>
      <c r="W52" s="11">
        <f t="shared" ca="1" si="188"/>
        <v>23680063.949477624</v>
      </c>
      <c r="X52" s="11">
        <f t="shared" ca="1" si="188"/>
        <v>23589758.759440497</v>
      </c>
      <c r="Y52" s="11">
        <f t="shared" ca="1" si="188"/>
        <v>23498324.754527904</v>
      </c>
      <c r="Z52" s="11">
        <f t="shared" ca="1" si="188"/>
        <v>23405747.824553903</v>
      </c>
      <c r="AA52" s="11">
        <f t="shared" ca="1" si="188"/>
        <v>23312013.682955228</v>
      </c>
      <c r="AB52" s="11">
        <f t="shared" ca="1" si="188"/>
        <v>23217107.864586569</v>
      </c>
      <c r="AC52" s="11">
        <f t="shared" ca="1" si="188"/>
        <v>23121015.723488305</v>
      </c>
      <c r="AD52" s="11">
        <f t="shared" ca="1" si="188"/>
        <v>23023722.43062631</v>
      </c>
      <c r="AE52" s="11">
        <f t="shared" ca="1" si="188"/>
        <v>22925212.971603543</v>
      </c>
      <c r="AF52" s="11">
        <f t="shared" ca="1" si="188"/>
        <v>22825472.144342989</v>
      </c>
      <c r="AG52" s="11">
        <f t="shared" ca="1" si="188"/>
        <v>22724484.556741677</v>
      </c>
      <c r="AH52" s="11">
        <f t="shared" ca="1" si="188"/>
        <v>22622234.62429535</v>
      </c>
      <c r="AI52" s="11">
        <f t="shared" ca="1" si="188"/>
        <v>22518706.567693442</v>
      </c>
      <c r="AJ52" s="11">
        <f t="shared" ca="1" si="188"/>
        <v>22413884.410384011</v>
      </c>
      <c r="AK52" s="11">
        <f t="shared" ca="1" si="188"/>
        <v>22307751.976108212</v>
      </c>
      <c r="AL52" s="11">
        <f t="shared" ca="1" si="188"/>
        <v>22200292.886403967</v>
      </c>
      <c r="AM52" s="11">
        <f t="shared" ca="1" si="188"/>
        <v>22091490.558078419</v>
      </c>
      <c r="AN52" s="11">
        <f t="shared" ca="1" si="188"/>
        <v>21981328.200648803</v>
      </c>
      <c r="AO52" s="11">
        <f t="shared" ca="1" si="188"/>
        <v>21869788.813751314</v>
      </c>
      <c r="AP52" s="11">
        <f t="shared" ca="1" si="188"/>
        <v>21756855.184517607</v>
      </c>
      <c r="AQ52" s="11">
        <f t="shared" ca="1" si="188"/>
        <v>21642509.884918477</v>
      </c>
      <c r="AR52" s="11">
        <f t="shared" ca="1" si="188"/>
        <v>21526735.269074362</v>
      </c>
      <c r="AS52" s="11">
        <f t="shared" ca="1" si="188"/>
        <v>21409513.470532194</v>
      </c>
      <c r="AT52" s="11">
        <f t="shared" ca="1" si="188"/>
        <v>21290826.399508249</v>
      </c>
      <c r="AU52" s="11">
        <f t="shared" ca="1" si="188"/>
        <v>21170655.740096506</v>
      </c>
      <c r="AV52" s="11">
        <f t="shared" ca="1" si="188"/>
        <v>21048982.947442114</v>
      </c>
      <c r="AW52" s="11">
        <f t="shared" ca="1" si="188"/>
        <v>20925789.244879544</v>
      </c>
      <c r="AX52" s="11">
        <f t="shared" ca="1" si="188"/>
        <v>20801055.621034939</v>
      </c>
      <c r="AY52" s="11">
        <f t="shared" ca="1" si="188"/>
        <v>20674762.826892279</v>
      </c>
      <c r="AZ52" s="11">
        <f t="shared" ca="1" si="188"/>
        <v>20546891.372822836</v>
      </c>
      <c r="BA52" s="11">
        <f t="shared" ca="1" si="188"/>
        <v>20417421.525577523</v>
      </c>
      <c r="BB52" s="11">
        <f t="shared" ca="1" si="188"/>
        <v>20286333.305241644</v>
      </c>
      <c r="BC52" s="11">
        <f t="shared" ca="1" si="188"/>
        <v>20153606.482151568</v>
      </c>
      <c r="BD52" s="11">
        <f t="shared" ca="1" si="188"/>
        <v>20019220.573772866</v>
      </c>
      <c r="BE52" s="11">
        <f t="shared" ca="1" si="188"/>
        <v>19883154.841539428</v>
      </c>
      <c r="BF52" s="11">
        <f t="shared" ca="1" si="188"/>
        <v>19745388.287653074</v>
      </c>
      <c r="BG52" s="11">
        <f t="shared" ca="1" si="188"/>
        <v>19605899.651843138</v>
      </c>
      <c r="BH52" s="11">
        <f t="shared" ca="1" si="188"/>
        <v>19464667.408085581</v>
      </c>
      <c r="BI52" s="11">
        <f t="shared" ca="1" si="188"/>
        <v>19321669.761281051</v>
      </c>
    </row>
    <row r="53" spans="1:73" x14ac:dyDescent="0.25">
      <c r="C53" s="11">
        <f t="shared" si="187"/>
        <v>0</v>
      </c>
      <c r="D53" s="11">
        <f t="shared" si="188"/>
        <v>0</v>
      </c>
      <c r="E53" s="11">
        <f t="shared" si="188"/>
        <v>0</v>
      </c>
      <c r="F53" s="11">
        <f t="shared" si="188"/>
        <v>0</v>
      </c>
      <c r="G53" s="11">
        <f t="shared" si="188"/>
        <v>0</v>
      </c>
      <c r="H53" s="11">
        <f t="shared" si="188"/>
        <v>0</v>
      </c>
      <c r="I53" s="11">
        <f t="shared" si="188"/>
        <v>0</v>
      </c>
      <c r="J53" s="11">
        <f t="shared" si="188"/>
        <v>0</v>
      </c>
      <c r="K53" s="11">
        <f t="shared" si="188"/>
        <v>0</v>
      </c>
      <c r="L53" s="11">
        <f t="shared" si="188"/>
        <v>0</v>
      </c>
      <c r="M53" s="11">
        <f t="shared" si="188"/>
        <v>0</v>
      </c>
      <c r="N53" s="11">
        <f t="shared" si="188"/>
        <v>0</v>
      </c>
      <c r="O53" s="11">
        <f t="shared" si="188"/>
        <v>0</v>
      </c>
      <c r="P53" s="11">
        <f t="shared" si="188"/>
        <v>0</v>
      </c>
      <c r="Q53" s="11">
        <f t="shared" si="188"/>
        <v>0</v>
      </c>
      <c r="R53" s="11">
        <f t="shared" si="188"/>
        <v>0</v>
      </c>
      <c r="S53" s="11">
        <f t="shared" si="188"/>
        <v>0</v>
      </c>
      <c r="T53" s="11">
        <f t="shared" si="188"/>
        <v>0</v>
      </c>
      <c r="U53" s="11">
        <f t="shared" si="188"/>
        <v>0</v>
      </c>
      <c r="V53" s="11">
        <f t="shared" si="188"/>
        <v>0</v>
      </c>
      <c r="W53" s="11">
        <f t="shared" si="188"/>
        <v>0</v>
      </c>
      <c r="X53" s="11">
        <f t="shared" si="188"/>
        <v>0</v>
      </c>
      <c r="Y53" s="11">
        <f t="shared" si="188"/>
        <v>0</v>
      </c>
      <c r="Z53" s="11">
        <f t="shared" si="188"/>
        <v>0</v>
      </c>
      <c r="AA53" s="11">
        <f t="shared" si="188"/>
        <v>0</v>
      </c>
      <c r="AB53" s="11">
        <f t="shared" si="188"/>
        <v>0</v>
      </c>
      <c r="AC53" s="11">
        <f t="shared" si="188"/>
        <v>0</v>
      </c>
      <c r="AD53" s="11">
        <f t="shared" si="188"/>
        <v>0</v>
      </c>
      <c r="AE53" s="11">
        <f t="shared" si="188"/>
        <v>0</v>
      </c>
      <c r="AF53" s="11">
        <f t="shared" si="188"/>
        <v>0</v>
      </c>
      <c r="AG53" s="11">
        <f t="shared" si="188"/>
        <v>0</v>
      </c>
      <c r="AH53" s="11">
        <f t="shared" si="188"/>
        <v>0</v>
      </c>
      <c r="AI53" s="11">
        <f t="shared" si="188"/>
        <v>0</v>
      </c>
      <c r="AJ53" s="11">
        <f t="shared" si="188"/>
        <v>0</v>
      </c>
      <c r="AK53" s="11">
        <f t="shared" si="188"/>
        <v>0</v>
      </c>
      <c r="AL53" s="11">
        <f t="shared" si="188"/>
        <v>0</v>
      </c>
      <c r="AM53" s="11">
        <f t="shared" si="188"/>
        <v>0</v>
      </c>
      <c r="AN53" s="11">
        <f t="shared" si="188"/>
        <v>0</v>
      </c>
      <c r="AO53" s="11">
        <f t="shared" si="188"/>
        <v>0</v>
      </c>
      <c r="AP53" s="11">
        <f t="shared" si="188"/>
        <v>0</v>
      </c>
      <c r="AQ53" s="11">
        <f t="shared" si="188"/>
        <v>0</v>
      </c>
      <c r="AR53" s="11">
        <f t="shared" si="188"/>
        <v>0</v>
      </c>
      <c r="AS53" s="11">
        <f t="shared" si="188"/>
        <v>0</v>
      </c>
      <c r="AT53" s="11">
        <f t="shared" si="188"/>
        <v>0</v>
      </c>
      <c r="AU53" s="11">
        <f t="shared" si="188"/>
        <v>0</v>
      </c>
      <c r="AV53" s="11">
        <f t="shared" si="188"/>
        <v>0</v>
      </c>
      <c r="AW53" s="11">
        <f t="shared" si="188"/>
        <v>0</v>
      </c>
      <c r="AX53" s="11">
        <f t="shared" si="188"/>
        <v>0</v>
      </c>
      <c r="AY53" s="11">
        <f t="shared" si="188"/>
        <v>0</v>
      </c>
      <c r="AZ53" s="11">
        <f t="shared" si="188"/>
        <v>0</v>
      </c>
      <c r="BA53" s="11">
        <f t="shared" si="188"/>
        <v>0</v>
      </c>
      <c r="BB53" s="11">
        <f t="shared" si="188"/>
        <v>0</v>
      </c>
      <c r="BC53" s="11">
        <f t="shared" si="188"/>
        <v>0</v>
      </c>
      <c r="BD53" s="11">
        <f t="shared" si="188"/>
        <v>0</v>
      </c>
      <c r="BE53" s="11">
        <f t="shared" si="188"/>
        <v>0</v>
      </c>
      <c r="BF53" s="11">
        <f t="shared" si="188"/>
        <v>0</v>
      </c>
      <c r="BG53" s="11">
        <f t="shared" si="188"/>
        <v>0</v>
      </c>
      <c r="BH53" s="11">
        <f t="shared" si="188"/>
        <v>0</v>
      </c>
      <c r="BI53" s="11">
        <f t="shared" si="188"/>
        <v>0</v>
      </c>
    </row>
    <row r="54" spans="1:73" x14ac:dyDescent="0.25">
      <c r="A54" s="43" t="s">
        <v>143</v>
      </c>
      <c r="C54" s="11">
        <f t="shared" si="187"/>
        <v>0</v>
      </c>
      <c r="D54" s="11">
        <f t="shared" si="188"/>
        <v>16875</v>
      </c>
      <c r="E54" s="11">
        <f t="shared" si="188"/>
        <v>16875</v>
      </c>
      <c r="F54" s="11">
        <f t="shared" si="188"/>
        <v>16875</v>
      </c>
      <c r="G54" s="11">
        <f t="shared" ref="D54:BI55" si="189">G26+G41</f>
        <v>16875</v>
      </c>
      <c r="H54" s="11">
        <f t="shared" si="189"/>
        <v>16875</v>
      </c>
      <c r="I54" s="11">
        <f t="shared" si="189"/>
        <v>16875</v>
      </c>
      <c r="J54" s="11">
        <f t="shared" si="189"/>
        <v>16875</v>
      </c>
      <c r="K54" s="11">
        <f t="shared" si="189"/>
        <v>16875</v>
      </c>
      <c r="L54" s="11">
        <f t="shared" si="189"/>
        <v>16875</v>
      </c>
      <c r="M54" s="11">
        <f t="shared" si="189"/>
        <v>16875</v>
      </c>
      <c r="N54" s="11">
        <f t="shared" si="189"/>
        <v>16875</v>
      </c>
      <c r="O54" s="11">
        <f t="shared" si="189"/>
        <v>16875</v>
      </c>
      <c r="P54" s="11">
        <f t="shared" si="189"/>
        <v>16875</v>
      </c>
      <c r="Q54" s="11">
        <f t="shared" si="189"/>
        <v>16875</v>
      </c>
      <c r="R54" s="11">
        <f t="shared" si="189"/>
        <v>16875</v>
      </c>
      <c r="S54" s="11">
        <f t="shared" si="189"/>
        <v>16875</v>
      </c>
      <c r="T54" s="11">
        <f t="shared" si="189"/>
        <v>0</v>
      </c>
      <c r="U54" s="11">
        <f t="shared" ca="1" si="189"/>
        <v>29930.431415094245</v>
      </c>
      <c r="V54" s="11">
        <f t="shared" ca="1" si="189"/>
        <v>29930.431415094245</v>
      </c>
      <c r="W54" s="11">
        <f t="shared" ca="1" si="189"/>
        <v>29930.431415094245</v>
      </c>
      <c r="X54" s="11">
        <f t="shared" ca="1" si="189"/>
        <v>29930.431415094245</v>
      </c>
      <c r="Y54" s="11">
        <f t="shared" ca="1" si="189"/>
        <v>29930.431415094245</v>
      </c>
      <c r="Z54" s="11">
        <f t="shared" ca="1" si="189"/>
        <v>29930.431415094245</v>
      </c>
      <c r="AA54" s="11">
        <f t="shared" ca="1" si="189"/>
        <v>29930.431415094245</v>
      </c>
      <c r="AB54" s="11">
        <f t="shared" ca="1" si="189"/>
        <v>29930.431415094245</v>
      </c>
      <c r="AC54" s="11">
        <f t="shared" ca="1" si="189"/>
        <v>29930.431415094245</v>
      </c>
      <c r="AD54" s="11">
        <f t="shared" ca="1" si="189"/>
        <v>29930.431415094245</v>
      </c>
      <c r="AE54" s="11">
        <f t="shared" ca="1" si="189"/>
        <v>29930.431415094245</v>
      </c>
      <c r="AF54" s="11">
        <f t="shared" ca="1" si="189"/>
        <v>29930.431415094245</v>
      </c>
      <c r="AG54" s="11">
        <f t="shared" ca="1" si="189"/>
        <v>29930.431415094245</v>
      </c>
      <c r="AH54" s="11">
        <f t="shared" ca="1" si="189"/>
        <v>29930.431415094245</v>
      </c>
      <c r="AI54" s="11">
        <f t="shared" ca="1" si="189"/>
        <v>29930.431415094245</v>
      </c>
      <c r="AJ54" s="11">
        <f t="shared" ca="1" si="189"/>
        <v>29930.431415094245</v>
      </c>
      <c r="AK54" s="11">
        <f t="shared" ca="1" si="189"/>
        <v>9.4587448984384537E-11</v>
      </c>
      <c r="AL54" s="11">
        <f t="shared" ca="1" si="189"/>
        <v>0</v>
      </c>
      <c r="AM54" s="11">
        <f t="shared" ca="1" si="189"/>
        <v>0</v>
      </c>
      <c r="AN54" s="11">
        <f t="shared" ca="1" si="189"/>
        <v>0</v>
      </c>
      <c r="AO54" s="11">
        <f t="shared" ca="1" si="189"/>
        <v>0</v>
      </c>
      <c r="AP54" s="11">
        <f t="shared" ca="1" si="189"/>
        <v>0</v>
      </c>
      <c r="AQ54" s="11">
        <f t="shared" ca="1" si="189"/>
        <v>0</v>
      </c>
      <c r="AR54" s="11">
        <f t="shared" ca="1" si="189"/>
        <v>0</v>
      </c>
      <c r="AS54" s="11">
        <f t="shared" ca="1" si="189"/>
        <v>0</v>
      </c>
      <c r="AT54" s="11">
        <f t="shared" ca="1" si="189"/>
        <v>0</v>
      </c>
      <c r="AU54" s="11">
        <f t="shared" ca="1" si="189"/>
        <v>0</v>
      </c>
      <c r="AV54" s="11">
        <f t="shared" ca="1" si="189"/>
        <v>0</v>
      </c>
      <c r="AW54" s="11">
        <f t="shared" ca="1" si="189"/>
        <v>0</v>
      </c>
      <c r="AX54" s="11">
        <f t="shared" ca="1" si="189"/>
        <v>0</v>
      </c>
      <c r="AY54" s="11">
        <f t="shared" ca="1" si="189"/>
        <v>0</v>
      </c>
      <c r="AZ54" s="11">
        <f t="shared" ca="1" si="189"/>
        <v>0</v>
      </c>
      <c r="BA54" s="11">
        <f t="shared" ca="1" si="189"/>
        <v>0</v>
      </c>
      <c r="BB54" s="11">
        <f t="shared" ca="1" si="189"/>
        <v>0</v>
      </c>
      <c r="BC54" s="11">
        <f t="shared" ca="1" si="189"/>
        <v>0</v>
      </c>
      <c r="BD54" s="11">
        <f t="shared" ca="1" si="189"/>
        <v>0</v>
      </c>
      <c r="BE54" s="11">
        <f t="shared" ca="1" si="189"/>
        <v>0</v>
      </c>
      <c r="BF54" s="11">
        <f t="shared" ca="1" si="189"/>
        <v>0</v>
      </c>
      <c r="BG54" s="11">
        <f t="shared" ca="1" si="189"/>
        <v>0</v>
      </c>
      <c r="BH54" s="11">
        <f t="shared" ca="1" si="189"/>
        <v>0</v>
      </c>
      <c r="BI54" s="11">
        <f t="shared" ca="1" si="189"/>
        <v>0</v>
      </c>
      <c r="BJ54" s="5">
        <f t="shared" ref="BJ54:BQ54" ca="1" si="190">MIN(BI54,BI55)</f>
        <v>0</v>
      </c>
      <c r="BK54" s="5">
        <f t="shared" ca="1" si="190"/>
        <v>0</v>
      </c>
      <c r="BL54" s="5">
        <f t="shared" ca="1" si="190"/>
        <v>0</v>
      </c>
      <c r="BM54" s="5">
        <f t="shared" ca="1" si="190"/>
        <v>0</v>
      </c>
      <c r="BN54" s="5">
        <f t="shared" ca="1" si="190"/>
        <v>0</v>
      </c>
      <c r="BO54" s="5">
        <f t="shared" ca="1" si="190"/>
        <v>0</v>
      </c>
      <c r="BP54" s="5">
        <f t="shared" ca="1" si="190"/>
        <v>0</v>
      </c>
      <c r="BQ54" s="5">
        <f t="shared" ca="1" si="190"/>
        <v>0</v>
      </c>
      <c r="BR54" s="5">
        <f t="shared" ref="BR54:BU54" ca="1" si="191">MIN(BQ54,BQ55)</f>
        <v>0</v>
      </c>
      <c r="BS54" s="5">
        <f t="shared" ca="1" si="191"/>
        <v>0</v>
      </c>
      <c r="BT54" s="5">
        <f t="shared" ca="1" si="191"/>
        <v>0</v>
      </c>
      <c r="BU54" s="5">
        <f t="shared" ca="1" si="191"/>
        <v>0</v>
      </c>
    </row>
    <row r="55" spans="1:73" x14ac:dyDescent="0.25">
      <c r="A55" s="43" t="s">
        <v>144</v>
      </c>
      <c r="C55" s="11">
        <f t="shared" si="187"/>
        <v>270000</v>
      </c>
      <c r="D55" s="11">
        <f t="shared" si="189"/>
        <v>253125</v>
      </c>
      <c r="E55" s="11">
        <f t="shared" si="189"/>
        <v>236250</v>
      </c>
      <c r="F55" s="11">
        <f t="shared" si="189"/>
        <v>219375</v>
      </c>
      <c r="G55" s="11">
        <f t="shared" si="189"/>
        <v>202500</v>
      </c>
      <c r="H55" s="11">
        <f t="shared" si="189"/>
        <v>185625</v>
      </c>
      <c r="I55" s="11">
        <f t="shared" si="189"/>
        <v>168750</v>
      </c>
      <c r="J55" s="11">
        <f t="shared" si="189"/>
        <v>151875</v>
      </c>
      <c r="K55" s="11">
        <f t="shared" si="189"/>
        <v>135000</v>
      </c>
      <c r="L55" s="11">
        <f t="shared" si="189"/>
        <v>118125</v>
      </c>
      <c r="M55" s="11">
        <f t="shared" si="189"/>
        <v>101250</v>
      </c>
      <c r="N55" s="11">
        <f t="shared" si="189"/>
        <v>84375</v>
      </c>
      <c r="O55" s="11">
        <f t="shared" si="189"/>
        <v>67500</v>
      </c>
      <c r="P55" s="11">
        <f t="shared" si="189"/>
        <v>50625</v>
      </c>
      <c r="Q55" s="11">
        <f t="shared" si="189"/>
        <v>33750</v>
      </c>
      <c r="R55" s="11">
        <f t="shared" si="189"/>
        <v>16875</v>
      </c>
      <c r="S55" s="11">
        <f t="shared" si="189"/>
        <v>0</v>
      </c>
      <c r="T55" s="11">
        <f t="shared" ca="1" si="189"/>
        <v>478886.90264150791</v>
      </c>
      <c r="U55" s="11">
        <f t="shared" ca="1" si="189"/>
        <v>448956.47122641368</v>
      </c>
      <c r="V55" s="11">
        <f t="shared" ca="1" si="189"/>
        <v>419026.03981131944</v>
      </c>
      <c r="W55" s="11">
        <f t="shared" ca="1" si="189"/>
        <v>389095.6083962252</v>
      </c>
      <c r="X55" s="11">
        <f t="shared" ca="1" si="189"/>
        <v>359165.17698113096</v>
      </c>
      <c r="Y55" s="11">
        <f t="shared" ca="1" si="189"/>
        <v>329234.74556603673</v>
      </c>
      <c r="Z55" s="11">
        <f t="shared" ca="1" si="189"/>
        <v>299304.31415094249</v>
      </c>
      <c r="AA55" s="11">
        <f t="shared" ca="1" si="189"/>
        <v>269373.88273584825</v>
      </c>
      <c r="AB55" s="11">
        <f t="shared" ca="1" si="189"/>
        <v>239443.45132075401</v>
      </c>
      <c r="AC55" s="11">
        <f t="shared" ca="1" si="189"/>
        <v>209513.01990565978</v>
      </c>
      <c r="AD55" s="11">
        <f t="shared" ca="1" si="189"/>
        <v>179582.58849056554</v>
      </c>
      <c r="AE55" s="11">
        <f t="shared" ca="1" si="189"/>
        <v>149652.1570754713</v>
      </c>
      <c r="AF55" s="11">
        <f t="shared" ca="1" si="189"/>
        <v>119721.72566037707</v>
      </c>
      <c r="AG55" s="11">
        <f t="shared" ca="1" si="189"/>
        <v>89791.294245282828</v>
      </c>
      <c r="AH55" s="11">
        <f t="shared" ca="1" si="189"/>
        <v>59860.862830188584</v>
      </c>
      <c r="AI55" s="11">
        <f t="shared" ca="1" si="189"/>
        <v>29930.431415094339</v>
      </c>
      <c r="AJ55" s="11">
        <f t="shared" ca="1" si="189"/>
        <v>9.4587448984384537E-11</v>
      </c>
      <c r="AK55" s="11">
        <f t="shared" ca="1" si="189"/>
        <v>0</v>
      </c>
      <c r="AL55" s="11">
        <f t="shared" ca="1" si="189"/>
        <v>0</v>
      </c>
      <c r="AM55" s="11">
        <f t="shared" ca="1" si="189"/>
        <v>0</v>
      </c>
      <c r="AN55" s="11">
        <f t="shared" ca="1" si="189"/>
        <v>0</v>
      </c>
      <c r="AO55" s="11">
        <f t="shared" ca="1" si="189"/>
        <v>0</v>
      </c>
      <c r="AP55" s="11">
        <f t="shared" ca="1" si="189"/>
        <v>0</v>
      </c>
      <c r="AQ55" s="11">
        <f t="shared" ca="1" si="189"/>
        <v>0</v>
      </c>
      <c r="AR55" s="11">
        <f t="shared" ca="1" si="189"/>
        <v>0</v>
      </c>
      <c r="AS55" s="11">
        <f t="shared" ca="1" si="189"/>
        <v>0</v>
      </c>
      <c r="AT55" s="11">
        <f t="shared" ca="1" si="189"/>
        <v>0</v>
      </c>
      <c r="AU55" s="11">
        <f t="shared" ca="1" si="189"/>
        <v>0</v>
      </c>
      <c r="AV55" s="11">
        <f t="shared" ca="1" si="189"/>
        <v>0</v>
      </c>
      <c r="AW55" s="11">
        <f t="shared" ca="1" si="189"/>
        <v>0</v>
      </c>
      <c r="AX55" s="11">
        <f t="shared" ca="1" si="189"/>
        <v>0</v>
      </c>
      <c r="AY55" s="11">
        <f t="shared" ca="1" si="189"/>
        <v>0</v>
      </c>
      <c r="AZ55" s="11">
        <f t="shared" ca="1" si="189"/>
        <v>0</v>
      </c>
      <c r="BA55" s="11">
        <f t="shared" ca="1" si="189"/>
        <v>0</v>
      </c>
      <c r="BB55" s="11">
        <f t="shared" ca="1" si="189"/>
        <v>0</v>
      </c>
      <c r="BC55" s="11">
        <f t="shared" ca="1" si="189"/>
        <v>0</v>
      </c>
      <c r="BD55" s="11">
        <f t="shared" ca="1" si="189"/>
        <v>0</v>
      </c>
      <c r="BE55" s="11">
        <f t="shared" ca="1" si="189"/>
        <v>0</v>
      </c>
      <c r="BF55" s="11">
        <f t="shared" ca="1" si="189"/>
        <v>0</v>
      </c>
      <c r="BG55" s="11">
        <f t="shared" ca="1" si="189"/>
        <v>0</v>
      </c>
      <c r="BH55" s="11">
        <f t="shared" ca="1" si="189"/>
        <v>0</v>
      </c>
      <c r="BI55" s="11">
        <f t="shared" ca="1" si="189"/>
        <v>0</v>
      </c>
      <c r="BJ55" s="5">
        <f t="shared" ref="BJ55:BQ55" ca="1" si="192">BI55-BJ54</f>
        <v>0</v>
      </c>
      <c r="BK55" s="5">
        <f t="shared" ca="1" si="192"/>
        <v>0</v>
      </c>
      <c r="BL55" s="5">
        <f t="shared" ca="1" si="192"/>
        <v>0</v>
      </c>
      <c r="BM55" s="5">
        <f t="shared" ca="1" si="192"/>
        <v>0</v>
      </c>
      <c r="BN55" s="5">
        <f t="shared" ca="1" si="192"/>
        <v>0</v>
      </c>
      <c r="BO55" s="5">
        <f t="shared" ca="1" si="192"/>
        <v>0</v>
      </c>
      <c r="BP55" s="5">
        <f t="shared" ca="1" si="192"/>
        <v>0</v>
      </c>
      <c r="BQ55" s="5">
        <f t="shared" ca="1" si="192"/>
        <v>0</v>
      </c>
      <c r="BR55" s="5">
        <f t="shared" ref="BR55:BU55" ca="1" si="193">BQ55-BR54</f>
        <v>0</v>
      </c>
      <c r="BS55" s="5">
        <f t="shared" ca="1" si="193"/>
        <v>0</v>
      </c>
      <c r="BT55" s="5">
        <f t="shared" ca="1" si="193"/>
        <v>0</v>
      </c>
      <c r="BU55" s="5">
        <f t="shared" ca="1" si="193"/>
        <v>0</v>
      </c>
    </row>
    <row r="59" spans="1:73" x14ac:dyDescent="0.25">
      <c r="A59" s="9" t="s">
        <v>297</v>
      </c>
    </row>
    <row r="60" spans="1:73" x14ac:dyDescent="0.25">
      <c r="A60" t="s">
        <v>298</v>
      </c>
      <c r="C60" s="4">
        <f>'For Sale'!C87</f>
        <v>0</v>
      </c>
      <c r="D60" s="4">
        <f>'For Sale'!D87</f>
        <v>0</v>
      </c>
      <c r="E60" s="4">
        <f>'For Sale'!E87</f>
        <v>0</v>
      </c>
      <c r="F60" s="4">
        <f>'For Sale'!F87</f>
        <v>0</v>
      </c>
      <c r="G60" s="4">
        <f>'For Sale'!G87</f>
        <v>0</v>
      </c>
      <c r="H60" s="4">
        <f>'For Sale'!H87</f>
        <v>0</v>
      </c>
      <c r="I60" s="4">
        <f>'For Sale'!I87</f>
        <v>0</v>
      </c>
      <c r="J60" s="4">
        <f>'For Sale'!J87</f>
        <v>0</v>
      </c>
      <c r="K60" s="4">
        <f>'For Sale'!K87</f>
        <v>0</v>
      </c>
      <c r="L60" s="4">
        <f>'For Sale'!L87</f>
        <v>0</v>
      </c>
      <c r="M60" s="4">
        <f>'For Sale'!M87</f>
        <v>0</v>
      </c>
      <c r="N60" s="4">
        <f>'For Sale'!N87</f>
        <v>0</v>
      </c>
      <c r="O60" s="4">
        <f>'For Sale'!O87</f>
        <v>0</v>
      </c>
      <c r="P60" s="4">
        <f>'For Sale'!P87</f>
        <v>0</v>
      </c>
      <c r="Q60" s="4">
        <f>'For Sale'!Q87</f>
        <v>0</v>
      </c>
      <c r="R60" s="4">
        <f>'For Sale'!R87</f>
        <v>0</v>
      </c>
      <c r="S60" s="4">
        <f>'For Sale'!S87</f>
        <v>0</v>
      </c>
      <c r="T60" s="4">
        <f>'For Sale'!T87</f>
        <v>0</v>
      </c>
      <c r="U60" s="4">
        <f>'For Sale'!U87</f>
        <v>0</v>
      </c>
      <c r="V60" s="4">
        <f>'For Sale'!V87</f>
        <v>0</v>
      </c>
      <c r="W60" s="4">
        <f>'For Sale'!W87</f>
        <v>0</v>
      </c>
      <c r="X60" s="4">
        <f>'For Sale'!X87</f>
        <v>0</v>
      </c>
      <c r="Y60" s="4">
        <f>'For Sale'!Y87</f>
        <v>0</v>
      </c>
      <c r="Z60" s="4">
        <f>'For Sale'!Z87</f>
        <v>0</v>
      </c>
      <c r="AA60" s="4">
        <f>'For Sale'!AA87</f>
        <v>0</v>
      </c>
      <c r="AB60" s="4">
        <f>'For Sale'!AB87</f>
        <v>0</v>
      </c>
      <c r="AC60" s="4">
        <f>'For Sale'!AC87</f>
        <v>0</v>
      </c>
      <c r="AD60" s="4">
        <f>'For Sale'!AD87</f>
        <v>0</v>
      </c>
      <c r="AE60" s="4">
        <f>'For Sale'!AE87</f>
        <v>0</v>
      </c>
      <c r="AF60" s="4">
        <f>'For Sale'!AF87</f>
        <v>0</v>
      </c>
      <c r="AG60" s="4">
        <f>'For Sale'!AG87</f>
        <v>0</v>
      </c>
      <c r="AH60" s="4">
        <f>'For Sale'!AH87</f>
        <v>0</v>
      </c>
      <c r="AI60" s="4">
        <f>'For Sale'!AI87</f>
        <v>0</v>
      </c>
      <c r="AJ60" s="4">
        <f>'For Sale'!AJ87</f>
        <v>0</v>
      </c>
      <c r="AK60" s="4">
        <f>'For Sale'!AK87</f>
        <v>0</v>
      </c>
      <c r="AL60" s="4">
        <f>'For Sale'!AL87</f>
        <v>0</v>
      </c>
      <c r="AM60" s="4">
        <f>'For Sale'!AM87</f>
        <v>0</v>
      </c>
      <c r="AN60" s="4">
        <f>'For Sale'!AN87</f>
        <v>0</v>
      </c>
      <c r="AO60" s="4">
        <f>'For Sale'!AO87</f>
        <v>0</v>
      </c>
      <c r="AP60" s="4">
        <f>'For Sale'!AP87</f>
        <v>0</v>
      </c>
      <c r="AQ60" s="4">
        <f>'For Sale'!AQ87</f>
        <v>0</v>
      </c>
      <c r="AR60" s="4">
        <f>'For Sale'!AR87</f>
        <v>0</v>
      </c>
      <c r="AS60" s="4">
        <f>'For Sale'!AS87</f>
        <v>0</v>
      </c>
      <c r="AT60" s="4">
        <f>'For Sale'!AT87</f>
        <v>0</v>
      </c>
      <c r="AU60" s="4">
        <f>'For Sale'!AU87</f>
        <v>0</v>
      </c>
      <c r="AV60" s="4">
        <f>'For Sale'!AV87</f>
        <v>0</v>
      </c>
      <c r="AW60" s="4">
        <f>'For Sale'!AW87</f>
        <v>0</v>
      </c>
      <c r="AX60" s="4">
        <f>'For Sale'!AX87</f>
        <v>0</v>
      </c>
      <c r="AY60" s="4">
        <f>'For Sale'!AY87</f>
        <v>0</v>
      </c>
      <c r="AZ60" s="4">
        <f>'For Sale'!AZ87</f>
        <v>0</v>
      </c>
      <c r="BA60" s="4">
        <f>'For Sale'!BA87</f>
        <v>0</v>
      </c>
      <c r="BB60" s="4">
        <f>'For Sale'!BB87</f>
        <v>0</v>
      </c>
      <c r="BC60" s="4">
        <f>'For Sale'!BC87</f>
        <v>0</v>
      </c>
      <c r="BD60" s="4">
        <f>'For Sale'!BD87</f>
        <v>0</v>
      </c>
      <c r="BE60" s="4">
        <f>'For Sale'!BE87</f>
        <v>0</v>
      </c>
      <c r="BF60" s="4">
        <f>'For Sale'!BF87</f>
        <v>0</v>
      </c>
      <c r="BG60" s="4">
        <f>'For Sale'!BG87</f>
        <v>0</v>
      </c>
      <c r="BH60" s="4">
        <f>'For Sale'!BH87</f>
        <v>0</v>
      </c>
      <c r="BI60" s="4">
        <f>'For Sale'!BI87</f>
        <v>0</v>
      </c>
    </row>
    <row r="61" spans="1:73" x14ac:dyDescent="0.25">
      <c r="A61" t="s">
        <v>52</v>
      </c>
      <c r="C61" s="5">
        <f>C52</f>
        <v>18000000</v>
      </c>
      <c r="D61" s="5">
        <f t="shared" ref="D61:BI61" si="194">D52</f>
        <v>18000000</v>
      </c>
      <c r="E61" s="5">
        <f t="shared" si="194"/>
        <v>18000000</v>
      </c>
      <c r="F61" s="5">
        <f t="shared" si="194"/>
        <v>18000000</v>
      </c>
      <c r="G61" s="5">
        <f t="shared" si="194"/>
        <v>18000000</v>
      </c>
      <c r="H61" s="5">
        <f t="shared" si="194"/>
        <v>18000000</v>
      </c>
      <c r="I61" s="5">
        <f t="shared" si="194"/>
        <v>18000000</v>
      </c>
      <c r="J61" s="5">
        <f t="shared" si="194"/>
        <v>18000000</v>
      </c>
      <c r="K61" s="5">
        <f t="shared" si="194"/>
        <v>18000000</v>
      </c>
      <c r="L61" s="5">
        <f t="shared" si="194"/>
        <v>17925138.344554879</v>
      </c>
      <c r="M61" s="5">
        <f t="shared" si="194"/>
        <v>17849481.284020655</v>
      </c>
      <c r="N61" s="5">
        <f t="shared" si="194"/>
        <v>17773020.367218256</v>
      </c>
      <c r="O61" s="5">
        <f t="shared" si="194"/>
        <v>17695747.053174831</v>
      </c>
      <c r="P61" s="5">
        <f t="shared" si="194"/>
        <v>17617652.710169695</v>
      </c>
      <c r="Q61" s="5">
        <f t="shared" si="194"/>
        <v>17538728.614770129</v>
      </c>
      <c r="R61" s="5">
        <f t="shared" si="194"/>
        <v>17458965.950856943</v>
      </c>
      <c r="S61" s="5">
        <f t="shared" si="194"/>
        <v>17378355.808639679</v>
      </c>
      <c r="T61" s="5">
        <f t="shared" ca="1" si="194"/>
        <v>23944345.132075395</v>
      </c>
      <c r="U61" s="5">
        <f t="shared" ca="1" si="194"/>
        <v>23857343.456820741</v>
      </c>
      <c r="V61" s="5">
        <f t="shared" ca="1" si="194"/>
        <v>23769254.260625403</v>
      </c>
      <c r="W61" s="5">
        <f t="shared" ca="1" si="194"/>
        <v>23680063.949477624</v>
      </c>
      <c r="X61" s="5">
        <f t="shared" ca="1" si="194"/>
        <v>23589758.759440497</v>
      </c>
      <c r="Y61" s="5">
        <f t="shared" ca="1" si="194"/>
        <v>23498324.754527904</v>
      </c>
      <c r="Z61" s="5">
        <f t="shared" ca="1" si="194"/>
        <v>23405747.824553903</v>
      </c>
      <c r="AA61" s="5">
        <f t="shared" ca="1" si="194"/>
        <v>23312013.682955228</v>
      </c>
      <c r="AB61" s="5">
        <f t="shared" ca="1" si="194"/>
        <v>23217107.864586569</v>
      </c>
      <c r="AC61" s="5">
        <f t="shared" ca="1" si="194"/>
        <v>23121015.723488305</v>
      </c>
      <c r="AD61" s="5">
        <f t="shared" ca="1" si="194"/>
        <v>23023722.43062631</v>
      </c>
      <c r="AE61" s="5">
        <f t="shared" ca="1" si="194"/>
        <v>22925212.971603543</v>
      </c>
      <c r="AF61" s="5">
        <f t="shared" ca="1" si="194"/>
        <v>22825472.144342989</v>
      </c>
      <c r="AG61" s="5">
        <f t="shared" ca="1" si="194"/>
        <v>22724484.556741677</v>
      </c>
      <c r="AH61" s="5">
        <f t="shared" ca="1" si="194"/>
        <v>22622234.62429535</v>
      </c>
      <c r="AI61" s="5">
        <f t="shared" ca="1" si="194"/>
        <v>22518706.567693442</v>
      </c>
      <c r="AJ61" s="5">
        <f t="shared" ca="1" si="194"/>
        <v>22413884.410384011</v>
      </c>
      <c r="AK61" s="5">
        <f t="shared" ca="1" si="194"/>
        <v>22307751.976108212</v>
      </c>
      <c r="AL61" s="5">
        <f t="shared" ca="1" si="194"/>
        <v>22200292.886403967</v>
      </c>
      <c r="AM61" s="5">
        <f t="shared" ca="1" si="194"/>
        <v>22091490.558078419</v>
      </c>
      <c r="AN61" s="5">
        <f t="shared" ca="1" si="194"/>
        <v>21981328.200648803</v>
      </c>
      <c r="AO61" s="5">
        <f t="shared" ca="1" si="194"/>
        <v>21869788.813751314</v>
      </c>
      <c r="AP61" s="5">
        <f t="shared" ca="1" si="194"/>
        <v>21756855.184517607</v>
      </c>
      <c r="AQ61" s="5">
        <f t="shared" ca="1" si="194"/>
        <v>21642509.884918477</v>
      </c>
      <c r="AR61" s="5">
        <f t="shared" ca="1" si="194"/>
        <v>21526735.269074362</v>
      </c>
      <c r="AS61" s="5">
        <f t="shared" ca="1" si="194"/>
        <v>21409513.470532194</v>
      </c>
      <c r="AT61" s="5">
        <f t="shared" ca="1" si="194"/>
        <v>21290826.399508249</v>
      </c>
      <c r="AU61" s="5">
        <f t="shared" ca="1" si="194"/>
        <v>21170655.740096506</v>
      </c>
      <c r="AV61" s="5">
        <f t="shared" ca="1" si="194"/>
        <v>21048982.947442114</v>
      </c>
      <c r="AW61" s="5">
        <f t="shared" ca="1" si="194"/>
        <v>20925789.244879544</v>
      </c>
      <c r="AX61" s="5">
        <f t="shared" ca="1" si="194"/>
        <v>20801055.621034939</v>
      </c>
      <c r="AY61" s="5">
        <f t="shared" ca="1" si="194"/>
        <v>20674762.826892279</v>
      </c>
      <c r="AZ61" s="5">
        <f t="shared" ca="1" si="194"/>
        <v>20546891.372822836</v>
      </c>
      <c r="BA61" s="5">
        <f t="shared" ca="1" si="194"/>
        <v>20417421.525577523</v>
      </c>
      <c r="BB61" s="5">
        <f t="shared" ca="1" si="194"/>
        <v>20286333.305241644</v>
      </c>
      <c r="BC61" s="5">
        <f t="shared" ca="1" si="194"/>
        <v>20153606.482151568</v>
      </c>
      <c r="BD61" s="5">
        <f t="shared" ca="1" si="194"/>
        <v>20019220.573772866</v>
      </c>
      <c r="BE61" s="5">
        <f t="shared" ca="1" si="194"/>
        <v>19883154.841539428</v>
      </c>
      <c r="BF61" s="5">
        <f t="shared" ca="1" si="194"/>
        <v>19745388.287653074</v>
      </c>
      <c r="BG61" s="5">
        <f t="shared" ca="1" si="194"/>
        <v>19605899.651843138</v>
      </c>
      <c r="BH61" s="5">
        <f t="shared" ca="1" si="194"/>
        <v>19464667.408085581</v>
      </c>
      <c r="BI61" s="5">
        <f t="shared" ca="1" si="194"/>
        <v>19321669.761281051</v>
      </c>
    </row>
    <row r="62" spans="1:73" x14ac:dyDescent="0.25">
      <c r="A62" t="s">
        <v>8</v>
      </c>
      <c r="C62" s="5">
        <f>C60+C61</f>
        <v>18000000</v>
      </c>
      <c r="D62" s="5">
        <f t="shared" ref="D62:BI62" si="195">D60+D61</f>
        <v>18000000</v>
      </c>
      <c r="E62" s="5">
        <f t="shared" si="195"/>
        <v>18000000</v>
      </c>
      <c r="F62" s="5">
        <f t="shared" si="195"/>
        <v>18000000</v>
      </c>
      <c r="G62" s="5">
        <f t="shared" si="195"/>
        <v>18000000</v>
      </c>
      <c r="H62" s="5">
        <f t="shared" si="195"/>
        <v>18000000</v>
      </c>
      <c r="I62" s="5">
        <f t="shared" si="195"/>
        <v>18000000</v>
      </c>
      <c r="J62" s="5">
        <f t="shared" si="195"/>
        <v>18000000</v>
      </c>
      <c r="K62" s="5">
        <f t="shared" si="195"/>
        <v>18000000</v>
      </c>
      <c r="L62" s="5">
        <f t="shared" si="195"/>
        <v>17925138.344554879</v>
      </c>
      <c r="M62" s="5">
        <f t="shared" si="195"/>
        <v>17849481.284020655</v>
      </c>
      <c r="N62" s="5">
        <f t="shared" si="195"/>
        <v>17773020.367218256</v>
      </c>
      <c r="O62" s="5">
        <f t="shared" si="195"/>
        <v>17695747.053174831</v>
      </c>
      <c r="P62" s="5">
        <f t="shared" si="195"/>
        <v>17617652.710169695</v>
      </c>
      <c r="Q62" s="5">
        <f t="shared" si="195"/>
        <v>17538728.614770129</v>
      </c>
      <c r="R62" s="5">
        <f t="shared" si="195"/>
        <v>17458965.950856943</v>
      </c>
      <c r="S62" s="5">
        <f t="shared" si="195"/>
        <v>17378355.808639679</v>
      </c>
      <c r="T62" s="5">
        <f t="shared" ca="1" si="195"/>
        <v>23944345.132075395</v>
      </c>
      <c r="U62" s="5">
        <f t="shared" ca="1" si="195"/>
        <v>23857343.456820741</v>
      </c>
      <c r="V62" s="5">
        <f t="shared" ca="1" si="195"/>
        <v>23769254.260625403</v>
      </c>
      <c r="W62" s="5">
        <f t="shared" ca="1" si="195"/>
        <v>23680063.949477624</v>
      </c>
      <c r="X62" s="5">
        <f t="shared" ca="1" si="195"/>
        <v>23589758.759440497</v>
      </c>
      <c r="Y62" s="5">
        <f t="shared" ca="1" si="195"/>
        <v>23498324.754527904</v>
      </c>
      <c r="Z62" s="5">
        <f t="shared" ca="1" si="195"/>
        <v>23405747.824553903</v>
      </c>
      <c r="AA62" s="5">
        <f t="shared" ca="1" si="195"/>
        <v>23312013.682955228</v>
      </c>
      <c r="AB62" s="5">
        <f t="shared" ca="1" si="195"/>
        <v>23217107.864586569</v>
      </c>
      <c r="AC62" s="5">
        <f t="shared" ca="1" si="195"/>
        <v>23121015.723488305</v>
      </c>
      <c r="AD62" s="5">
        <f t="shared" ca="1" si="195"/>
        <v>23023722.43062631</v>
      </c>
      <c r="AE62" s="5">
        <f t="shared" ca="1" si="195"/>
        <v>22925212.971603543</v>
      </c>
      <c r="AF62" s="5">
        <f t="shared" ca="1" si="195"/>
        <v>22825472.144342989</v>
      </c>
      <c r="AG62" s="5">
        <f t="shared" ca="1" si="195"/>
        <v>22724484.556741677</v>
      </c>
      <c r="AH62" s="5">
        <f t="shared" ca="1" si="195"/>
        <v>22622234.62429535</v>
      </c>
      <c r="AI62" s="5">
        <f t="shared" ca="1" si="195"/>
        <v>22518706.567693442</v>
      </c>
      <c r="AJ62" s="5">
        <f t="shared" ca="1" si="195"/>
        <v>22413884.410384011</v>
      </c>
      <c r="AK62" s="5">
        <f t="shared" ca="1" si="195"/>
        <v>22307751.976108212</v>
      </c>
      <c r="AL62" s="5">
        <f t="shared" ca="1" si="195"/>
        <v>22200292.886403967</v>
      </c>
      <c r="AM62" s="5">
        <f t="shared" ca="1" si="195"/>
        <v>22091490.558078419</v>
      </c>
      <c r="AN62" s="5">
        <f t="shared" ca="1" si="195"/>
        <v>21981328.200648803</v>
      </c>
      <c r="AO62" s="5">
        <f t="shared" ca="1" si="195"/>
        <v>21869788.813751314</v>
      </c>
      <c r="AP62" s="5">
        <f t="shared" ca="1" si="195"/>
        <v>21756855.184517607</v>
      </c>
      <c r="AQ62" s="5">
        <f t="shared" ca="1" si="195"/>
        <v>21642509.884918477</v>
      </c>
      <c r="AR62" s="5">
        <f t="shared" ca="1" si="195"/>
        <v>21526735.269074362</v>
      </c>
      <c r="AS62" s="5">
        <f t="shared" ca="1" si="195"/>
        <v>21409513.470532194</v>
      </c>
      <c r="AT62" s="5">
        <f t="shared" ca="1" si="195"/>
        <v>21290826.399508249</v>
      </c>
      <c r="AU62" s="5">
        <f t="shared" ca="1" si="195"/>
        <v>21170655.740096506</v>
      </c>
      <c r="AV62" s="5">
        <f t="shared" ca="1" si="195"/>
        <v>21048982.947442114</v>
      </c>
      <c r="AW62" s="5">
        <f t="shared" ca="1" si="195"/>
        <v>20925789.244879544</v>
      </c>
      <c r="AX62" s="5">
        <f t="shared" ca="1" si="195"/>
        <v>20801055.621034939</v>
      </c>
      <c r="AY62" s="5">
        <f t="shared" ca="1" si="195"/>
        <v>20674762.826892279</v>
      </c>
      <c r="AZ62" s="5">
        <f t="shared" ca="1" si="195"/>
        <v>20546891.372822836</v>
      </c>
      <c r="BA62" s="5">
        <f t="shared" ca="1" si="195"/>
        <v>20417421.525577523</v>
      </c>
      <c r="BB62" s="5">
        <f t="shared" ca="1" si="195"/>
        <v>20286333.305241644</v>
      </c>
      <c r="BC62" s="5">
        <f t="shared" ca="1" si="195"/>
        <v>20153606.482151568</v>
      </c>
      <c r="BD62" s="5">
        <f t="shared" ca="1" si="195"/>
        <v>20019220.573772866</v>
      </c>
      <c r="BE62" s="5">
        <f t="shared" ca="1" si="195"/>
        <v>19883154.841539428</v>
      </c>
      <c r="BF62" s="5">
        <f t="shared" ca="1" si="195"/>
        <v>19745388.287653074</v>
      </c>
      <c r="BG62" s="5">
        <f t="shared" ca="1" si="195"/>
        <v>19605899.651843138</v>
      </c>
      <c r="BH62" s="5">
        <f t="shared" ca="1" si="195"/>
        <v>19464667.408085581</v>
      </c>
      <c r="BI62" s="5">
        <f t="shared" ca="1" si="195"/>
        <v>19321669.761281051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3:BR478"/>
  <sheetViews>
    <sheetView workbookViewId="0">
      <selection activeCell="A27" sqref="A27"/>
    </sheetView>
  </sheetViews>
  <sheetFormatPr defaultRowHeight="15" x14ac:dyDescent="0.25"/>
  <cols>
    <col min="1" max="1" width="35.140625" bestFit="1" customWidth="1"/>
    <col min="2" max="2" width="9.5703125" bestFit="1" customWidth="1"/>
    <col min="3" max="3" width="15.5703125" bestFit="1" customWidth="1"/>
    <col min="4" max="5" width="13.7109375" bestFit="1" customWidth="1"/>
    <col min="6" max="11" width="11" bestFit="1" customWidth="1"/>
    <col min="12" max="21" width="11.5703125" bestFit="1" customWidth="1"/>
    <col min="22" max="61" width="13.28515625" bestFit="1" customWidth="1"/>
  </cols>
  <sheetData>
    <row r="3" spans="1:61" x14ac:dyDescent="0.25">
      <c r="A3" t="s">
        <v>5</v>
      </c>
      <c r="B3" s="12">
        <v>300000</v>
      </c>
    </row>
    <row r="4" spans="1:61" x14ac:dyDescent="0.25">
      <c r="A4" t="s">
        <v>310</v>
      </c>
      <c r="B4" s="96">
        <v>24</v>
      </c>
      <c r="C4" s="97"/>
    </row>
    <row r="5" spans="1:61" x14ac:dyDescent="0.25">
      <c r="A5" t="s">
        <v>12</v>
      </c>
      <c r="B5" s="14"/>
      <c r="C5" s="13">
        <v>0</v>
      </c>
      <c r="D5" s="14">
        <v>0.05</v>
      </c>
      <c r="E5" s="14">
        <v>0.05</v>
      </c>
      <c r="F5" s="14">
        <v>0.05</v>
      </c>
      <c r="G5" s="14">
        <v>0.05</v>
      </c>
      <c r="H5" s="14">
        <v>7.0000000000000007E-2</v>
      </c>
      <c r="I5" s="14">
        <v>7.0000000000000007E-2</v>
      </c>
      <c r="J5" s="14">
        <v>7.0000000000000007E-2</v>
      </c>
      <c r="K5" s="14">
        <v>7.0000000000000007E-2</v>
      </c>
      <c r="L5" s="14">
        <v>0.05</v>
      </c>
      <c r="M5" s="14">
        <v>0.05</v>
      </c>
      <c r="N5" s="14">
        <v>0.05</v>
      </c>
      <c r="O5" s="14">
        <v>0.05</v>
      </c>
      <c r="P5" s="14">
        <v>0.03</v>
      </c>
      <c r="Q5" s="14">
        <v>0.03</v>
      </c>
      <c r="R5" s="14">
        <v>0.03</v>
      </c>
      <c r="S5" s="14">
        <v>0.03</v>
      </c>
      <c r="T5" s="14">
        <v>0.03</v>
      </c>
      <c r="U5" s="14">
        <v>0.03</v>
      </c>
      <c r="V5" s="14">
        <v>0.03</v>
      </c>
      <c r="W5" s="14">
        <v>0.03</v>
      </c>
      <c r="X5" s="14">
        <v>0.03</v>
      </c>
      <c r="Y5" s="14">
        <v>0.03</v>
      </c>
      <c r="Z5" s="14">
        <v>0.03</v>
      </c>
      <c r="AA5" s="14">
        <v>0.03</v>
      </c>
      <c r="AB5" s="14">
        <v>0.03</v>
      </c>
      <c r="AC5" s="14">
        <v>0.03</v>
      </c>
      <c r="AD5" s="14">
        <v>0.03</v>
      </c>
      <c r="AE5" s="14">
        <v>0.03</v>
      </c>
      <c r="AF5" s="14">
        <v>0.03</v>
      </c>
      <c r="AG5" s="14">
        <v>0.03</v>
      </c>
      <c r="AH5" s="14">
        <v>0.03</v>
      </c>
      <c r="AI5" s="14">
        <v>0.03</v>
      </c>
      <c r="AJ5" s="14">
        <v>0.03</v>
      </c>
      <c r="AK5" s="14">
        <v>0.03</v>
      </c>
      <c r="AL5" s="14">
        <v>0.03</v>
      </c>
      <c r="AM5" s="14">
        <v>0.03</v>
      </c>
      <c r="AN5" s="14">
        <v>0.03</v>
      </c>
      <c r="AO5" s="14">
        <v>0.03</v>
      </c>
      <c r="AP5" s="14">
        <v>0.03</v>
      </c>
      <c r="AQ5" s="14">
        <v>0.03</v>
      </c>
      <c r="AR5" s="14">
        <v>0.03</v>
      </c>
      <c r="AS5" s="14">
        <v>0.03</v>
      </c>
      <c r="AT5" s="14">
        <v>0.03</v>
      </c>
      <c r="AU5" s="14">
        <v>0.03</v>
      </c>
      <c r="AV5" s="14">
        <v>0.03</v>
      </c>
      <c r="AW5" s="14">
        <v>0.03</v>
      </c>
      <c r="AX5" s="14">
        <v>0.03</v>
      </c>
      <c r="AY5" s="14">
        <v>0.03</v>
      </c>
      <c r="AZ5" s="14">
        <v>0.03</v>
      </c>
      <c r="BA5" s="14">
        <v>0.03</v>
      </c>
      <c r="BB5" s="14">
        <v>0.03</v>
      </c>
      <c r="BC5" s="14">
        <v>0.03</v>
      </c>
      <c r="BD5" s="14">
        <v>0.03</v>
      </c>
      <c r="BE5" s="14">
        <v>0.03</v>
      </c>
      <c r="BF5" s="14">
        <v>0.03</v>
      </c>
      <c r="BG5" s="14">
        <v>0.03</v>
      </c>
      <c r="BH5" s="14">
        <v>0.03</v>
      </c>
      <c r="BI5" s="14">
        <v>0.03</v>
      </c>
    </row>
    <row r="6" spans="1:61" ht="30" x14ac:dyDescent="0.25">
      <c r="A6" s="27" t="s">
        <v>475</v>
      </c>
      <c r="B6" s="125">
        <f>-1+(1+B5)^0.25</f>
        <v>0</v>
      </c>
      <c r="C6" s="125">
        <f>IF(ISBLANK(C5),$B6,-1+(1+C5)^0.25)</f>
        <v>0</v>
      </c>
      <c r="D6" s="125">
        <f t="shared" ref="D6:BI6" si="0">IF(ISBLANK(D5),$B6,-1+(1+D5)^0.25)</f>
        <v>1.2272234429039353E-2</v>
      </c>
      <c r="E6" s="125">
        <f t="shared" si="0"/>
        <v>1.2272234429039353E-2</v>
      </c>
      <c r="F6" s="125">
        <f t="shared" si="0"/>
        <v>1.2272234429039353E-2</v>
      </c>
      <c r="G6" s="125">
        <f t="shared" si="0"/>
        <v>1.2272234429039353E-2</v>
      </c>
      <c r="H6" s="125">
        <f t="shared" si="0"/>
        <v>1.7058525001811375E-2</v>
      </c>
      <c r="I6" s="125">
        <f t="shared" si="0"/>
        <v>1.7058525001811375E-2</v>
      </c>
      <c r="J6" s="125">
        <f t="shared" si="0"/>
        <v>1.7058525001811375E-2</v>
      </c>
      <c r="K6" s="125">
        <f t="shared" si="0"/>
        <v>1.7058525001811375E-2</v>
      </c>
      <c r="L6" s="125">
        <f t="shared" si="0"/>
        <v>1.2272234429039353E-2</v>
      </c>
      <c r="M6" s="125">
        <f t="shared" si="0"/>
        <v>1.2272234429039353E-2</v>
      </c>
      <c r="N6" s="125">
        <f t="shared" si="0"/>
        <v>1.2272234429039353E-2</v>
      </c>
      <c r="O6" s="125">
        <f t="shared" si="0"/>
        <v>1.2272234429039353E-2</v>
      </c>
      <c r="P6" s="125">
        <f t="shared" si="0"/>
        <v>7.4170717777328754E-3</v>
      </c>
      <c r="Q6" s="125">
        <f t="shared" si="0"/>
        <v>7.4170717777328754E-3</v>
      </c>
      <c r="R6" s="125">
        <f t="shared" si="0"/>
        <v>7.4170717777328754E-3</v>
      </c>
      <c r="S6" s="125">
        <f t="shared" si="0"/>
        <v>7.4170717777328754E-3</v>
      </c>
      <c r="T6" s="125">
        <f t="shared" si="0"/>
        <v>7.4170717777328754E-3</v>
      </c>
      <c r="U6" s="125">
        <f t="shared" si="0"/>
        <v>7.4170717777328754E-3</v>
      </c>
      <c r="V6" s="125">
        <f t="shared" si="0"/>
        <v>7.4170717777328754E-3</v>
      </c>
      <c r="W6" s="125">
        <f t="shared" si="0"/>
        <v>7.4170717777328754E-3</v>
      </c>
      <c r="X6" s="125">
        <f t="shared" si="0"/>
        <v>7.4170717777328754E-3</v>
      </c>
      <c r="Y6" s="125">
        <f t="shared" si="0"/>
        <v>7.4170717777328754E-3</v>
      </c>
      <c r="Z6" s="125">
        <f t="shared" si="0"/>
        <v>7.4170717777328754E-3</v>
      </c>
      <c r="AA6" s="125">
        <f t="shared" si="0"/>
        <v>7.4170717777328754E-3</v>
      </c>
      <c r="AB6" s="125">
        <f t="shared" si="0"/>
        <v>7.4170717777328754E-3</v>
      </c>
      <c r="AC6" s="125">
        <f t="shared" si="0"/>
        <v>7.4170717777328754E-3</v>
      </c>
      <c r="AD6" s="125">
        <f t="shared" si="0"/>
        <v>7.4170717777328754E-3</v>
      </c>
      <c r="AE6" s="125">
        <f t="shared" si="0"/>
        <v>7.4170717777328754E-3</v>
      </c>
      <c r="AF6" s="125">
        <f t="shared" si="0"/>
        <v>7.4170717777328754E-3</v>
      </c>
      <c r="AG6" s="125">
        <f t="shared" si="0"/>
        <v>7.4170717777328754E-3</v>
      </c>
      <c r="AH6" s="125">
        <f t="shared" si="0"/>
        <v>7.4170717777328754E-3</v>
      </c>
      <c r="AI6" s="125">
        <f t="shared" si="0"/>
        <v>7.4170717777328754E-3</v>
      </c>
      <c r="AJ6" s="125">
        <f t="shared" si="0"/>
        <v>7.4170717777328754E-3</v>
      </c>
      <c r="AK6" s="125">
        <f t="shared" si="0"/>
        <v>7.4170717777328754E-3</v>
      </c>
      <c r="AL6" s="125">
        <f t="shared" si="0"/>
        <v>7.4170717777328754E-3</v>
      </c>
      <c r="AM6" s="125">
        <f t="shared" si="0"/>
        <v>7.4170717777328754E-3</v>
      </c>
      <c r="AN6" s="125">
        <f t="shared" si="0"/>
        <v>7.4170717777328754E-3</v>
      </c>
      <c r="AO6" s="125">
        <f t="shared" si="0"/>
        <v>7.4170717777328754E-3</v>
      </c>
      <c r="AP6" s="125">
        <f t="shared" si="0"/>
        <v>7.4170717777328754E-3</v>
      </c>
      <c r="AQ6" s="125">
        <f t="shared" si="0"/>
        <v>7.4170717777328754E-3</v>
      </c>
      <c r="AR6" s="125">
        <f t="shared" si="0"/>
        <v>7.4170717777328754E-3</v>
      </c>
      <c r="AS6" s="125">
        <f t="shared" si="0"/>
        <v>7.4170717777328754E-3</v>
      </c>
      <c r="AT6" s="125">
        <f t="shared" si="0"/>
        <v>7.4170717777328754E-3</v>
      </c>
      <c r="AU6" s="125">
        <f t="shared" si="0"/>
        <v>7.4170717777328754E-3</v>
      </c>
      <c r="AV6" s="125">
        <f t="shared" si="0"/>
        <v>7.4170717777328754E-3</v>
      </c>
      <c r="AW6" s="125">
        <f t="shared" si="0"/>
        <v>7.4170717777328754E-3</v>
      </c>
      <c r="AX6" s="125">
        <f t="shared" si="0"/>
        <v>7.4170717777328754E-3</v>
      </c>
      <c r="AY6" s="125">
        <f t="shared" si="0"/>
        <v>7.4170717777328754E-3</v>
      </c>
      <c r="AZ6" s="125">
        <f t="shared" si="0"/>
        <v>7.4170717777328754E-3</v>
      </c>
      <c r="BA6" s="125">
        <f t="shared" si="0"/>
        <v>7.4170717777328754E-3</v>
      </c>
      <c r="BB6" s="125">
        <f t="shared" si="0"/>
        <v>7.4170717777328754E-3</v>
      </c>
      <c r="BC6" s="125">
        <f t="shared" si="0"/>
        <v>7.4170717777328754E-3</v>
      </c>
      <c r="BD6" s="125">
        <f t="shared" si="0"/>
        <v>7.4170717777328754E-3</v>
      </c>
      <c r="BE6" s="125">
        <f t="shared" si="0"/>
        <v>7.4170717777328754E-3</v>
      </c>
      <c r="BF6" s="125">
        <f t="shared" si="0"/>
        <v>7.4170717777328754E-3</v>
      </c>
      <c r="BG6" s="125">
        <f t="shared" si="0"/>
        <v>7.4170717777328754E-3</v>
      </c>
      <c r="BH6" s="125">
        <f t="shared" si="0"/>
        <v>7.4170717777328754E-3</v>
      </c>
      <c r="BI6" s="125">
        <f t="shared" si="0"/>
        <v>7.4170717777328754E-3</v>
      </c>
    </row>
    <row r="7" spans="1:61" x14ac:dyDescent="0.25">
      <c r="A7" s="27" t="s">
        <v>82</v>
      </c>
      <c r="B7" s="125"/>
      <c r="C7" s="28">
        <f>B4</f>
        <v>24</v>
      </c>
      <c r="D7" s="131">
        <f>C7*(1+D6)</f>
        <v>24.294533626296946</v>
      </c>
      <c r="E7" s="131">
        <f t="shared" ref="E7:BI7" si="1">D7*(1+E6)</f>
        <v>24.592681838303044</v>
      </c>
      <c r="F7" s="131">
        <f t="shared" si="1"/>
        <v>24.894488995061476</v>
      </c>
      <c r="G7" s="131">
        <f t="shared" si="1"/>
        <v>25.20000000000001</v>
      </c>
      <c r="H7" s="131">
        <f t="shared" si="1"/>
        <v>25.629874830045658</v>
      </c>
      <c r="I7" s="131">
        <f t="shared" si="1"/>
        <v>26.067082690627288</v>
      </c>
      <c r="J7" s="131">
        <f t="shared" si="1"/>
        <v>26.511748672429636</v>
      </c>
      <c r="K7" s="131">
        <f t="shared" si="1"/>
        <v>26.964000000000016</v>
      </c>
      <c r="L7" s="131">
        <f t="shared" si="1"/>
        <v>27.294908529144635</v>
      </c>
      <c r="M7" s="131">
        <f t="shared" si="1"/>
        <v>27.629878045333484</v>
      </c>
      <c r="N7" s="131">
        <f t="shared" si="1"/>
        <v>27.968958385951584</v>
      </c>
      <c r="O7" s="131">
        <f t="shared" si="1"/>
        <v>28.312200000000029</v>
      </c>
      <c r="P7" s="131">
        <f t="shared" si="1"/>
        <v>28.522193619585558</v>
      </c>
      <c r="Q7" s="131">
        <f t="shared" si="1"/>
        <v>28.733744776920418</v>
      </c>
      <c r="R7" s="131">
        <f t="shared" si="1"/>
        <v>28.946865024373892</v>
      </c>
      <c r="S7" s="131">
        <f t="shared" si="1"/>
        <v>29.161566000000018</v>
      </c>
      <c r="T7" s="131">
        <f t="shared" si="1"/>
        <v>29.377859428173114</v>
      </c>
      <c r="U7" s="131">
        <f t="shared" si="1"/>
        <v>29.595757120228019</v>
      </c>
      <c r="V7" s="131">
        <f t="shared" si="1"/>
        <v>29.815270975105097</v>
      </c>
      <c r="W7" s="131">
        <f t="shared" si="1"/>
        <v>30.036412980000009</v>
      </c>
      <c r="X7" s="131">
        <f t="shared" si="1"/>
        <v>30.259195211018294</v>
      </c>
      <c r="Y7" s="131">
        <f t="shared" si="1"/>
        <v>30.483629833834847</v>
      </c>
      <c r="Z7" s="131">
        <f t="shared" si="1"/>
        <v>30.709729104358239</v>
      </c>
      <c r="AA7" s="131">
        <f t="shared" si="1"/>
        <v>30.937505369399997</v>
      </c>
      <c r="AB7" s="131">
        <f t="shared" si="1"/>
        <v>31.166971067348832</v>
      </c>
      <c r="AC7" s="131">
        <f t="shared" si="1"/>
        <v>31.398138728849883</v>
      </c>
      <c r="AD7" s="131">
        <f t="shared" si="1"/>
        <v>31.631020977488976</v>
      </c>
      <c r="AE7" s="131">
        <f t="shared" si="1"/>
        <v>31.865630530481987</v>
      </c>
      <c r="AF7" s="131">
        <f t="shared" si="1"/>
        <v>32.101980199369287</v>
      </c>
      <c r="AG7" s="131">
        <f t="shared" si="1"/>
        <v>32.340082890715365</v>
      </c>
      <c r="AH7" s="131">
        <f t="shared" si="1"/>
        <v>32.57995160681363</v>
      </c>
      <c r="AI7" s="131">
        <f t="shared" si="1"/>
        <v>32.821599446396434</v>
      </c>
      <c r="AJ7" s="131">
        <f t="shared" si="1"/>
        <v>33.065039605350357</v>
      </c>
      <c r="AK7" s="131">
        <f t="shared" si="1"/>
        <v>33.31028537743682</v>
      </c>
      <c r="AL7" s="131">
        <f t="shared" si="1"/>
        <v>33.557350155018035</v>
      </c>
      <c r="AM7" s="131">
        <f t="shared" si="1"/>
        <v>33.806247429788321</v>
      </c>
      <c r="AN7" s="131">
        <f t="shared" si="1"/>
        <v>34.056990793510856</v>
      </c>
      <c r="AO7" s="131">
        <f t="shared" si="1"/>
        <v>34.30959393875991</v>
      </c>
      <c r="AP7" s="131">
        <f t="shared" si="1"/>
        <v>34.564070659668559</v>
      </c>
      <c r="AQ7" s="131">
        <f t="shared" si="1"/>
        <v>34.820434852681949</v>
      </c>
      <c r="AR7" s="131">
        <f t="shared" si="1"/>
        <v>35.078700517316165</v>
      </c>
      <c r="AS7" s="131">
        <f t="shared" si="1"/>
        <v>35.338881756922696</v>
      </c>
      <c r="AT7" s="131">
        <f t="shared" si="1"/>
        <v>35.600992779458608</v>
      </c>
      <c r="AU7" s="131">
        <f t="shared" si="1"/>
        <v>35.865047898262404</v>
      </c>
      <c r="AV7" s="131">
        <f t="shared" si="1"/>
        <v>36.131061532835645</v>
      </c>
      <c r="AW7" s="131">
        <f t="shared" si="1"/>
        <v>36.399048209630372</v>
      </c>
      <c r="AX7" s="131">
        <f t="shared" si="1"/>
        <v>36.669022562842358</v>
      </c>
      <c r="AY7" s="131">
        <f t="shared" si="1"/>
        <v>36.940999335210265</v>
      </c>
      <c r="AZ7" s="131">
        <f t="shared" si="1"/>
        <v>37.214993378820701</v>
      </c>
      <c r="BA7" s="131">
        <f t="shared" si="1"/>
        <v>37.491019655919267</v>
      </c>
      <c r="BB7" s="131">
        <f t="shared" si="1"/>
        <v>37.769093239727617</v>
      </c>
      <c r="BC7" s="131">
        <f t="shared" si="1"/>
        <v>38.049229315266565</v>
      </c>
      <c r="BD7" s="131">
        <f t="shared" si="1"/>
        <v>38.331443180185317</v>
      </c>
      <c r="BE7" s="131">
        <f t="shared" si="1"/>
        <v>38.615750245596843</v>
      </c>
      <c r="BF7" s="131">
        <f t="shared" si="1"/>
        <v>38.902166036919439</v>
      </c>
      <c r="BG7" s="131">
        <f t="shared" si="1"/>
        <v>39.190706194724555</v>
      </c>
      <c r="BH7" s="131">
        <f t="shared" si="1"/>
        <v>39.481386475590867</v>
      </c>
      <c r="BI7" s="131">
        <f t="shared" si="1"/>
        <v>39.774222752964739</v>
      </c>
    </row>
    <row r="8" spans="1:61" x14ac:dyDescent="0.25">
      <c r="A8" t="s">
        <v>480</v>
      </c>
      <c r="B8" s="98">
        <v>22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</row>
    <row r="9" spans="1:61" x14ac:dyDescent="0.25">
      <c r="A9" t="s">
        <v>484</v>
      </c>
      <c r="B9" s="14">
        <v>0.03</v>
      </c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125"/>
      <c r="BI9" s="125"/>
    </row>
    <row r="10" spans="1:61" x14ac:dyDescent="0.25">
      <c r="A10" t="s">
        <v>475</v>
      </c>
      <c r="B10" s="125">
        <f>-1+(1+B9)^0.25</f>
        <v>7.4170717777328754E-3</v>
      </c>
      <c r="C10" s="125">
        <f>IF(ISBLANK(C9),$B10,-1+(1+C9)^0.25)</f>
        <v>7.4170717777328754E-3</v>
      </c>
      <c r="D10" s="125">
        <f t="shared" ref="D10" si="2">IF(ISBLANK(D9),$B10,-1+(1+D9)^0.25)</f>
        <v>7.4170717777328754E-3</v>
      </c>
      <c r="E10" s="125">
        <f t="shared" ref="E10" si="3">IF(ISBLANK(E9),$B10,-1+(1+E9)^0.25)</f>
        <v>7.4170717777328754E-3</v>
      </c>
      <c r="F10" s="125">
        <f t="shared" ref="F10" si="4">IF(ISBLANK(F9),$B10,-1+(1+F9)^0.25)</f>
        <v>7.4170717777328754E-3</v>
      </c>
      <c r="G10" s="125">
        <f t="shared" ref="G10" si="5">IF(ISBLANK(G9),$B10,-1+(1+G9)^0.25)</f>
        <v>7.4170717777328754E-3</v>
      </c>
      <c r="H10" s="125">
        <f t="shared" ref="H10" si="6">IF(ISBLANK(H9),$B10,-1+(1+H9)^0.25)</f>
        <v>7.4170717777328754E-3</v>
      </c>
      <c r="I10" s="125">
        <f t="shared" ref="I10" si="7">IF(ISBLANK(I9),$B10,-1+(1+I9)^0.25)</f>
        <v>7.4170717777328754E-3</v>
      </c>
      <c r="J10" s="125">
        <f t="shared" ref="J10" si="8">IF(ISBLANK(J9),$B10,-1+(1+J9)^0.25)</f>
        <v>7.4170717777328754E-3</v>
      </c>
      <c r="K10" s="125">
        <f t="shared" ref="K10" si="9">IF(ISBLANK(K9),$B10,-1+(1+K9)^0.25)</f>
        <v>7.4170717777328754E-3</v>
      </c>
      <c r="L10" s="125">
        <f t="shared" ref="L10" si="10">IF(ISBLANK(L9),$B10,-1+(1+L9)^0.25)</f>
        <v>7.4170717777328754E-3</v>
      </c>
      <c r="M10" s="125">
        <f t="shared" ref="M10" si="11">IF(ISBLANK(M9),$B10,-1+(1+M9)^0.25)</f>
        <v>7.4170717777328754E-3</v>
      </c>
      <c r="N10" s="125">
        <f t="shared" ref="N10" si="12">IF(ISBLANK(N9),$B10,-1+(1+N9)^0.25)</f>
        <v>7.4170717777328754E-3</v>
      </c>
      <c r="O10" s="125">
        <f t="shared" ref="O10" si="13">IF(ISBLANK(O9),$B10,-1+(1+O9)^0.25)</f>
        <v>7.4170717777328754E-3</v>
      </c>
      <c r="P10" s="125">
        <f t="shared" ref="P10" si="14">IF(ISBLANK(P9),$B10,-1+(1+P9)^0.25)</f>
        <v>7.4170717777328754E-3</v>
      </c>
      <c r="Q10" s="125">
        <f t="shared" ref="Q10" si="15">IF(ISBLANK(Q9),$B10,-1+(1+Q9)^0.25)</f>
        <v>7.4170717777328754E-3</v>
      </c>
      <c r="R10" s="125">
        <f t="shared" ref="R10" si="16">IF(ISBLANK(R9),$B10,-1+(1+R9)^0.25)</f>
        <v>7.4170717777328754E-3</v>
      </c>
      <c r="S10" s="125">
        <f t="shared" ref="S10" si="17">IF(ISBLANK(S9),$B10,-1+(1+S9)^0.25)</f>
        <v>7.4170717777328754E-3</v>
      </c>
      <c r="T10" s="125">
        <f t="shared" ref="T10" si="18">IF(ISBLANK(T9),$B10,-1+(1+T9)^0.25)</f>
        <v>7.4170717777328754E-3</v>
      </c>
      <c r="U10" s="125">
        <f t="shared" ref="U10" si="19">IF(ISBLANK(U9),$B10,-1+(1+U9)^0.25)</f>
        <v>7.4170717777328754E-3</v>
      </c>
      <c r="V10" s="125">
        <f t="shared" ref="V10" si="20">IF(ISBLANK(V9),$B10,-1+(1+V9)^0.25)</f>
        <v>7.4170717777328754E-3</v>
      </c>
      <c r="W10" s="125">
        <f t="shared" ref="W10" si="21">IF(ISBLANK(W9),$B10,-1+(1+W9)^0.25)</f>
        <v>7.4170717777328754E-3</v>
      </c>
      <c r="X10" s="125">
        <f t="shared" ref="X10" si="22">IF(ISBLANK(X9),$B10,-1+(1+X9)^0.25)</f>
        <v>7.4170717777328754E-3</v>
      </c>
      <c r="Y10" s="125">
        <f t="shared" ref="Y10" si="23">IF(ISBLANK(Y9),$B10,-1+(1+Y9)^0.25)</f>
        <v>7.4170717777328754E-3</v>
      </c>
      <c r="Z10" s="125">
        <f t="shared" ref="Z10" si="24">IF(ISBLANK(Z9),$B10,-1+(1+Z9)^0.25)</f>
        <v>7.4170717777328754E-3</v>
      </c>
      <c r="AA10" s="125">
        <f t="shared" ref="AA10" si="25">IF(ISBLANK(AA9),$B10,-1+(1+AA9)^0.25)</f>
        <v>7.4170717777328754E-3</v>
      </c>
      <c r="AB10" s="125">
        <f t="shared" ref="AB10" si="26">IF(ISBLANK(AB9),$B10,-1+(1+AB9)^0.25)</f>
        <v>7.4170717777328754E-3</v>
      </c>
      <c r="AC10" s="125">
        <f t="shared" ref="AC10" si="27">IF(ISBLANK(AC9),$B10,-1+(1+AC9)^0.25)</f>
        <v>7.4170717777328754E-3</v>
      </c>
      <c r="AD10" s="125">
        <f t="shared" ref="AD10" si="28">IF(ISBLANK(AD9),$B10,-1+(1+AD9)^0.25)</f>
        <v>7.4170717777328754E-3</v>
      </c>
      <c r="AE10" s="125">
        <f t="shared" ref="AE10" si="29">IF(ISBLANK(AE9),$B10,-1+(1+AE9)^0.25)</f>
        <v>7.4170717777328754E-3</v>
      </c>
      <c r="AF10" s="125">
        <f t="shared" ref="AF10" si="30">IF(ISBLANK(AF9),$B10,-1+(1+AF9)^0.25)</f>
        <v>7.4170717777328754E-3</v>
      </c>
      <c r="AG10" s="125">
        <f t="shared" ref="AG10" si="31">IF(ISBLANK(AG9),$B10,-1+(1+AG9)^0.25)</f>
        <v>7.4170717777328754E-3</v>
      </c>
      <c r="AH10" s="125">
        <f t="shared" ref="AH10" si="32">IF(ISBLANK(AH9),$B10,-1+(1+AH9)^0.25)</f>
        <v>7.4170717777328754E-3</v>
      </c>
      <c r="AI10" s="125">
        <f t="shared" ref="AI10" si="33">IF(ISBLANK(AI9),$B10,-1+(1+AI9)^0.25)</f>
        <v>7.4170717777328754E-3</v>
      </c>
      <c r="AJ10" s="125">
        <f t="shared" ref="AJ10" si="34">IF(ISBLANK(AJ9),$B10,-1+(1+AJ9)^0.25)</f>
        <v>7.4170717777328754E-3</v>
      </c>
      <c r="AK10" s="125">
        <f t="shared" ref="AK10" si="35">IF(ISBLANK(AK9),$B10,-1+(1+AK9)^0.25)</f>
        <v>7.4170717777328754E-3</v>
      </c>
      <c r="AL10" s="125">
        <f t="shared" ref="AL10" si="36">IF(ISBLANK(AL9),$B10,-1+(1+AL9)^0.25)</f>
        <v>7.4170717777328754E-3</v>
      </c>
      <c r="AM10" s="125">
        <f t="shared" ref="AM10" si="37">IF(ISBLANK(AM9),$B10,-1+(1+AM9)^0.25)</f>
        <v>7.4170717777328754E-3</v>
      </c>
      <c r="AN10" s="125">
        <f t="shared" ref="AN10" si="38">IF(ISBLANK(AN9),$B10,-1+(1+AN9)^0.25)</f>
        <v>7.4170717777328754E-3</v>
      </c>
      <c r="AO10" s="125">
        <f t="shared" ref="AO10" si="39">IF(ISBLANK(AO9),$B10,-1+(1+AO9)^0.25)</f>
        <v>7.4170717777328754E-3</v>
      </c>
      <c r="AP10" s="125">
        <f t="shared" ref="AP10" si="40">IF(ISBLANK(AP9),$B10,-1+(1+AP9)^0.25)</f>
        <v>7.4170717777328754E-3</v>
      </c>
      <c r="AQ10" s="125">
        <f t="shared" ref="AQ10" si="41">IF(ISBLANK(AQ9),$B10,-1+(1+AQ9)^0.25)</f>
        <v>7.4170717777328754E-3</v>
      </c>
      <c r="AR10" s="125">
        <f t="shared" ref="AR10" si="42">IF(ISBLANK(AR9),$B10,-1+(1+AR9)^0.25)</f>
        <v>7.4170717777328754E-3</v>
      </c>
      <c r="AS10" s="125">
        <f t="shared" ref="AS10" si="43">IF(ISBLANK(AS9),$B10,-1+(1+AS9)^0.25)</f>
        <v>7.4170717777328754E-3</v>
      </c>
      <c r="AT10" s="125">
        <f t="shared" ref="AT10" si="44">IF(ISBLANK(AT9),$B10,-1+(1+AT9)^0.25)</f>
        <v>7.4170717777328754E-3</v>
      </c>
      <c r="AU10" s="125">
        <f t="shared" ref="AU10" si="45">IF(ISBLANK(AU9),$B10,-1+(1+AU9)^0.25)</f>
        <v>7.4170717777328754E-3</v>
      </c>
      <c r="AV10" s="125">
        <f t="shared" ref="AV10" si="46">IF(ISBLANK(AV9),$B10,-1+(1+AV9)^0.25)</f>
        <v>7.4170717777328754E-3</v>
      </c>
      <c r="AW10" s="125">
        <f t="shared" ref="AW10" si="47">IF(ISBLANK(AW9),$B10,-1+(1+AW9)^0.25)</f>
        <v>7.4170717777328754E-3</v>
      </c>
      <c r="AX10" s="125">
        <f t="shared" ref="AX10" si="48">IF(ISBLANK(AX9),$B10,-1+(1+AX9)^0.25)</f>
        <v>7.4170717777328754E-3</v>
      </c>
      <c r="AY10" s="125">
        <f t="shared" ref="AY10" si="49">IF(ISBLANK(AY9),$B10,-1+(1+AY9)^0.25)</f>
        <v>7.4170717777328754E-3</v>
      </c>
      <c r="AZ10" s="125">
        <f t="shared" ref="AZ10" si="50">IF(ISBLANK(AZ9),$B10,-1+(1+AZ9)^0.25)</f>
        <v>7.4170717777328754E-3</v>
      </c>
      <c r="BA10" s="125">
        <f t="shared" ref="BA10" si="51">IF(ISBLANK(BA9),$B10,-1+(1+BA9)^0.25)</f>
        <v>7.4170717777328754E-3</v>
      </c>
      <c r="BB10" s="125">
        <f t="shared" ref="BB10" si="52">IF(ISBLANK(BB9),$B10,-1+(1+BB9)^0.25)</f>
        <v>7.4170717777328754E-3</v>
      </c>
      <c r="BC10" s="125">
        <f t="shared" ref="BC10" si="53">IF(ISBLANK(BC9),$B10,-1+(1+BC9)^0.25)</f>
        <v>7.4170717777328754E-3</v>
      </c>
      <c r="BD10" s="125">
        <f t="shared" ref="BD10" si="54">IF(ISBLANK(BD9),$B10,-1+(1+BD9)^0.25)</f>
        <v>7.4170717777328754E-3</v>
      </c>
      <c r="BE10" s="125">
        <f t="shared" ref="BE10" si="55">IF(ISBLANK(BE9),$B10,-1+(1+BE9)^0.25)</f>
        <v>7.4170717777328754E-3</v>
      </c>
      <c r="BF10" s="125">
        <f t="shared" ref="BF10" si="56">IF(ISBLANK(BF9),$B10,-1+(1+BF9)^0.25)</f>
        <v>7.4170717777328754E-3</v>
      </c>
      <c r="BG10" s="125">
        <f t="shared" ref="BG10" si="57">IF(ISBLANK(BG9),$B10,-1+(1+BG9)^0.25)</f>
        <v>7.4170717777328754E-3</v>
      </c>
      <c r="BH10" s="125">
        <f t="shared" ref="BH10" si="58">IF(ISBLANK(BH9),$B10,-1+(1+BH9)^0.25)</f>
        <v>7.4170717777328754E-3</v>
      </c>
      <c r="BI10" s="125">
        <f t="shared" ref="BI10" si="59">IF(ISBLANK(BI9),$B10,-1+(1+BI9)^0.25)</f>
        <v>7.4170717777328754E-3</v>
      </c>
    </row>
    <row r="11" spans="1:61" x14ac:dyDescent="0.25">
      <c r="A11" t="s">
        <v>493</v>
      </c>
      <c r="B11" s="125"/>
      <c r="C11" s="28">
        <f>B8</f>
        <v>22</v>
      </c>
      <c r="D11" s="131">
        <f>C11*(1+D10)</f>
        <v>22.163175579110124</v>
      </c>
      <c r="E11" s="131">
        <f t="shared" ref="E11" si="60">D11*(1+E10)</f>
        <v>22.327561443202882</v>
      </c>
      <c r="F11" s="131">
        <f t="shared" ref="F11" si="61">E11*(1+F10)</f>
        <v>22.49316656904886</v>
      </c>
      <c r="G11" s="131">
        <f t="shared" ref="G11" si="62">F11*(1+G10)</f>
        <v>22.659999999999997</v>
      </c>
      <c r="H11" s="131">
        <f t="shared" ref="H11" si="63">G11*(1+H10)</f>
        <v>22.828070846483424</v>
      </c>
      <c r="I11" s="131">
        <f t="shared" ref="I11" si="64">H11*(1+I10)</f>
        <v>22.997388286498964</v>
      </c>
      <c r="J11" s="131">
        <f t="shared" ref="J11" si="65">I11*(1+J10)</f>
        <v>23.167961566120319</v>
      </c>
      <c r="K11" s="131">
        <f t="shared" ref="K11" si="66">J11*(1+K10)</f>
        <v>23.33979999999999</v>
      </c>
      <c r="L11" s="131">
        <f t="shared" ref="L11" si="67">K11*(1+L10)</f>
        <v>23.51291297187792</v>
      </c>
      <c r="M11" s="131">
        <f t="shared" ref="M11" si="68">L11*(1+M10)</f>
        <v>23.687309935093925</v>
      </c>
      <c r="N11" s="131">
        <f t="shared" ref="N11" si="69">M11*(1+N10)</f>
        <v>23.863000413103922</v>
      </c>
      <c r="O11" s="131">
        <f t="shared" ref="O11" si="70">N11*(1+O10)</f>
        <v>24.039993999999982</v>
      </c>
      <c r="P11" s="131">
        <f t="shared" ref="P11" si="71">O11*(1+P10)</f>
        <v>24.218300361034249</v>
      </c>
      <c r="Q11" s="131">
        <f t="shared" ref="Q11" si="72">P11*(1+Q10)</f>
        <v>24.397929233146733</v>
      </c>
      <c r="R11" s="131">
        <f t="shared" ref="R11" si="73">Q11*(1+R10)</f>
        <v>24.578890425497029</v>
      </c>
      <c r="S11" s="131">
        <f t="shared" ref="S11" si="74">R11*(1+S10)</f>
        <v>24.761193819999971</v>
      </c>
      <c r="T11" s="131">
        <f t="shared" ref="T11" si="75">S11*(1+T10)</f>
        <v>24.944849371865267</v>
      </c>
      <c r="U11" s="131">
        <f t="shared" ref="U11" si="76">T11*(1+U10)</f>
        <v>25.129867110141127</v>
      </c>
      <c r="V11" s="131">
        <f t="shared" ref="V11" si="77">U11*(1+V10)</f>
        <v>25.316257138261932</v>
      </c>
      <c r="W11" s="131">
        <f t="shared" ref="W11" si="78">V11*(1+W10)</f>
        <v>25.504029634599963</v>
      </c>
      <c r="X11" s="131">
        <f t="shared" ref="X11" si="79">W11*(1+X10)</f>
        <v>25.693194853021218</v>
      </c>
      <c r="Y11" s="131">
        <f t="shared" ref="Y11" si="80">X11*(1+Y10)</f>
        <v>25.883763123445352</v>
      </c>
      <c r="Z11" s="131">
        <f t="shared" ref="Z11" si="81">Y11*(1+Z10)</f>
        <v>26.07574485240978</v>
      </c>
      <c r="AA11" s="131">
        <f t="shared" ref="AA11" si="82">Z11*(1+AA10)</f>
        <v>26.269150523637951</v>
      </c>
      <c r="AB11" s="131">
        <f t="shared" ref="AB11" si="83">AA11*(1+AB10)</f>
        <v>26.463990698611841</v>
      </c>
      <c r="AC11" s="131">
        <f t="shared" ref="AC11" si="84">AB11*(1+AC10)</f>
        <v>26.6602760171487</v>
      </c>
      <c r="AD11" s="131">
        <f t="shared" ref="AD11" si="85">AC11*(1+AD10)</f>
        <v>26.858017197982061</v>
      </c>
      <c r="AE11" s="131">
        <f t="shared" ref="AE11" si="86">AD11*(1+AE10)</f>
        <v>27.057225039347077</v>
      </c>
      <c r="AF11" s="131">
        <f t="shared" ref="AF11" si="87">AE11*(1+AF10)</f>
        <v>27.257910419570187</v>
      </c>
      <c r="AG11" s="131">
        <f t="shared" ref="AG11" si="88">AF11*(1+AG10)</f>
        <v>27.460084297663151</v>
      </c>
      <c r="AH11" s="131">
        <f t="shared" ref="AH11" si="89">AG11*(1+AH10)</f>
        <v>27.663757713921513</v>
      </c>
      <c r="AI11" s="131">
        <f t="shared" ref="AI11" si="90">AH11*(1+AI10)</f>
        <v>27.868941790527479</v>
      </c>
      <c r="AJ11" s="131">
        <f t="shared" ref="AJ11" si="91">AI11*(1+AJ10)</f>
        <v>28.075647732157282</v>
      </c>
      <c r="AK11" s="131">
        <f t="shared" ref="AK11" si="92">AJ11*(1+AK10)</f>
        <v>28.283886826593037</v>
      </c>
      <c r="AL11" s="131">
        <f t="shared" ref="AL11" si="93">AK11*(1+AL10)</f>
        <v>28.493670445339152</v>
      </c>
      <c r="AM11" s="131">
        <f t="shared" ref="AM11" si="94">AL11*(1+AM10)</f>
        <v>28.705010044243298</v>
      </c>
      <c r="AN11" s="131">
        <f t="shared" ref="AN11" si="95">AM11*(1+AN10)</f>
        <v>28.917917164121995</v>
      </c>
      <c r="AO11" s="131">
        <f t="shared" ref="AO11" si="96">AN11*(1+AO10)</f>
        <v>29.13240343139082</v>
      </c>
      <c r="AP11" s="131">
        <f t="shared" ref="AP11" si="97">AO11*(1+AP10)</f>
        <v>29.348480558699318</v>
      </c>
      <c r="AQ11" s="131">
        <f t="shared" ref="AQ11" si="98">AP11*(1+AQ10)</f>
        <v>29.566160345570587</v>
      </c>
      <c r="AR11" s="131">
        <f t="shared" ref="AR11" si="99">AQ11*(1+AR10)</f>
        <v>29.785454679045642</v>
      </c>
      <c r="AS11" s="131">
        <f t="shared" ref="AS11" si="100">AR11*(1+AS10)</f>
        <v>30.006375534332534</v>
      </c>
      <c r="AT11" s="131">
        <f t="shared" ref="AT11" si="101">AS11*(1+AT10)</f>
        <v>30.228934975460287</v>
      </c>
      <c r="AU11" s="131">
        <f t="shared" ref="AU11" si="102">AT11*(1+AU10)</f>
        <v>30.453145155937698</v>
      </c>
      <c r="AV11" s="131">
        <f t="shared" ref="AV11" si="103">AU11*(1+AV10)</f>
        <v>30.679018319417004</v>
      </c>
      <c r="AW11" s="131">
        <f t="shared" ref="AW11" si="104">AV11*(1+AW10)</f>
        <v>30.906566800362501</v>
      </c>
      <c r="AX11" s="131">
        <f t="shared" ref="AX11" si="105">AW11*(1+AX10)</f>
        <v>31.135803024724087</v>
      </c>
      <c r="AY11" s="131">
        <f t="shared" ref="AY11" si="106">AX11*(1+AY10)</f>
        <v>31.366739510615819</v>
      </c>
      <c r="AZ11" s="131">
        <f t="shared" ref="AZ11" si="107">AY11*(1+AZ10)</f>
        <v>31.599388868999505</v>
      </c>
      <c r="BA11" s="131">
        <f t="shared" ref="BA11" si="108">AZ11*(1+BA10)</f>
        <v>31.833763804373366</v>
      </c>
      <c r="BB11" s="131">
        <f t="shared" ref="BB11" si="109">BA11*(1+BB10)</f>
        <v>32.0698771154658</v>
      </c>
      <c r="BC11" s="131">
        <f t="shared" ref="BC11" si="110">BB11*(1+BC10)</f>
        <v>32.307741695934283</v>
      </c>
      <c r="BD11" s="131">
        <f t="shared" ref="BD11" si="111">BC11*(1+BD10)</f>
        <v>32.547370535069483</v>
      </c>
      <c r="BE11" s="131">
        <f t="shared" ref="BE11" si="112">BD11*(1+BE10)</f>
        <v>32.788776718504565</v>
      </c>
      <c r="BF11" s="131">
        <f t="shared" ref="BF11" si="113">BE11*(1+BF10)</f>
        <v>33.031973428929767</v>
      </c>
      <c r="BG11" s="131">
        <f t="shared" ref="BG11" si="114">BF11*(1+BG10)</f>
        <v>33.276973946812305</v>
      </c>
      <c r="BH11" s="131">
        <f t="shared" ref="BH11" si="115">BG11*(1+BH10)</f>
        <v>33.523791651121556</v>
      </c>
      <c r="BI11" s="131">
        <f t="shared" ref="BI11" si="116">BH11*(1+BI10)</f>
        <v>33.772440020059683</v>
      </c>
    </row>
    <row r="12" spans="1:61" x14ac:dyDescent="0.25">
      <c r="A12" t="s">
        <v>481</v>
      </c>
      <c r="B12" s="12">
        <v>240153</v>
      </c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</row>
    <row r="13" spans="1:61" x14ac:dyDescent="0.25">
      <c r="A13" t="s">
        <v>482</v>
      </c>
      <c r="B13" s="125"/>
      <c r="C13" s="12">
        <v>0</v>
      </c>
      <c r="D13" s="12">
        <f>20000/8</f>
        <v>2500</v>
      </c>
      <c r="E13" s="12">
        <f t="shared" ref="E13:K13" si="117">20000/8</f>
        <v>2500</v>
      </c>
      <c r="F13" s="12">
        <f t="shared" si="117"/>
        <v>2500</v>
      </c>
      <c r="G13" s="12">
        <f t="shared" si="117"/>
        <v>2500</v>
      </c>
      <c r="H13" s="12">
        <f t="shared" si="117"/>
        <v>2500</v>
      </c>
      <c r="I13" s="12">
        <f t="shared" si="117"/>
        <v>2500</v>
      </c>
      <c r="J13" s="12">
        <f t="shared" si="117"/>
        <v>2500</v>
      </c>
      <c r="K13" s="12">
        <f t="shared" si="117"/>
        <v>2500</v>
      </c>
      <c r="L13" s="12">
        <f>220153/16</f>
        <v>13759.5625</v>
      </c>
      <c r="M13" s="12">
        <f t="shared" ref="M13:AA13" si="118">220153/16</f>
        <v>13759.5625</v>
      </c>
      <c r="N13" s="12">
        <f t="shared" si="118"/>
        <v>13759.5625</v>
      </c>
      <c r="O13" s="12">
        <f t="shared" si="118"/>
        <v>13759.5625</v>
      </c>
      <c r="P13" s="12">
        <f t="shared" si="118"/>
        <v>13759.5625</v>
      </c>
      <c r="Q13" s="12">
        <f t="shared" si="118"/>
        <v>13759.5625</v>
      </c>
      <c r="R13" s="12">
        <f t="shared" si="118"/>
        <v>13759.5625</v>
      </c>
      <c r="S13" s="12">
        <f t="shared" si="118"/>
        <v>13759.5625</v>
      </c>
      <c r="T13" s="12">
        <f t="shared" si="118"/>
        <v>13759.5625</v>
      </c>
      <c r="U13" s="12">
        <f t="shared" si="118"/>
        <v>13759.5625</v>
      </c>
      <c r="V13" s="12">
        <f t="shared" si="118"/>
        <v>13759.5625</v>
      </c>
      <c r="W13" s="12">
        <f t="shared" si="118"/>
        <v>13759.5625</v>
      </c>
      <c r="X13" s="12">
        <f t="shared" si="118"/>
        <v>13759.5625</v>
      </c>
      <c r="Y13" s="12">
        <f t="shared" si="118"/>
        <v>13759.5625</v>
      </c>
      <c r="Z13" s="12">
        <f t="shared" si="118"/>
        <v>13759.5625</v>
      </c>
      <c r="AA13" s="12">
        <f t="shared" si="118"/>
        <v>13759.5625</v>
      </c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</row>
    <row r="14" spans="1:61" x14ac:dyDescent="0.25">
      <c r="A14" t="s">
        <v>494</v>
      </c>
      <c r="B14" s="125"/>
      <c r="C14" s="11">
        <f>C13+B14</f>
        <v>0</v>
      </c>
      <c r="D14" s="11">
        <f t="shared" ref="D14:BI14" si="119">D13+C14</f>
        <v>2500</v>
      </c>
      <c r="E14" s="11">
        <f t="shared" si="119"/>
        <v>5000</v>
      </c>
      <c r="F14" s="11">
        <f t="shared" si="119"/>
        <v>7500</v>
      </c>
      <c r="G14" s="11">
        <f t="shared" si="119"/>
        <v>10000</v>
      </c>
      <c r="H14" s="11">
        <f t="shared" si="119"/>
        <v>12500</v>
      </c>
      <c r="I14" s="11">
        <f t="shared" si="119"/>
        <v>15000</v>
      </c>
      <c r="J14" s="11">
        <f t="shared" si="119"/>
        <v>17500</v>
      </c>
      <c r="K14" s="11">
        <f t="shared" si="119"/>
        <v>20000</v>
      </c>
      <c r="L14" s="11">
        <f t="shared" si="119"/>
        <v>33759.5625</v>
      </c>
      <c r="M14" s="11">
        <f t="shared" si="119"/>
        <v>47519.125</v>
      </c>
      <c r="N14" s="11">
        <f t="shared" si="119"/>
        <v>61278.6875</v>
      </c>
      <c r="O14" s="11">
        <f t="shared" si="119"/>
        <v>75038.25</v>
      </c>
      <c r="P14" s="11">
        <f t="shared" si="119"/>
        <v>88797.8125</v>
      </c>
      <c r="Q14" s="11">
        <f t="shared" si="119"/>
        <v>102557.375</v>
      </c>
      <c r="R14" s="11">
        <f t="shared" si="119"/>
        <v>116316.9375</v>
      </c>
      <c r="S14" s="11">
        <f t="shared" si="119"/>
        <v>130076.5</v>
      </c>
      <c r="T14" s="11">
        <f t="shared" si="119"/>
        <v>143836.0625</v>
      </c>
      <c r="U14" s="11">
        <f t="shared" si="119"/>
        <v>157595.625</v>
      </c>
      <c r="V14" s="11">
        <f t="shared" si="119"/>
        <v>171355.1875</v>
      </c>
      <c r="W14" s="11">
        <f t="shared" si="119"/>
        <v>185114.75</v>
      </c>
      <c r="X14" s="11">
        <f t="shared" si="119"/>
        <v>198874.3125</v>
      </c>
      <c r="Y14" s="11">
        <f t="shared" si="119"/>
        <v>212633.875</v>
      </c>
      <c r="Z14" s="11">
        <f t="shared" si="119"/>
        <v>226393.4375</v>
      </c>
      <c r="AA14" s="11">
        <f t="shared" si="119"/>
        <v>240153</v>
      </c>
      <c r="AB14" s="11">
        <f t="shared" si="119"/>
        <v>240153</v>
      </c>
      <c r="AC14" s="11">
        <f t="shared" si="119"/>
        <v>240153</v>
      </c>
      <c r="AD14" s="11">
        <f t="shared" si="119"/>
        <v>240153</v>
      </c>
      <c r="AE14" s="11">
        <f t="shared" si="119"/>
        <v>240153</v>
      </c>
      <c r="AF14" s="11">
        <f t="shared" si="119"/>
        <v>240153</v>
      </c>
      <c r="AG14" s="11">
        <f t="shared" si="119"/>
        <v>240153</v>
      </c>
      <c r="AH14" s="11">
        <f t="shared" si="119"/>
        <v>240153</v>
      </c>
      <c r="AI14" s="11">
        <f t="shared" si="119"/>
        <v>240153</v>
      </c>
      <c r="AJ14" s="11">
        <f t="shared" si="119"/>
        <v>240153</v>
      </c>
      <c r="AK14" s="11">
        <f t="shared" si="119"/>
        <v>240153</v>
      </c>
      <c r="AL14" s="11">
        <f t="shared" si="119"/>
        <v>240153</v>
      </c>
      <c r="AM14" s="11">
        <f t="shared" si="119"/>
        <v>240153</v>
      </c>
      <c r="AN14" s="11">
        <f t="shared" si="119"/>
        <v>240153</v>
      </c>
      <c r="AO14" s="11">
        <f t="shared" si="119"/>
        <v>240153</v>
      </c>
      <c r="AP14" s="11">
        <f t="shared" si="119"/>
        <v>240153</v>
      </c>
      <c r="AQ14" s="11">
        <f t="shared" si="119"/>
        <v>240153</v>
      </c>
      <c r="AR14" s="11">
        <f t="shared" si="119"/>
        <v>240153</v>
      </c>
      <c r="AS14" s="11">
        <f t="shared" si="119"/>
        <v>240153</v>
      </c>
      <c r="AT14" s="11">
        <f t="shared" si="119"/>
        <v>240153</v>
      </c>
      <c r="AU14" s="11">
        <f t="shared" si="119"/>
        <v>240153</v>
      </c>
      <c r="AV14" s="11">
        <f t="shared" si="119"/>
        <v>240153</v>
      </c>
      <c r="AW14" s="11">
        <f t="shared" si="119"/>
        <v>240153</v>
      </c>
      <c r="AX14" s="11">
        <f t="shared" si="119"/>
        <v>240153</v>
      </c>
      <c r="AY14" s="11">
        <f t="shared" si="119"/>
        <v>240153</v>
      </c>
      <c r="AZ14" s="11">
        <f t="shared" si="119"/>
        <v>240153</v>
      </c>
      <c r="BA14" s="11">
        <f t="shared" si="119"/>
        <v>240153</v>
      </c>
      <c r="BB14" s="11">
        <f t="shared" si="119"/>
        <v>240153</v>
      </c>
      <c r="BC14" s="11">
        <f t="shared" si="119"/>
        <v>240153</v>
      </c>
      <c r="BD14" s="11">
        <f t="shared" si="119"/>
        <v>240153</v>
      </c>
      <c r="BE14" s="11">
        <f t="shared" si="119"/>
        <v>240153</v>
      </c>
      <c r="BF14" s="11">
        <f t="shared" si="119"/>
        <v>240153</v>
      </c>
      <c r="BG14" s="11">
        <f t="shared" si="119"/>
        <v>240153</v>
      </c>
      <c r="BH14" s="11">
        <f t="shared" si="119"/>
        <v>240153</v>
      </c>
      <c r="BI14" s="11">
        <f t="shared" si="119"/>
        <v>240153</v>
      </c>
    </row>
    <row r="15" spans="1:61" x14ac:dyDescent="0.25">
      <c r="A15" t="s">
        <v>537</v>
      </c>
      <c r="B15" s="125"/>
      <c r="C15" s="11">
        <f>$B$12-C14</f>
        <v>240153</v>
      </c>
      <c r="D15" s="11">
        <f t="shared" ref="D15:BI15" si="120">$B$12-D14</f>
        <v>237653</v>
      </c>
      <c r="E15" s="11">
        <f t="shared" si="120"/>
        <v>235153</v>
      </c>
      <c r="F15" s="11">
        <f t="shared" si="120"/>
        <v>232653</v>
      </c>
      <c r="G15" s="11">
        <f t="shared" si="120"/>
        <v>230153</v>
      </c>
      <c r="H15" s="11">
        <f t="shared" si="120"/>
        <v>227653</v>
      </c>
      <c r="I15" s="11">
        <f t="shared" si="120"/>
        <v>225153</v>
      </c>
      <c r="J15" s="11">
        <f t="shared" si="120"/>
        <v>222653</v>
      </c>
      <c r="K15" s="11">
        <f t="shared" si="120"/>
        <v>220153</v>
      </c>
      <c r="L15" s="11">
        <f t="shared" si="120"/>
        <v>206393.4375</v>
      </c>
      <c r="M15" s="11">
        <f t="shared" si="120"/>
        <v>192633.875</v>
      </c>
      <c r="N15" s="11">
        <f t="shared" si="120"/>
        <v>178874.3125</v>
      </c>
      <c r="O15" s="11">
        <f t="shared" si="120"/>
        <v>165114.75</v>
      </c>
      <c r="P15" s="11">
        <f t="shared" si="120"/>
        <v>151355.1875</v>
      </c>
      <c r="Q15" s="11">
        <f t="shared" si="120"/>
        <v>137595.625</v>
      </c>
      <c r="R15" s="11">
        <f t="shared" si="120"/>
        <v>123836.0625</v>
      </c>
      <c r="S15" s="11">
        <f t="shared" si="120"/>
        <v>110076.5</v>
      </c>
      <c r="T15" s="11">
        <f t="shared" si="120"/>
        <v>96316.9375</v>
      </c>
      <c r="U15" s="11">
        <f t="shared" si="120"/>
        <v>82557.375</v>
      </c>
      <c r="V15" s="11">
        <f t="shared" si="120"/>
        <v>68797.8125</v>
      </c>
      <c r="W15" s="11">
        <f t="shared" si="120"/>
        <v>55038.25</v>
      </c>
      <c r="X15" s="11">
        <f t="shared" si="120"/>
        <v>41278.6875</v>
      </c>
      <c r="Y15" s="11">
        <f t="shared" si="120"/>
        <v>27519.125</v>
      </c>
      <c r="Z15" s="11">
        <f t="shared" si="120"/>
        <v>13759.5625</v>
      </c>
      <c r="AA15" s="11">
        <f t="shared" si="120"/>
        <v>0</v>
      </c>
      <c r="AB15" s="11">
        <f t="shared" si="120"/>
        <v>0</v>
      </c>
      <c r="AC15" s="11">
        <f t="shared" si="120"/>
        <v>0</v>
      </c>
      <c r="AD15" s="11">
        <f t="shared" si="120"/>
        <v>0</v>
      </c>
      <c r="AE15" s="11">
        <f t="shared" si="120"/>
        <v>0</v>
      </c>
      <c r="AF15" s="11">
        <f t="shared" si="120"/>
        <v>0</v>
      </c>
      <c r="AG15" s="11">
        <f t="shared" si="120"/>
        <v>0</v>
      </c>
      <c r="AH15" s="11">
        <f t="shared" si="120"/>
        <v>0</v>
      </c>
      <c r="AI15" s="11">
        <f t="shared" si="120"/>
        <v>0</v>
      </c>
      <c r="AJ15" s="11">
        <f t="shared" si="120"/>
        <v>0</v>
      </c>
      <c r="AK15" s="11">
        <f t="shared" si="120"/>
        <v>0</v>
      </c>
      <c r="AL15" s="11">
        <f t="shared" si="120"/>
        <v>0</v>
      </c>
      <c r="AM15" s="11">
        <f t="shared" si="120"/>
        <v>0</v>
      </c>
      <c r="AN15" s="11">
        <f t="shared" si="120"/>
        <v>0</v>
      </c>
      <c r="AO15" s="11">
        <f t="shared" si="120"/>
        <v>0</v>
      </c>
      <c r="AP15" s="11">
        <f t="shared" si="120"/>
        <v>0</v>
      </c>
      <c r="AQ15" s="11">
        <f t="shared" si="120"/>
        <v>0</v>
      </c>
      <c r="AR15" s="11">
        <f t="shared" si="120"/>
        <v>0</v>
      </c>
      <c r="AS15" s="11">
        <f t="shared" si="120"/>
        <v>0</v>
      </c>
      <c r="AT15" s="11">
        <f t="shared" si="120"/>
        <v>0</v>
      </c>
      <c r="AU15" s="11">
        <f t="shared" si="120"/>
        <v>0</v>
      </c>
      <c r="AV15" s="11">
        <f t="shared" si="120"/>
        <v>0</v>
      </c>
      <c r="AW15" s="11">
        <f t="shared" si="120"/>
        <v>0</v>
      </c>
      <c r="AX15" s="11">
        <f t="shared" si="120"/>
        <v>0</v>
      </c>
      <c r="AY15" s="11">
        <f t="shared" si="120"/>
        <v>0</v>
      </c>
      <c r="AZ15" s="11">
        <f t="shared" si="120"/>
        <v>0</v>
      </c>
      <c r="BA15" s="11">
        <f t="shared" si="120"/>
        <v>0</v>
      </c>
      <c r="BB15" s="11">
        <f t="shared" si="120"/>
        <v>0</v>
      </c>
      <c r="BC15" s="11">
        <f t="shared" si="120"/>
        <v>0</v>
      </c>
      <c r="BD15" s="11">
        <f t="shared" si="120"/>
        <v>0</v>
      </c>
      <c r="BE15" s="11">
        <f t="shared" si="120"/>
        <v>0</v>
      </c>
      <c r="BF15" s="11">
        <f t="shared" si="120"/>
        <v>0</v>
      </c>
      <c r="BG15" s="11">
        <f t="shared" si="120"/>
        <v>0</v>
      </c>
      <c r="BH15" s="11">
        <f t="shared" si="120"/>
        <v>0</v>
      </c>
      <c r="BI15" s="11">
        <f t="shared" si="120"/>
        <v>0</v>
      </c>
    </row>
    <row r="16" spans="1:61" x14ac:dyDescent="0.25">
      <c r="A16" t="s">
        <v>495</v>
      </c>
      <c r="B16" s="125"/>
      <c r="C16" s="128">
        <f>C15/$B$3</f>
        <v>0.80051000000000005</v>
      </c>
      <c r="D16" s="128">
        <f t="shared" ref="D16:BI16" si="121">D15/$B$3</f>
        <v>0.79217666666666664</v>
      </c>
      <c r="E16" s="128">
        <f t="shared" si="121"/>
        <v>0.78384333333333334</v>
      </c>
      <c r="F16" s="128">
        <f t="shared" si="121"/>
        <v>0.77551000000000003</v>
      </c>
      <c r="G16" s="128">
        <f t="shared" si="121"/>
        <v>0.76717666666666662</v>
      </c>
      <c r="H16" s="128">
        <f t="shared" si="121"/>
        <v>0.75884333333333331</v>
      </c>
      <c r="I16" s="128">
        <f t="shared" si="121"/>
        <v>0.75051000000000001</v>
      </c>
      <c r="J16" s="128">
        <f t="shared" si="121"/>
        <v>0.74217666666666671</v>
      </c>
      <c r="K16" s="128">
        <f t="shared" si="121"/>
        <v>0.73384333333333329</v>
      </c>
      <c r="L16" s="128">
        <f t="shared" si="121"/>
        <v>0.687978125</v>
      </c>
      <c r="M16" s="128">
        <f t="shared" si="121"/>
        <v>0.6421129166666667</v>
      </c>
      <c r="N16" s="128">
        <f t="shared" si="121"/>
        <v>0.59624770833333329</v>
      </c>
      <c r="O16" s="128">
        <f t="shared" si="121"/>
        <v>0.5503825</v>
      </c>
      <c r="P16" s="128">
        <f t="shared" si="121"/>
        <v>0.5045172916666667</v>
      </c>
      <c r="Q16" s="128">
        <f t="shared" si="121"/>
        <v>0.45865208333333335</v>
      </c>
      <c r="R16" s="128">
        <f t="shared" si="121"/>
        <v>0.412786875</v>
      </c>
      <c r="S16" s="128">
        <f t="shared" si="121"/>
        <v>0.36692166666666665</v>
      </c>
      <c r="T16" s="128">
        <f t="shared" si="121"/>
        <v>0.32105645833333335</v>
      </c>
      <c r="U16" s="128">
        <f t="shared" si="121"/>
        <v>0.27519125</v>
      </c>
      <c r="V16" s="128">
        <f t="shared" si="121"/>
        <v>0.22932604166666667</v>
      </c>
      <c r="W16" s="128">
        <f t="shared" si="121"/>
        <v>0.18346083333333332</v>
      </c>
      <c r="X16" s="128">
        <f t="shared" si="121"/>
        <v>0.137595625</v>
      </c>
      <c r="Y16" s="128">
        <f t="shared" si="121"/>
        <v>9.1730416666666661E-2</v>
      </c>
      <c r="Z16" s="128">
        <f t="shared" si="121"/>
        <v>4.5865208333333331E-2</v>
      </c>
      <c r="AA16" s="128">
        <f t="shared" si="121"/>
        <v>0</v>
      </c>
      <c r="AB16" s="128">
        <f t="shared" si="121"/>
        <v>0</v>
      </c>
      <c r="AC16" s="128">
        <f t="shared" si="121"/>
        <v>0</v>
      </c>
      <c r="AD16" s="128">
        <f t="shared" si="121"/>
        <v>0</v>
      </c>
      <c r="AE16" s="128">
        <f t="shared" si="121"/>
        <v>0</v>
      </c>
      <c r="AF16" s="128">
        <f t="shared" si="121"/>
        <v>0</v>
      </c>
      <c r="AG16" s="128">
        <f t="shared" si="121"/>
        <v>0</v>
      </c>
      <c r="AH16" s="128">
        <f t="shared" si="121"/>
        <v>0</v>
      </c>
      <c r="AI16" s="128">
        <f t="shared" si="121"/>
        <v>0</v>
      </c>
      <c r="AJ16" s="128">
        <f t="shared" si="121"/>
        <v>0</v>
      </c>
      <c r="AK16" s="128">
        <f t="shared" si="121"/>
        <v>0</v>
      </c>
      <c r="AL16" s="128">
        <f t="shared" si="121"/>
        <v>0</v>
      </c>
      <c r="AM16" s="128">
        <f t="shared" si="121"/>
        <v>0</v>
      </c>
      <c r="AN16" s="128">
        <f t="shared" si="121"/>
        <v>0</v>
      </c>
      <c r="AO16" s="128">
        <f t="shared" si="121"/>
        <v>0</v>
      </c>
      <c r="AP16" s="128">
        <f t="shared" si="121"/>
        <v>0</v>
      </c>
      <c r="AQ16" s="128">
        <f t="shared" si="121"/>
        <v>0</v>
      </c>
      <c r="AR16" s="128">
        <f t="shared" si="121"/>
        <v>0</v>
      </c>
      <c r="AS16" s="128">
        <f t="shared" si="121"/>
        <v>0</v>
      </c>
      <c r="AT16" s="128">
        <f t="shared" si="121"/>
        <v>0</v>
      </c>
      <c r="AU16" s="128">
        <f t="shared" si="121"/>
        <v>0</v>
      </c>
      <c r="AV16" s="128">
        <f t="shared" si="121"/>
        <v>0</v>
      </c>
      <c r="AW16" s="128">
        <f t="shared" si="121"/>
        <v>0</v>
      </c>
      <c r="AX16" s="128">
        <f t="shared" si="121"/>
        <v>0</v>
      </c>
      <c r="AY16" s="128">
        <f t="shared" si="121"/>
        <v>0</v>
      </c>
      <c r="AZ16" s="128">
        <f t="shared" si="121"/>
        <v>0</v>
      </c>
      <c r="BA16" s="128">
        <f t="shared" si="121"/>
        <v>0</v>
      </c>
      <c r="BB16" s="128">
        <f t="shared" si="121"/>
        <v>0</v>
      </c>
      <c r="BC16" s="128">
        <f t="shared" si="121"/>
        <v>0</v>
      </c>
      <c r="BD16" s="128">
        <f t="shared" si="121"/>
        <v>0</v>
      </c>
      <c r="BE16" s="128">
        <f t="shared" si="121"/>
        <v>0</v>
      </c>
      <c r="BF16" s="128">
        <f t="shared" si="121"/>
        <v>0</v>
      </c>
      <c r="BG16" s="128">
        <f t="shared" si="121"/>
        <v>0</v>
      </c>
      <c r="BH16" s="128">
        <f t="shared" si="121"/>
        <v>0</v>
      </c>
      <c r="BI16" s="128">
        <f t="shared" si="121"/>
        <v>0</v>
      </c>
    </row>
    <row r="17" spans="1:70" x14ac:dyDescent="0.25">
      <c r="A17" t="s">
        <v>496</v>
      </c>
      <c r="B17" s="125"/>
      <c r="C17" s="11">
        <f>$B$3-$B$12+C14</f>
        <v>59847</v>
      </c>
      <c r="D17" s="11">
        <f t="shared" ref="D17:BI17" si="122">$B$3-$B$12+D14</f>
        <v>62347</v>
      </c>
      <c r="E17" s="11">
        <f t="shared" si="122"/>
        <v>64847</v>
      </c>
      <c r="F17" s="11">
        <f t="shared" si="122"/>
        <v>67347</v>
      </c>
      <c r="G17" s="11">
        <f t="shared" si="122"/>
        <v>69847</v>
      </c>
      <c r="H17" s="11">
        <f t="shared" si="122"/>
        <v>72347</v>
      </c>
      <c r="I17" s="11">
        <f t="shared" si="122"/>
        <v>74847</v>
      </c>
      <c r="J17" s="11">
        <f t="shared" si="122"/>
        <v>77347</v>
      </c>
      <c r="K17" s="11">
        <f t="shared" si="122"/>
        <v>79847</v>
      </c>
      <c r="L17" s="11">
        <f t="shared" si="122"/>
        <v>93606.5625</v>
      </c>
      <c r="M17" s="11">
        <f t="shared" si="122"/>
        <v>107366.125</v>
      </c>
      <c r="N17" s="11">
        <f t="shared" si="122"/>
        <v>121125.6875</v>
      </c>
      <c r="O17" s="11">
        <f t="shared" si="122"/>
        <v>134885.25</v>
      </c>
      <c r="P17" s="11">
        <f t="shared" si="122"/>
        <v>148644.8125</v>
      </c>
      <c r="Q17" s="11">
        <f t="shared" si="122"/>
        <v>162404.375</v>
      </c>
      <c r="R17" s="11">
        <f t="shared" si="122"/>
        <v>176163.9375</v>
      </c>
      <c r="S17" s="11">
        <f t="shared" si="122"/>
        <v>189923.5</v>
      </c>
      <c r="T17" s="11">
        <f t="shared" si="122"/>
        <v>203683.0625</v>
      </c>
      <c r="U17" s="11">
        <f t="shared" si="122"/>
        <v>217442.625</v>
      </c>
      <c r="V17" s="11">
        <f t="shared" si="122"/>
        <v>231202.1875</v>
      </c>
      <c r="W17" s="11">
        <f t="shared" si="122"/>
        <v>244961.75</v>
      </c>
      <c r="X17" s="11">
        <f t="shared" si="122"/>
        <v>258721.3125</v>
      </c>
      <c r="Y17" s="11">
        <f t="shared" si="122"/>
        <v>272480.875</v>
      </c>
      <c r="Z17" s="11">
        <f t="shared" si="122"/>
        <v>286240.4375</v>
      </c>
      <c r="AA17" s="11">
        <f t="shared" si="122"/>
        <v>300000</v>
      </c>
      <c r="AB17" s="11">
        <f t="shared" si="122"/>
        <v>300000</v>
      </c>
      <c r="AC17" s="11">
        <f t="shared" si="122"/>
        <v>300000</v>
      </c>
      <c r="AD17" s="11">
        <f t="shared" si="122"/>
        <v>300000</v>
      </c>
      <c r="AE17" s="11">
        <f t="shared" si="122"/>
        <v>300000</v>
      </c>
      <c r="AF17" s="11">
        <f t="shared" si="122"/>
        <v>300000</v>
      </c>
      <c r="AG17" s="11">
        <f t="shared" si="122"/>
        <v>300000</v>
      </c>
      <c r="AH17" s="11">
        <f t="shared" si="122"/>
        <v>300000</v>
      </c>
      <c r="AI17" s="11">
        <f t="shared" si="122"/>
        <v>300000</v>
      </c>
      <c r="AJ17" s="11">
        <f t="shared" si="122"/>
        <v>300000</v>
      </c>
      <c r="AK17" s="11">
        <f t="shared" si="122"/>
        <v>300000</v>
      </c>
      <c r="AL17" s="11">
        <f t="shared" si="122"/>
        <v>300000</v>
      </c>
      <c r="AM17" s="11">
        <f t="shared" si="122"/>
        <v>300000</v>
      </c>
      <c r="AN17" s="11">
        <f t="shared" si="122"/>
        <v>300000</v>
      </c>
      <c r="AO17" s="11">
        <f t="shared" si="122"/>
        <v>300000</v>
      </c>
      <c r="AP17" s="11">
        <f t="shared" si="122"/>
        <v>300000</v>
      </c>
      <c r="AQ17" s="11">
        <f t="shared" si="122"/>
        <v>300000</v>
      </c>
      <c r="AR17" s="11">
        <f t="shared" si="122"/>
        <v>300000</v>
      </c>
      <c r="AS17" s="11">
        <f t="shared" si="122"/>
        <v>300000</v>
      </c>
      <c r="AT17" s="11">
        <f t="shared" si="122"/>
        <v>300000</v>
      </c>
      <c r="AU17" s="11">
        <f t="shared" si="122"/>
        <v>300000</v>
      </c>
      <c r="AV17" s="11">
        <f t="shared" si="122"/>
        <v>300000</v>
      </c>
      <c r="AW17" s="11">
        <f t="shared" si="122"/>
        <v>300000</v>
      </c>
      <c r="AX17" s="11">
        <f t="shared" si="122"/>
        <v>300000</v>
      </c>
      <c r="AY17" s="11">
        <f t="shared" si="122"/>
        <v>300000</v>
      </c>
      <c r="AZ17" s="11">
        <f t="shared" si="122"/>
        <v>300000</v>
      </c>
      <c r="BA17" s="11">
        <f t="shared" si="122"/>
        <v>300000</v>
      </c>
      <c r="BB17" s="11">
        <f t="shared" si="122"/>
        <v>300000</v>
      </c>
      <c r="BC17" s="11">
        <f t="shared" si="122"/>
        <v>300000</v>
      </c>
      <c r="BD17" s="11">
        <f t="shared" si="122"/>
        <v>300000</v>
      </c>
      <c r="BE17" s="11">
        <f t="shared" si="122"/>
        <v>300000</v>
      </c>
      <c r="BF17" s="11">
        <f t="shared" si="122"/>
        <v>300000</v>
      </c>
      <c r="BG17" s="11">
        <f t="shared" si="122"/>
        <v>300000</v>
      </c>
      <c r="BH17" s="11">
        <f t="shared" si="122"/>
        <v>300000</v>
      </c>
      <c r="BI17" s="11">
        <f t="shared" si="122"/>
        <v>300000</v>
      </c>
    </row>
    <row r="18" spans="1:70" x14ac:dyDescent="0.25">
      <c r="A18" t="s">
        <v>485</v>
      </c>
      <c r="B18" s="14">
        <v>0.65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</row>
    <row r="19" spans="1:70" x14ac:dyDescent="0.25">
      <c r="A19" t="s">
        <v>486</v>
      </c>
      <c r="B19" s="98">
        <v>5</v>
      </c>
      <c r="C19" s="125" t="s">
        <v>418</v>
      </c>
      <c r="D19">
        <f>CEILING(B19*4,1)</f>
        <v>20</v>
      </c>
      <c r="E19" t="s">
        <v>17</v>
      </c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</row>
    <row r="20" spans="1:70" x14ac:dyDescent="0.25">
      <c r="A20" t="s">
        <v>487</v>
      </c>
      <c r="B20" s="12">
        <v>2</v>
      </c>
      <c r="C20" s="125" t="s">
        <v>490</v>
      </c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</row>
    <row r="21" spans="1:70" x14ac:dyDescent="0.25">
      <c r="A21" t="s">
        <v>498</v>
      </c>
      <c r="B21" s="14">
        <v>0.03</v>
      </c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</row>
    <row r="22" spans="1:70" x14ac:dyDescent="0.25">
      <c r="A22" t="s">
        <v>488</v>
      </c>
      <c r="B22" s="125">
        <f>-1+(1+B21)^0.25</f>
        <v>7.4170717777328754E-3</v>
      </c>
      <c r="C22" s="125">
        <f>IF(ISBLANK(C21),$B22,-1+(1+C21)^0.25)</f>
        <v>7.4170717777328754E-3</v>
      </c>
      <c r="D22" s="125">
        <f t="shared" ref="D22" si="123">IF(ISBLANK(D21),$B22,-1+(1+D21)^0.25)</f>
        <v>7.4170717777328754E-3</v>
      </c>
      <c r="E22" s="125">
        <f t="shared" ref="E22" si="124">IF(ISBLANK(E21),$B22,-1+(1+E21)^0.25)</f>
        <v>7.4170717777328754E-3</v>
      </c>
      <c r="F22" s="125">
        <f t="shared" ref="F22" si="125">IF(ISBLANK(F21),$B22,-1+(1+F21)^0.25)</f>
        <v>7.4170717777328754E-3</v>
      </c>
      <c r="G22" s="125">
        <f t="shared" ref="G22" si="126">IF(ISBLANK(G21),$B22,-1+(1+G21)^0.25)</f>
        <v>7.4170717777328754E-3</v>
      </c>
      <c r="H22" s="125">
        <f t="shared" ref="H22" si="127">IF(ISBLANK(H21),$B22,-1+(1+H21)^0.25)</f>
        <v>7.4170717777328754E-3</v>
      </c>
      <c r="I22" s="125">
        <f t="shared" ref="I22" si="128">IF(ISBLANK(I21),$B22,-1+(1+I21)^0.25)</f>
        <v>7.4170717777328754E-3</v>
      </c>
      <c r="J22" s="125">
        <f t="shared" ref="J22" si="129">IF(ISBLANK(J21),$B22,-1+(1+J21)^0.25)</f>
        <v>7.4170717777328754E-3</v>
      </c>
      <c r="K22" s="125">
        <f t="shared" ref="K22" si="130">IF(ISBLANK(K21),$B22,-1+(1+K21)^0.25)</f>
        <v>7.4170717777328754E-3</v>
      </c>
      <c r="L22" s="125">
        <f t="shared" ref="L22" si="131">IF(ISBLANK(L21),$B22,-1+(1+L21)^0.25)</f>
        <v>7.4170717777328754E-3</v>
      </c>
      <c r="M22" s="125">
        <f t="shared" ref="M22" si="132">IF(ISBLANK(M21),$B22,-1+(1+M21)^0.25)</f>
        <v>7.4170717777328754E-3</v>
      </c>
      <c r="N22" s="125">
        <f t="shared" ref="N22" si="133">IF(ISBLANK(N21),$B22,-1+(1+N21)^0.25)</f>
        <v>7.4170717777328754E-3</v>
      </c>
      <c r="O22" s="125">
        <f t="shared" ref="O22" si="134">IF(ISBLANK(O21),$B22,-1+(1+O21)^0.25)</f>
        <v>7.4170717777328754E-3</v>
      </c>
      <c r="P22" s="125">
        <f t="shared" ref="P22" si="135">IF(ISBLANK(P21),$B22,-1+(1+P21)^0.25)</f>
        <v>7.4170717777328754E-3</v>
      </c>
      <c r="Q22" s="125">
        <f t="shared" ref="Q22" si="136">IF(ISBLANK(Q21),$B22,-1+(1+Q21)^0.25)</f>
        <v>7.4170717777328754E-3</v>
      </c>
      <c r="R22" s="125">
        <f t="shared" ref="R22" si="137">IF(ISBLANK(R21),$B22,-1+(1+R21)^0.25)</f>
        <v>7.4170717777328754E-3</v>
      </c>
      <c r="S22" s="125">
        <f t="shared" ref="S22" si="138">IF(ISBLANK(S21),$B22,-1+(1+S21)^0.25)</f>
        <v>7.4170717777328754E-3</v>
      </c>
      <c r="T22" s="125">
        <f t="shared" ref="T22" si="139">IF(ISBLANK(T21),$B22,-1+(1+T21)^0.25)</f>
        <v>7.4170717777328754E-3</v>
      </c>
      <c r="U22" s="125">
        <f t="shared" ref="U22" si="140">IF(ISBLANK(U21),$B22,-1+(1+U21)^0.25)</f>
        <v>7.4170717777328754E-3</v>
      </c>
      <c r="V22" s="125">
        <f t="shared" ref="V22" si="141">IF(ISBLANK(V21),$B22,-1+(1+V21)^0.25)</f>
        <v>7.4170717777328754E-3</v>
      </c>
      <c r="W22" s="125">
        <f t="shared" ref="W22" si="142">IF(ISBLANK(W21),$B22,-1+(1+W21)^0.25)</f>
        <v>7.4170717777328754E-3</v>
      </c>
      <c r="X22" s="125">
        <f t="shared" ref="X22" si="143">IF(ISBLANK(X21),$B22,-1+(1+X21)^0.25)</f>
        <v>7.4170717777328754E-3</v>
      </c>
      <c r="Y22" s="125">
        <f t="shared" ref="Y22" si="144">IF(ISBLANK(Y21),$B22,-1+(1+Y21)^0.25)</f>
        <v>7.4170717777328754E-3</v>
      </c>
      <c r="Z22" s="125">
        <f t="shared" ref="Z22" si="145">IF(ISBLANK(Z21),$B22,-1+(1+Z21)^0.25)</f>
        <v>7.4170717777328754E-3</v>
      </c>
      <c r="AA22" s="125">
        <f t="shared" ref="AA22" si="146">IF(ISBLANK(AA21),$B22,-1+(1+AA21)^0.25)</f>
        <v>7.4170717777328754E-3</v>
      </c>
      <c r="AB22" s="125">
        <f t="shared" ref="AB22" si="147">IF(ISBLANK(AB21),$B22,-1+(1+AB21)^0.25)</f>
        <v>7.4170717777328754E-3</v>
      </c>
      <c r="AC22" s="125">
        <f t="shared" ref="AC22" si="148">IF(ISBLANK(AC21),$B22,-1+(1+AC21)^0.25)</f>
        <v>7.4170717777328754E-3</v>
      </c>
      <c r="AD22" s="125">
        <f t="shared" ref="AD22" si="149">IF(ISBLANK(AD21),$B22,-1+(1+AD21)^0.25)</f>
        <v>7.4170717777328754E-3</v>
      </c>
      <c r="AE22" s="125">
        <f t="shared" ref="AE22" si="150">IF(ISBLANK(AE21),$B22,-1+(1+AE21)^0.25)</f>
        <v>7.4170717777328754E-3</v>
      </c>
      <c r="AF22" s="125">
        <f t="shared" ref="AF22" si="151">IF(ISBLANK(AF21),$B22,-1+(1+AF21)^0.25)</f>
        <v>7.4170717777328754E-3</v>
      </c>
      <c r="AG22" s="125">
        <f t="shared" ref="AG22" si="152">IF(ISBLANK(AG21),$B22,-1+(1+AG21)^0.25)</f>
        <v>7.4170717777328754E-3</v>
      </c>
      <c r="AH22" s="125">
        <f t="shared" ref="AH22" si="153">IF(ISBLANK(AH21),$B22,-1+(1+AH21)^0.25)</f>
        <v>7.4170717777328754E-3</v>
      </c>
      <c r="AI22" s="125">
        <f t="shared" ref="AI22" si="154">IF(ISBLANK(AI21),$B22,-1+(1+AI21)^0.25)</f>
        <v>7.4170717777328754E-3</v>
      </c>
      <c r="AJ22" s="125">
        <f t="shared" ref="AJ22" si="155">IF(ISBLANK(AJ21),$B22,-1+(1+AJ21)^0.25)</f>
        <v>7.4170717777328754E-3</v>
      </c>
      <c r="AK22" s="125">
        <f t="shared" ref="AK22" si="156">IF(ISBLANK(AK21),$B22,-1+(1+AK21)^0.25)</f>
        <v>7.4170717777328754E-3</v>
      </c>
      <c r="AL22" s="125">
        <f t="shared" ref="AL22" si="157">IF(ISBLANK(AL21),$B22,-1+(1+AL21)^0.25)</f>
        <v>7.4170717777328754E-3</v>
      </c>
      <c r="AM22" s="125">
        <f t="shared" ref="AM22" si="158">IF(ISBLANK(AM21),$B22,-1+(1+AM21)^0.25)</f>
        <v>7.4170717777328754E-3</v>
      </c>
      <c r="AN22" s="125">
        <f t="shared" ref="AN22" si="159">IF(ISBLANK(AN21),$B22,-1+(1+AN21)^0.25)</f>
        <v>7.4170717777328754E-3</v>
      </c>
      <c r="AO22" s="125">
        <f t="shared" ref="AO22" si="160">IF(ISBLANK(AO21),$B22,-1+(1+AO21)^0.25)</f>
        <v>7.4170717777328754E-3</v>
      </c>
      <c r="AP22" s="125">
        <f t="shared" ref="AP22" si="161">IF(ISBLANK(AP21),$B22,-1+(1+AP21)^0.25)</f>
        <v>7.4170717777328754E-3</v>
      </c>
      <c r="AQ22" s="125">
        <f t="shared" ref="AQ22" si="162">IF(ISBLANK(AQ21),$B22,-1+(1+AQ21)^0.25)</f>
        <v>7.4170717777328754E-3</v>
      </c>
      <c r="AR22" s="125">
        <f t="shared" ref="AR22" si="163">IF(ISBLANK(AR21),$B22,-1+(1+AR21)^0.25)</f>
        <v>7.4170717777328754E-3</v>
      </c>
      <c r="AS22" s="125">
        <f t="shared" ref="AS22" si="164">IF(ISBLANK(AS21),$B22,-1+(1+AS21)^0.25)</f>
        <v>7.4170717777328754E-3</v>
      </c>
      <c r="AT22" s="125">
        <f t="shared" ref="AT22" si="165">IF(ISBLANK(AT21),$B22,-1+(1+AT21)^0.25)</f>
        <v>7.4170717777328754E-3</v>
      </c>
      <c r="AU22" s="125">
        <f t="shared" ref="AU22" si="166">IF(ISBLANK(AU21),$B22,-1+(1+AU21)^0.25)</f>
        <v>7.4170717777328754E-3</v>
      </c>
      <c r="AV22" s="125">
        <f t="shared" ref="AV22" si="167">IF(ISBLANK(AV21),$B22,-1+(1+AV21)^0.25)</f>
        <v>7.4170717777328754E-3</v>
      </c>
      <c r="AW22" s="125">
        <f t="shared" ref="AW22" si="168">IF(ISBLANK(AW21),$B22,-1+(1+AW21)^0.25)</f>
        <v>7.4170717777328754E-3</v>
      </c>
      <c r="AX22" s="125">
        <f t="shared" ref="AX22" si="169">IF(ISBLANK(AX21),$B22,-1+(1+AX21)^0.25)</f>
        <v>7.4170717777328754E-3</v>
      </c>
      <c r="AY22" s="125">
        <f t="shared" ref="AY22" si="170">IF(ISBLANK(AY21),$B22,-1+(1+AY21)^0.25)</f>
        <v>7.4170717777328754E-3</v>
      </c>
      <c r="AZ22" s="125">
        <f t="shared" ref="AZ22" si="171">IF(ISBLANK(AZ21),$B22,-1+(1+AZ21)^0.25)</f>
        <v>7.4170717777328754E-3</v>
      </c>
      <c r="BA22" s="125">
        <f t="shared" ref="BA22" si="172">IF(ISBLANK(BA21),$B22,-1+(1+BA21)^0.25)</f>
        <v>7.4170717777328754E-3</v>
      </c>
      <c r="BB22" s="125">
        <f t="shared" ref="BB22" si="173">IF(ISBLANK(BB21),$B22,-1+(1+BB21)^0.25)</f>
        <v>7.4170717777328754E-3</v>
      </c>
      <c r="BC22" s="125">
        <f t="shared" ref="BC22" si="174">IF(ISBLANK(BC21),$B22,-1+(1+BC21)^0.25)</f>
        <v>7.4170717777328754E-3</v>
      </c>
      <c r="BD22" s="125">
        <f t="shared" ref="BD22" si="175">IF(ISBLANK(BD21),$B22,-1+(1+BD21)^0.25)</f>
        <v>7.4170717777328754E-3</v>
      </c>
      <c r="BE22" s="125">
        <f t="shared" ref="BE22" si="176">IF(ISBLANK(BE21),$B22,-1+(1+BE21)^0.25)</f>
        <v>7.4170717777328754E-3</v>
      </c>
      <c r="BF22" s="125">
        <f t="shared" ref="BF22" si="177">IF(ISBLANK(BF21),$B22,-1+(1+BF21)^0.25)</f>
        <v>7.4170717777328754E-3</v>
      </c>
      <c r="BG22" s="125">
        <f t="shared" ref="BG22" si="178">IF(ISBLANK(BG21),$B22,-1+(1+BG21)^0.25)</f>
        <v>7.4170717777328754E-3</v>
      </c>
      <c r="BH22" s="125">
        <f t="shared" ref="BH22" si="179">IF(ISBLANK(BH21),$B22,-1+(1+BH21)^0.25)</f>
        <v>7.4170717777328754E-3</v>
      </c>
      <c r="BI22" s="125">
        <f t="shared" ref="BI22" si="180">IF(ISBLANK(BI21),$B22,-1+(1+BI21)^0.25)</f>
        <v>7.4170717777328754E-3</v>
      </c>
    </row>
    <row r="23" spans="1:70" x14ac:dyDescent="0.25">
      <c r="A23" t="s">
        <v>539</v>
      </c>
      <c r="B23" s="14">
        <v>0.95</v>
      </c>
    </row>
    <row r="24" spans="1:70" ht="30" x14ac:dyDescent="0.25">
      <c r="A24" s="27" t="s">
        <v>517</v>
      </c>
      <c r="B24" s="11">
        <f>MAX(0,B23*B3-B12)</f>
        <v>44847</v>
      </c>
    </row>
    <row r="25" spans="1:70" ht="30" x14ac:dyDescent="0.25">
      <c r="A25" s="27" t="s">
        <v>518</v>
      </c>
      <c r="B25" s="11">
        <f>MAX(0,B12-B23*B3)</f>
        <v>0</v>
      </c>
    </row>
    <row r="26" spans="1:70" ht="75" x14ac:dyDescent="0.25">
      <c r="A26" s="27" t="s">
        <v>491</v>
      </c>
      <c r="B26" s="98">
        <v>2</v>
      </c>
      <c r="C26" t="s">
        <v>418</v>
      </c>
      <c r="D26">
        <f>CEILING(B26*4,1)</f>
        <v>8</v>
      </c>
      <c r="E26" t="s">
        <v>17</v>
      </c>
    </row>
    <row r="27" spans="1:70" ht="60" x14ac:dyDescent="0.25">
      <c r="A27" s="27" t="s">
        <v>492</v>
      </c>
      <c r="B27" s="98">
        <v>0.5</v>
      </c>
      <c r="C27" t="s">
        <v>418</v>
      </c>
      <c r="D27">
        <f>CEILING(B27*4,1)</f>
        <v>2</v>
      </c>
      <c r="E27" t="s">
        <v>17</v>
      </c>
    </row>
    <row r="28" spans="1:70" x14ac:dyDescent="0.25">
      <c r="A28" t="s">
        <v>489</v>
      </c>
      <c r="B28" s="14" t="b">
        <f>TRUE()</f>
        <v>1</v>
      </c>
    </row>
    <row r="31" spans="1:70" x14ac:dyDescent="0.25">
      <c r="C31" s="2">
        <f>Timeline!C12</f>
        <v>2014.75</v>
      </c>
      <c r="D31" s="2">
        <f>Timeline!D12</f>
        <v>2015</v>
      </c>
      <c r="E31" s="2">
        <f>Timeline!E12</f>
        <v>2015.25</v>
      </c>
      <c r="F31" s="2">
        <f>Timeline!F12</f>
        <v>2015.5</v>
      </c>
      <c r="G31" s="2">
        <f>Timeline!G12</f>
        <v>2015.75</v>
      </c>
      <c r="H31" s="2">
        <f>Timeline!H12</f>
        <v>2016</v>
      </c>
      <c r="I31" s="2">
        <f>Timeline!I12</f>
        <v>2016.25</v>
      </c>
      <c r="J31" s="2">
        <f>Timeline!J12</f>
        <v>2016.5</v>
      </c>
      <c r="K31" s="2">
        <f>Timeline!K12</f>
        <v>2016.75</v>
      </c>
      <c r="L31" s="2">
        <f>Timeline!L12</f>
        <v>2017</v>
      </c>
      <c r="M31" s="2">
        <f>Timeline!M12</f>
        <v>2017.25</v>
      </c>
      <c r="N31" s="2">
        <f>Timeline!N12</f>
        <v>2017.5</v>
      </c>
      <c r="O31" s="2">
        <f>Timeline!O12</f>
        <v>2017.75</v>
      </c>
      <c r="P31" s="2">
        <f>Timeline!P12</f>
        <v>2018</v>
      </c>
      <c r="Q31" s="2">
        <f>Timeline!Q12</f>
        <v>2018.25</v>
      </c>
      <c r="R31" s="2">
        <f>Timeline!R12</f>
        <v>2018.5</v>
      </c>
      <c r="S31" s="2">
        <f>Timeline!S12</f>
        <v>2018.75</v>
      </c>
      <c r="T31" s="2">
        <f>Timeline!T12</f>
        <v>2019</v>
      </c>
      <c r="U31" s="2">
        <f>Timeline!U12</f>
        <v>2019.25</v>
      </c>
      <c r="V31" s="2">
        <f>Timeline!V12</f>
        <v>2019.5</v>
      </c>
      <c r="W31" s="2">
        <f>Timeline!W12</f>
        <v>2019.75</v>
      </c>
      <c r="X31" s="2">
        <f>Timeline!X12</f>
        <v>2020</v>
      </c>
      <c r="Y31" s="2">
        <f>Timeline!Y12</f>
        <v>2020.25</v>
      </c>
      <c r="Z31" s="2">
        <f>Timeline!Z12</f>
        <v>2020.5</v>
      </c>
      <c r="AA31" s="2">
        <f>Timeline!AA12</f>
        <v>2020.75</v>
      </c>
      <c r="AB31" s="2">
        <f>Timeline!AB12</f>
        <v>2021</v>
      </c>
      <c r="AC31" s="2">
        <f>Timeline!AC12</f>
        <v>2021.25</v>
      </c>
      <c r="AD31" s="2">
        <f>Timeline!AD12</f>
        <v>2021.5</v>
      </c>
      <c r="AE31" s="2">
        <f>Timeline!AE12</f>
        <v>2021.75</v>
      </c>
      <c r="AF31" s="2">
        <f>Timeline!AF12</f>
        <v>2022</v>
      </c>
      <c r="AG31" s="2">
        <f>Timeline!AG12</f>
        <v>2022.25</v>
      </c>
      <c r="AH31" s="2">
        <f>Timeline!AH12</f>
        <v>2022.5</v>
      </c>
      <c r="AI31" s="2">
        <f>Timeline!AI12</f>
        <v>2022.75</v>
      </c>
      <c r="AJ31" s="2">
        <f>Timeline!AJ12</f>
        <v>2023</v>
      </c>
      <c r="AK31" s="2">
        <f>Timeline!AK12</f>
        <v>2023.25</v>
      </c>
      <c r="AL31" s="2">
        <f>Timeline!AL12</f>
        <v>2023.5</v>
      </c>
      <c r="AM31" s="2">
        <f>Timeline!AM12</f>
        <v>2023.75</v>
      </c>
      <c r="AN31" s="2">
        <f>Timeline!AN12</f>
        <v>2024</v>
      </c>
      <c r="AO31" s="2">
        <f>Timeline!AO12</f>
        <v>2024.25</v>
      </c>
      <c r="AP31" s="2">
        <f>Timeline!AP12</f>
        <v>2024.5</v>
      </c>
      <c r="AQ31" s="2">
        <f>Timeline!AQ12</f>
        <v>2024.75</v>
      </c>
      <c r="AR31" s="2">
        <f>Timeline!AR12</f>
        <v>2025</v>
      </c>
      <c r="AS31" s="2">
        <f>Timeline!AS12</f>
        <v>2025.25</v>
      </c>
      <c r="AT31" s="2">
        <f>Timeline!AT12</f>
        <v>2025.5</v>
      </c>
      <c r="AU31" s="2">
        <f>Timeline!AU12</f>
        <v>2025.75</v>
      </c>
      <c r="AV31" s="2">
        <f>Timeline!AV12</f>
        <v>2026</v>
      </c>
      <c r="AW31" s="2">
        <f>Timeline!AW12</f>
        <v>2026.25</v>
      </c>
      <c r="AX31" s="2">
        <f>Timeline!AX12</f>
        <v>2026.5</v>
      </c>
      <c r="AY31" s="2">
        <f>Timeline!AY12</f>
        <v>2026.75</v>
      </c>
      <c r="AZ31" s="2">
        <f>Timeline!AZ12</f>
        <v>2027</v>
      </c>
      <c r="BA31" s="2">
        <f>Timeline!BA12</f>
        <v>2027.25</v>
      </c>
      <c r="BB31" s="2">
        <f>Timeline!BB12</f>
        <v>2027.5</v>
      </c>
      <c r="BC31" s="2">
        <f>Timeline!BC12</f>
        <v>2027.75</v>
      </c>
      <c r="BD31" s="2">
        <f>Timeline!BD12</f>
        <v>2028</v>
      </c>
      <c r="BE31" s="2">
        <f>Timeline!BE12</f>
        <v>2028.25</v>
      </c>
      <c r="BF31" s="2">
        <f>Timeline!BF12</f>
        <v>2028.5</v>
      </c>
      <c r="BG31" s="2">
        <f>Timeline!BG12</f>
        <v>2028.75</v>
      </c>
      <c r="BH31" s="2">
        <f>Timeline!BH12</f>
        <v>2029</v>
      </c>
      <c r="BI31" s="2">
        <f>Timeline!BI12</f>
        <v>2029.25</v>
      </c>
    </row>
    <row r="32" spans="1:70" x14ac:dyDescent="0.25">
      <c r="C32" s="2">
        <f>Timeline!C13</f>
        <v>2014</v>
      </c>
      <c r="D32" s="2">
        <f>Timeline!D13</f>
        <v>2015</v>
      </c>
      <c r="E32" s="2">
        <f>Timeline!E13</f>
        <v>2015</v>
      </c>
      <c r="F32" s="2">
        <f>Timeline!F13</f>
        <v>2015</v>
      </c>
      <c r="G32" s="2">
        <f>Timeline!G13</f>
        <v>2015</v>
      </c>
      <c r="H32" s="2">
        <f>Timeline!H13</f>
        <v>2016</v>
      </c>
      <c r="I32" s="2">
        <f>Timeline!I13</f>
        <v>2016</v>
      </c>
      <c r="J32" s="2">
        <f>Timeline!J13</f>
        <v>2016</v>
      </c>
      <c r="K32" s="2">
        <f>Timeline!K13</f>
        <v>2016</v>
      </c>
      <c r="L32" s="2">
        <f>Timeline!L13</f>
        <v>2017</v>
      </c>
      <c r="M32" s="2">
        <f>Timeline!M13</f>
        <v>2017</v>
      </c>
      <c r="N32" s="2">
        <f>Timeline!N13</f>
        <v>2017</v>
      </c>
      <c r="O32" s="2">
        <f>Timeline!O13</f>
        <v>2017</v>
      </c>
      <c r="P32" s="2">
        <f>Timeline!P13</f>
        <v>2018</v>
      </c>
      <c r="Q32" s="2">
        <f>Timeline!Q13</f>
        <v>2018</v>
      </c>
      <c r="R32" s="2">
        <f>Timeline!R13</f>
        <v>2018</v>
      </c>
      <c r="S32" s="2">
        <f>Timeline!S13</f>
        <v>2018</v>
      </c>
      <c r="T32" s="2">
        <f>Timeline!T13</f>
        <v>2019</v>
      </c>
      <c r="U32" s="2">
        <f>Timeline!U13</f>
        <v>2019</v>
      </c>
      <c r="V32" s="2">
        <f>Timeline!V13</f>
        <v>2019</v>
      </c>
      <c r="W32" s="2">
        <f>Timeline!W13</f>
        <v>2019</v>
      </c>
      <c r="X32" s="2">
        <f>Timeline!X13</f>
        <v>2020</v>
      </c>
      <c r="Y32" s="2">
        <f>Timeline!Y13</f>
        <v>2020</v>
      </c>
      <c r="Z32" s="2">
        <f>Timeline!Z13</f>
        <v>2020</v>
      </c>
      <c r="AA32" s="2">
        <f>Timeline!AA13</f>
        <v>2020</v>
      </c>
      <c r="AB32" s="2">
        <f>Timeline!AB13</f>
        <v>2021</v>
      </c>
      <c r="AC32" s="2">
        <f>Timeline!AC13</f>
        <v>2021</v>
      </c>
      <c r="AD32" s="2">
        <f>Timeline!AD13</f>
        <v>2021</v>
      </c>
      <c r="AE32" s="2">
        <f>Timeline!AE13</f>
        <v>2021</v>
      </c>
      <c r="AF32" s="2">
        <f>Timeline!AF13</f>
        <v>2022</v>
      </c>
      <c r="AG32" s="2">
        <f>Timeline!AG13</f>
        <v>2022</v>
      </c>
      <c r="AH32" s="2">
        <f>Timeline!AH13</f>
        <v>2022</v>
      </c>
      <c r="AI32" s="2">
        <f>Timeline!AI13</f>
        <v>2022</v>
      </c>
      <c r="AJ32" s="2">
        <f>Timeline!AJ13</f>
        <v>2023</v>
      </c>
      <c r="AK32" s="2">
        <f>Timeline!AK13</f>
        <v>2023</v>
      </c>
      <c r="AL32" s="2">
        <f>Timeline!AL13</f>
        <v>2023</v>
      </c>
      <c r="AM32" s="2">
        <f>Timeline!AM13</f>
        <v>2023</v>
      </c>
      <c r="AN32" s="2">
        <f>Timeline!AN13</f>
        <v>2024</v>
      </c>
      <c r="AO32" s="2">
        <f>Timeline!AO13</f>
        <v>2024</v>
      </c>
      <c r="AP32" s="2">
        <f>Timeline!AP13</f>
        <v>2024</v>
      </c>
      <c r="AQ32" s="2">
        <f>Timeline!AQ13</f>
        <v>2024</v>
      </c>
      <c r="AR32" s="2">
        <f>Timeline!AR13</f>
        <v>2025</v>
      </c>
      <c r="AS32" s="2">
        <f>Timeline!AS13</f>
        <v>2025</v>
      </c>
      <c r="AT32" s="2">
        <f>Timeline!AT13</f>
        <v>2025</v>
      </c>
      <c r="AU32" s="2">
        <f>Timeline!AU13</f>
        <v>2025</v>
      </c>
      <c r="AV32" s="2">
        <f>Timeline!AV13</f>
        <v>2026</v>
      </c>
      <c r="AW32" s="2">
        <f>Timeline!AW13</f>
        <v>2026</v>
      </c>
      <c r="AX32" s="2">
        <f>Timeline!AX13</f>
        <v>2026</v>
      </c>
      <c r="AY32" s="2">
        <f>Timeline!AY13</f>
        <v>2026</v>
      </c>
      <c r="AZ32" s="2">
        <f>Timeline!AZ13</f>
        <v>2027</v>
      </c>
      <c r="BA32" s="2">
        <f>Timeline!BA13</f>
        <v>2027</v>
      </c>
      <c r="BB32" s="2">
        <f>Timeline!BB13</f>
        <v>2027</v>
      </c>
      <c r="BC32" s="2">
        <f>Timeline!BC13</f>
        <v>2027</v>
      </c>
      <c r="BD32" s="2">
        <f>Timeline!BD13</f>
        <v>2028</v>
      </c>
      <c r="BE32" s="2">
        <f>Timeline!BE13</f>
        <v>2028</v>
      </c>
      <c r="BF32" s="2">
        <f>Timeline!BF13</f>
        <v>2028</v>
      </c>
      <c r="BG32" s="2">
        <f>Timeline!BG13</f>
        <v>2028</v>
      </c>
      <c r="BH32" s="2">
        <f>Timeline!BH13</f>
        <v>2029</v>
      </c>
      <c r="BI32" s="2">
        <f>Timeline!BI13</f>
        <v>2029</v>
      </c>
      <c r="BJ32" s="2">
        <f>Timeline!BJ13</f>
        <v>0</v>
      </c>
      <c r="BK32" s="2">
        <f>Timeline!BK13</f>
        <v>0</v>
      </c>
      <c r="BL32" s="2">
        <f>Timeline!BL13</f>
        <v>0</v>
      </c>
      <c r="BM32" s="2">
        <f>Timeline!BM13</f>
        <v>0</v>
      </c>
      <c r="BN32" s="2">
        <f>Timeline!BN13</f>
        <v>0</v>
      </c>
      <c r="BO32" s="2">
        <f>Timeline!BO13</f>
        <v>0</v>
      </c>
      <c r="BP32" s="2">
        <f>Timeline!BP13</f>
        <v>0</v>
      </c>
      <c r="BQ32" s="2">
        <f>Timeline!BQ13</f>
        <v>0</v>
      </c>
      <c r="BR32" s="2">
        <f>Timeline!BR13</f>
        <v>0</v>
      </c>
    </row>
    <row r="33" spans="1:70" x14ac:dyDescent="0.25">
      <c r="C33" s="2" t="str">
        <f>Timeline!C14</f>
        <v>Q4</v>
      </c>
      <c r="D33" s="2" t="str">
        <f>Timeline!D14</f>
        <v>Q1</v>
      </c>
      <c r="E33" s="2" t="str">
        <f>Timeline!E14</f>
        <v>Q2</v>
      </c>
      <c r="F33" s="2" t="str">
        <f>Timeline!F14</f>
        <v>Q3</v>
      </c>
      <c r="G33" s="2" t="str">
        <f>Timeline!G14</f>
        <v>Q4</v>
      </c>
      <c r="H33" s="2" t="str">
        <f>Timeline!H14</f>
        <v>Q1</v>
      </c>
      <c r="I33" s="2" t="str">
        <f>Timeline!I14</f>
        <v>Q2</v>
      </c>
      <c r="J33" s="2" t="str">
        <f>Timeline!J14</f>
        <v>Q3</v>
      </c>
      <c r="K33" s="2" t="str">
        <f>Timeline!K14</f>
        <v>Q4</v>
      </c>
      <c r="L33" s="2" t="str">
        <f>Timeline!L14</f>
        <v>Q1</v>
      </c>
      <c r="M33" s="2" t="str">
        <f>Timeline!M14</f>
        <v>Q2</v>
      </c>
      <c r="N33" s="2" t="str">
        <f>Timeline!N14</f>
        <v>Q3</v>
      </c>
      <c r="O33" s="2" t="str">
        <f>Timeline!O14</f>
        <v>Q4</v>
      </c>
      <c r="P33" s="2" t="str">
        <f>Timeline!P14</f>
        <v>Q1</v>
      </c>
      <c r="Q33" s="2" t="str">
        <f>Timeline!Q14</f>
        <v>Q2</v>
      </c>
      <c r="R33" s="2" t="str">
        <f>Timeline!R14</f>
        <v>Q3</v>
      </c>
      <c r="S33" s="2" t="str">
        <f>Timeline!S14</f>
        <v>Q4</v>
      </c>
      <c r="T33" s="2" t="str">
        <f>Timeline!T14</f>
        <v>Q1</v>
      </c>
      <c r="U33" s="2" t="str">
        <f>Timeline!U14</f>
        <v>Q2</v>
      </c>
      <c r="V33" s="2" t="str">
        <f>Timeline!V14</f>
        <v>Q3</v>
      </c>
      <c r="W33" s="2" t="str">
        <f>Timeline!W14</f>
        <v>Q4</v>
      </c>
      <c r="X33" s="2" t="str">
        <f>Timeline!X14</f>
        <v>Q1</v>
      </c>
      <c r="Y33" s="2" t="str">
        <f>Timeline!Y14</f>
        <v>Q2</v>
      </c>
      <c r="Z33" s="2" t="str">
        <f>Timeline!Z14</f>
        <v>Q3</v>
      </c>
      <c r="AA33" s="2" t="str">
        <f>Timeline!AA14</f>
        <v>Q4</v>
      </c>
      <c r="AB33" s="2" t="str">
        <f>Timeline!AB14</f>
        <v>Q1</v>
      </c>
      <c r="AC33" s="2" t="str">
        <f>Timeline!AC14</f>
        <v>Q2</v>
      </c>
      <c r="AD33" s="2" t="str">
        <f>Timeline!AD14</f>
        <v>Q3</v>
      </c>
      <c r="AE33" s="2" t="str">
        <f>Timeline!AE14</f>
        <v>Q4</v>
      </c>
      <c r="AF33" s="2" t="str">
        <f>Timeline!AF14</f>
        <v>Q1</v>
      </c>
      <c r="AG33" s="2" t="str">
        <f>Timeline!AG14</f>
        <v>Q2</v>
      </c>
      <c r="AH33" s="2" t="str">
        <f>Timeline!AH14</f>
        <v>Q3</v>
      </c>
      <c r="AI33" s="2" t="str">
        <f>Timeline!AI14</f>
        <v>Q4</v>
      </c>
      <c r="AJ33" s="2" t="str">
        <f>Timeline!AJ14</f>
        <v>Q1</v>
      </c>
      <c r="AK33" s="2" t="str">
        <f>Timeline!AK14</f>
        <v>Q2</v>
      </c>
      <c r="AL33" s="2" t="str">
        <f>Timeline!AL14</f>
        <v>Q3</v>
      </c>
      <c r="AM33" s="2" t="str">
        <f>Timeline!AM14</f>
        <v>Q4</v>
      </c>
      <c r="AN33" s="2" t="str">
        <f>Timeline!AN14</f>
        <v>Q1</v>
      </c>
      <c r="AO33" s="2" t="str">
        <f>Timeline!AO14</f>
        <v>Q2</v>
      </c>
      <c r="AP33" s="2" t="str">
        <f>Timeline!AP14</f>
        <v>Q3</v>
      </c>
      <c r="AQ33" s="2" t="str">
        <f>Timeline!AQ14</f>
        <v>Q4</v>
      </c>
      <c r="AR33" s="2" t="str">
        <f>Timeline!AR14</f>
        <v>Q1</v>
      </c>
      <c r="AS33" s="2" t="str">
        <f>Timeline!AS14</f>
        <v>Q2</v>
      </c>
      <c r="AT33" s="2" t="str">
        <f>Timeline!AT14</f>
        <v>Q3</v>
      </c>
      <c r="AU33" s="2" t="str">
        <f>Timeline!AU14</f>
        <v>Q4</v>
      </c>
      <c r="AV33" s="2" t="str">
        <f>Timeline!AV14</f>
        <v>Q1</v>
      </c>
      <c r="AW33" s="2" t="str">
        <f>Timeline!AW14</f>
        <v>Q2</v>
      </c>
      <c r="AX33" s="2" t="str">
        <f>Timeline!AX14</f>
        <v>Q3</v>
      </c>
      <c r="AY33" s="2" t="str">
        <f>Timeline!AY14</f>
        <v>Q4</v>
      </c>
      <c r="AZ33" s="2" t="str">
        <f>Timeline!AZ14</f>
        <v>Q1</v>
      </c>
      <c r="BA33" s="2" t="str">
        <f>Timeline!BA14</f>
        <v>Q2</v>
      </c>
      <c r="BB33" s="2" t="str">
        <f>Timeline!BB14</f>
        <v>Q3</v>
      </c>
      <c r="BC33" s="2" t="str">
        <f>Timeline!BC14</f>
        <v>Q4</v>
      </c>
      <c r="BD33" s="2" t="str">
        <f>Timeline!BD14</f>
        <v>Q1</v>
      </c>
      <c r="BE33" s="2" t="str">
        <f>Timeline!BE14</f>
        <v>Q2</v>
      </c>
      <c r="BF33" s="2" t="str">
        <f>Timeline!BF14</f>
        <v>Q3</v>
      </c>
      <c r="BG33" s="2" t="str">
        <f>Timeline!BG14</f>
        <v>Q4</v>
      </c>
      <c r="BH33" s="2" t="str">
        <f>Timeline!BH14</f>
        <v>Q1</v>
      </c>
      <c r="BI33" s="2" t="str">
        <f>Timeline!BI14</f>
        <v>Q2</v>
      </c>
      <c r="BJ33" s="2">
        <f>Timeline!BJ14</f>
        <v>0</v>
      </c>
      <c r="BK33" s="2">
        <f>Timeline!BK14</f>
        <v>0</v>
      </c>
      <c r="BL33" s="2">
        <f>Timeline!BL14</f>
        <v>0</v>
      </c>
      <c r="BM33" s="2">
        <f>Timeline!BM14</f>
        <v>0</v>
      </c>
      <c r="BN33" s="2">
        <f>Timeline!BN14</f>
        <v>0</v>
      </c>
      <c r="BO33" s="2">
        <f>Timeline!BO14</f>
        <v>0</v>
      </c>
      <c r="BP33" s="2">
        <f>Timeline!BP14</f>
        <v>0</v>
      </c>
      <c r="BQ33" s="2">
        <f>Timeline!BQ14</f>
        <v>0</v>
      </c>
      <c r="BR33" s="2">
        <f>Timeline!BR14</f>
        <v>0</v>
      </c>
    </row>
    <row r="35" spans="1:70" x14ac:dyDescent="0.25">
      <c r="A35" s="9" t="s">
        <v>4</v>
      </c>
    </row>
    <row r="36" spans="1:70" s="12" customFormat="1" x14ac:dyDescent="0.25">
      <c r="A36" s="11" t="s">
        <v>499</v>
      </c>
      <c r="C36" s="11">
        <f>$B$12-C14</f>
        <v>240153</v>
      </c>
      <c r="D36" s="11">
        <f t="shared" ref="D36:BI36" si="181">$B$12-D14</f>
        <v>237653</v>
      </c>
      <c r="E36" s="11">
        <f t="shared" si="181"/>
        <v>235153</v>
      </c>
      <c r="F36" s="11">
        <f t="shared" si="181"/>
        <v>232653</v>
      </c>
      <c r="G36" s="11">
        <f t="shared" si="181"/>
        <v>230153</v>
      </c>
      <c r="H36" s="11">
        <f t="shared" si="181"/>
        <v>227653</v>
      </c>
      <c r="I36" s="11">
        <f t="shared" si="181"/>
        <v>225153</v>
      </c>
      <c r="J36" s="11">
        <f t="shared" si="181"/>
        <v>222653</v>
      </c>
      <c r="K36" s="11">
        <f t="shared" si="181"/>
        <v>220153</v>
      </c>
      <c r="L36" s="11">
        <f t="shared" si="181"/>
        <v>206393.4375</v>
      </c>
      <c r="M36" s="11">
        <f t="shared" si="181"/>
        <v>192633.875</v>
      </c>
      <c r="N36" s="11">
        <f t="shared" si="181"/>
        <v>178874.3125</v>
      </c>
      <c r="O36" s="11">
        <f t="shared" si="181"/>
        <v>165114.75</v>
      </c>
      <c r="P36" s="11">
        <f t="shared" si="181"/>
        <v>151355.1875</v>
      </c>
      <c r="Q36" s="11">
        <f t="shared" si="181"/>
        <v>137595.625</v>
      </c>
      <c r="R36" s="11">
        <f t="shared" si="181"/>
        <v>123836.0625</v>
      </c>
      <c r="S36" s="11">
        <f t="shared" si="181"/>
        <v>110076.5</v>
      </c>
      <c r="T36" s="11">
        <f t="shared" si="181"/>
        <v>96316.9375</v>
      </c>
      <c r="U36" s="11">
        <f t="shared" si="181"/>
        <v>82557.375</v>
      </c>
      <c r="V36" s="11">
        <f t="shared" si="181"/>
        <v>68797.8125</v>
      </c>
      <c r="W36" s="11">
        <f t="shared" si="181"/>
        <v>55038.25</v>
      </c>
      <c r="X36" s="11">
        <f t="shared" si="181"/>
        <v>41278.6875</v>
      </c>
      <c r="Y36" s="11">
        <f t="shared" si="181"/>
        <v>27519.125</v>
      </c>
      <c r="Z36" s="11">
        <f t="shared" si="181"/>
        <v>13759.5625</v>
      </c>
      <c r="AA36" s="11">
        <f t="shared" si="181"/>
        <v>0</v>
      </c>
      <c r="AB36" s="11">
        <f t="shared" si="181"/>
        <v>0</v>
      </c>
      <c r="AC36" s="11">
        <f t="shared" si="181"/>
        <v>0</v>
      </c>
      <c r="AD36" s="11">
        <f t="shared" si="181"/>
        <v>0</v>
      </c>
      <c r="AE36" s="11">
        <f t="shared" si="181"/>
        <v>0</v>
      </c>
      <c r="AF36" s="11">
        <f t="shared" si="181"/>
        <v>0</v>
      </c>
      <c r="AG36" s="11">
        <f t="shared" si="181"/>
        <v>0</v>
      </c>
      <c r="AH36" s="11">
        <f t="shared" si="181"/>
        <v>0</v>
      </c>
      <c r="AI36" s="11">
        <f t="shared" si="181"/>
        <v>0</v>
      </c>
      <c r="AJ36" s="11">
        <f t="shared" si="181"/>
        <v>0</v>
      </c>
      <c r="AK36" s="11">
        <f t="shared" si="181"/>
        <v>0</v>
      </c>
      <c r="AL36" s="11">
        <f t="shared" si="181"/>
        <v>0</v>
      </c>
      <c r="AM36" s="11">
        <f t="shared" si="181"/>
        <v>0</v>
      </c>
      <c r="AN36" s="11">
        <f t="shared" si="181"/>
        <v>0</v>
      </c>
      <c r="AO36" s="11">
        <f t="shared" si="181"/>
        <v>0</v>
      </c>
      <c r="AP36" s="11">
        <f t="shared" si="181"/>
        <v>0</v>
      </c>
      <c r="AQ36" s="11">
        <f t="shared" si="181"/>
        <v>0</v>
      </c>
      <c r="AR36" s="11">
        <f t="shared" si="181"/>
        <v>0</v>
      </c>
      <c r="AS36" s="11">
        <f t="shared" si="181"/>
        <v>0</v>
      </c>
      <c r="AT36" s="11">
        <f t="shared" si="181"/>
        <v>0</v>
      </c>
      <c r="AU36" s="11">
        <f t="shared" si="181"/>
        <v>0</v>
      </c>
      <c r="AV36" s="11">
        <f t="shared" si="181"/>
        <v>0</v>
      </c>
      <c r="AW36" s="11">
        <f t="shared" si="181"/>
        <v>0</v>
      </c>
      <c r="AX36" s="11">
        <f t="shared" si="181"/>
        <v>0</v>
      </c>
      <c r="AY36" s="11">
        <f t="shared" si="181"/>
        <v>0</v>
      </c>
      <c r="AZ36" s="11">
        <f t="shared" si="181"/>
        <v>0</v>
      </c>
      <c r="BA36" s="11">
        <f t="shared" si="181"/>
        <v>0</v>
      </c>
      <c r="BB36" s="11">
        <f t="shared" si="181"/>
        <v>0</v>
      </c>
      <c r="BC36" s="11">
        <f t="shared" si="181"/>
        <v>0</v>
      </c>
      <c r="BD36" s="11">
        <f t="shared" si="181"/>
        <v>0</v>
      </c>
      <c r="BE36" s="11">
        <f t="shared" si="181"/>
        <v>0</v>
      </c>
      <c r="BF36" s="11">
        <f t="shared" si="181"/>
        <v>0</v>
      </c>
      <c r="BG36" s="11">
        <f t="shared" si="181"/>
        <v>0</v>
      </c>
      <c r="BH36" s="11">
        <f t="shared" si="181"/>
        <v>0</v>
      </c>
      <c r="BI36" s="11">
        <f t="shared" si="181"/>
        <v>0</v>
      </c>
    </row>
    <row r="37" spans="1:70" s="12" customFormat="1" x14ac:dyDescent="0.25">
      <c r="A37" s="12" t="s">
        <v>329</v>
      </c>
      <c r="D37" s="12">
        <v>0</v>
      </c>
      <c r="E37" s="12">
        <f>D37</f>
        <v>0</v>
      </c>
      <c r="F37" s="12">
        <f t="shared" ref="F37:BI37" si="182">E37</f>
        <v>0</v>
      </c>
      <c r="G37" s="12">
        <f t="shared" si="182"/>
        <v>0</v>
      </c>
      <c r="H37" s="12">
        <f t="shared" si="182"/>
        <v>0</v>
      </c>
      <c r="I37" s="12">
        <f t="shared" si="182"/>
        <v>0</v>
      </c>
      <c r="J37" s="12">
        <f t="shared" si="182"/>
        <v>0</v>
      </c>
      <c r="K37" s="12">
        <f t="shared" si="182"/>
        <v>0</v>
      </c>
      <c r="L37" s="12">
        <f t="shared" si="182"/>
        <v>0</v>
      </c>
      <c r="M37" s="12">
        <f t="shared" si="182"/>
        <v>0</v>
      </c>
      <c r="N37" s="12">
        <f t="shared" si="182"/>
        <v>0</v>
      </c>
      <c r="O37" s="12">
        <f t="shared" si="182"/>
        <v>0</v>
      </c>
      <c r="P37" s="12">
        <f t="shared" si="182"/>
        <v>0</v>
      </c>
      <c r="Q37" s="12">
        <f t="shared" si="182"/>
        <v>0</v>
      </c>
      <c r="R37" s="12">
        <f t="shared" si="182"/>
        <v>0</v>
      </c>
      <c r="S37" s="12">
        <f t="shared" si="182"/>
        <v>0</v>
      </c>
      <c r="T37" s="12">
        <f t="shared" si="182"/>
        <v>0</v>
      </c>
      <c r="U37" s="12">
        <f t="shared" si="182"/>
        <v>0</v>
      </c>
      <c r="V37" s="12">
        <f t="shared" si="182"/>
        <v>0</v>
      </c>
      <c r="W37" s="12">
        <f t="shared" si="182"/>
        <v>0</v>
      </c>
      <c r="X37" s="12">
        <f t="shared" si="182"/>
        <v>0</v>
      </c>
      <c r="Y37" s="12">
        <f t="shared" si="182"/>
        <v>0</v>
      </c>
      <c r="Z37" s="12">
        <f t="shared" si="182"/>
        <v>0</v>
      </c>
      <c r="AA37" s="12">
        <f t="shared" si="182"/>
        <v>0</v>
      </c>
      <c r="AB37" s="12">
        <f t="shared" si="182"/>
        <v>0</v>
      </c>
      <c r="AC37" s="12">
        <f t="shared" si="182"/>
        <v>0</v>
      </c>
      <c r="AD37" s="12">
        <f t="shared" si="182"/>
        <v>0</v>
      </c>
      <c r="AE37" s="12">
        <f t="shared" si="182"/>
        <v>0</v>
      </c>
      <c r="AF37" s="12">
        <f t="shared" si="182"/>
        <v>0</v>
      </c>
      <c r="AG37" s="12">
        <f t="shared" si="182"/>
        <v>0</v>
      </c>
      <c r="AH37" s="12">
        <f t="shared" si="182"/>
        <v>0</v>
      </c>
      <c r="AI37" s="12">
        <f t="shared" si="182"/>
        <v>0</v>
      </c>
      <c r="AJ37" s="12">
        <f t="shared" si="182"/>
        <v>0</v>
      </c>
      <c r="AK37" s="12">
        <f t="shared" si="182"/>
        <v>0</v>
      </c>
      <c r="AL37" s="12">
        <f t="shared" si="182"/>
        <v>0</v>
      </c>
      <c r="AM37" s="12">
        <f t="shared" si="182"/>
        <v>0</v>
      </c>
      <c r="AN37" s="12">
        <f t="shared" si="182"/>
        <v>0</v>
      </c>
      <c r="AO37" s="12">
        <f t="shared" si="182"/>
        <v>0</v>
      </c>
      <c r="AP37" s="12">
        <f t="shared" si="182"/>
        <v>0</v>
      </c>
      <c r="AQ37" s="12">
        <f t="shared" si="182"/>
        <v>0</v>
      </c>
      <c r="AR37" s="12">
        <f t="shared" si="182"/>
        <v>0</v>
      </c>
      <c r="AS37" s="12">
        <f t="shared" si="182"/>
        <v>0</v>
      </c>
      <c r="AT37" s="12">
        <f t="shared" si="182"/>
        <v>0</v>
      </c>
      <c r="AU37" s="12">
        <f t="shared" si="182"/>
        <v>0</v>
      </c>
      <c r="AV37" s="12">
        <f t="shared" si="182"/>
        <v>0</v>
      </c>
      <c r="AW37" s="12">
        <f t="shared" si="182"/>
        <v>0</v>
      </c>
      <c r="AX37" s="12">
        <f t="shared" si="182"/>
        <v>0</v>
      </c>
      <c r="AY37" s="12">
        <f t="shared" si="182"/>
        <v>0</v>
      </c>
      <c r="AZ37" s="12">
        <f t="shared" si="182"/>
        <v>0</v>
      </c>
      <c r="BA37" s="12">
        <f t="shared" si="182"/>
        <v>0</v>
      </c>
      <c r="BB37" s="12">
        <f t="shared" si="182"/>
        <v>0</v>
      </c>
      <c r="BC37" s="12">
        <f t="shared" si="182"/>
        <v>0</v>
      </c>
      <c r="BD37" s="12">
        <f t="shared" si="182"/>
        <v>0</v>
      </c>
      <c r="BE37" s="12">
        <f t="shared" si="182"/>
        <v>0</v>
      </c>
      <c r="BF37" s="12">
        <f t="shared" si="182"/>
        <v>0</v>
      </c>
      <c r="BG37" s="12">
        <f t="shared" si="182"/>
        <v>0</v>
      </c>
      <c r="BH37" s="12">
        <f t="shared" si="182"/>
        <v>0</v>
      </c>
      <c r="BI37" s="12">
        <f t="shared" si="182"/>
        <v>0</v>
      </c>
    </row>
    <row r="38" spans="1:70" s="12" customFormat="1" x14ac:dyDescent="0.25">
      <c r="A38" s="12" t="s">
        <v>330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</row>
    <row r="39" spans="1:70" s="12" customFormat="1" x14ac:dyDescent="0.25">
      <c r="A39" s="11" t="s">
        <v>551</v>
      </c>
      <c r="C39" s="11">
        <f t="shared" ref="C39:AH39" ca="1" si="183">IF($B$28,C121+C122,0)</f>
        <v>0</v>
      </c>
      <c r="D39" s="11">
        <f t="shared" ca="1" si="183"/>
        <v>7230.875</v>
      </c>
      <c r="E39" s="11">
        <f t="shared" ca="1" si="183"/>
        <v>14461.75</v>
      </c>
      <c r="F39" s="11">
        <f t="shared" ca="1" si="183"/>
        <v>22567.625</v>
      </c>
      <c r="G39" s="11">
        <f t="shared" ca="1" si="183"/>
        <v>30673.5</v>
      </c>
      <c r="H39" s="11">
        <f t="shared" ca="1" si="183"/>
        <v>38779.375</v>
      </c>
      <c r="I39" s="11">
        <f t="shared" ca="1" si="183"/>
        <v>46885.25</v>
      </c>
      <c r="J39" s="11">
        <f t="shared" ca="1" si="183"/>
        <v>54991.125</v>
      </c>
      <c r="K39" s="11">
        <f t="shared" ca="1" si="183"/>
        <v>63097</v>
      </c>
      <c r="L39" s="11">
        <f t="shared" ca="1" si="183"/>
        <v>72915.715624999997</v>
      </c>
      <c r="M39" s="11">
        <f t="shared" ca="1" si="183"/>
        <v>82734.431249999994</v>
      </c>
      <c r="N39" s="11">
        <f t="shared" ca="1" si="183"/>
        <v>96493.993750000009</v>
      </c>
      <c r="O39" s="11">
        <f t="shared" ca="1" si="183"/>
        <v>110253.55625000001</v>
      </c>
      <c r="P39" s="11">
        <f t="shared" ca="1" si="183"/>
        <v>124013.11875000001</v>
      </c>
      <c r="Q39" s="11">
        <f t="shared" ca="1" si="183"/>
        <v>137772.68125000002</v>
      </c>
      <c r="R39" s="11">
        <f t="shared" ca="1" si="183"/>
        <v>151532.24375000002</v>
      </c>
      <c r="S39" s="11">
        <f t="shared" ca="1" si="183"/>
        <v>165291.80625000002</v>
      </c>
      <c r="T39" s="11">
        <f t="shared" ca="1" si="183"/>
        <v>179051.36874999999</v>
      </c>
      <c r="U39" s="11">
        <f t="shared" ca="1" si="183"/>
        <v>192810.93124999999</v>
      </c>
      <c r="V39" s="11">
        <f t="shared" ca="1" si="183"/>
        <v>206570.49374999999</v>
      </c>
      <c r="W39" s="11">
        <f t="shared" ca="1" si="183"/>
        <v>220330.05624999999</v>
      </c>
      <c r="X39" s="11">
        <f t="shared" ca="1" si="183"/>
        <v>231558.8125</v>
      </c>
      <c r="Y39" s="11">
        <f t="shared" ca="1" si="183"/>
        <v>242787.56874999998</v>
      </c>
      <c r="Z39" s="11">
        <f t="shared" ca="1" si="183"/>
        <v>256240.88124999998</v>
      </c>
      <c r="AA39" s="11">
        <f t="shared" ca="1" si="183"/>
        <v>269694.19374999998</v>
      </c>
      <c r="AB39" s="11">
        <f t="shared" ca="1" si="183"/>
        <v>274510.04062499997</v>
      </c>
      <c r="AC39" s="11">
        <f t="shared" ca="1" si="183"/>
        <v>279325.88749999995</v>
      </c>
      <c r="AD39" s="11">
        <f t="shared" ca="1" si="183"/>
        <v>279325.88749999995</v>
      </c>
      <c r="AE39" s="11">
        <f t="shared" ca="1" si="183"/>
        <v>279325.88749999995</v>
      </c>
      <c r="AF39" s="11">
        <f t="shared" ca="1" si="183"/>
        <v>278726.39328124997</v>
      </c>
      <c r="AG39" s="11">
        <f t="shared" ca="1" si="183"/>
        <v>278126.89906249993</v>
      </c>
      <c r="AH39" s="11">
        <f t="shared" ca="1" si="183"/>
        <v>276747.60265624995</v>
      </c>
      <c r="AI39" s="11">
        <f t="shared" ref="AI39:BI39" ca="1" si="184">IF($B$28,AI121+AI122,0)</f>
        <v>275368.30624999997</v>
      </c>
      <c r="AJ39" s="11">
        <f t="shared" ca="1" si="184"/>
        <v>275368.30624999997</v>
      </c>
      <c r="AK39" s="11">
        <f t="shared" ca="1" si="184"/>
        <v>275368.30624999997</v>
      </c>
      <c r="AL39" s="11">
        <f t="shared" ca="1" si="184"/>
        <v>275368.30624999997</v>
      </c>
      <c r="AM39" s="11">
        <f t="shared" ca="1" si="184"/>
        <v>275368.30624999997</v>
      </c>
      <c r="AN39" s="11">
        <f t="shared" ca="1" si="184"/>
        <v>275368.30624999997</v>
      </c>
      <c r="AO39" s="11">
        <f t="shared" ca="1" si="184"/>
        <v>275368.30624999997</v>
      </c>
      <c r="AP39" s="11">
        <f t="shared" ca="1" si="184"/>
        <v>275368.30624999997</v>
      </c>
      <c r="AQ39" s="11">
        <f t="shared" ca="1" si="184"/>
        <v>275368.30624999997</v>
      </c>
      <c r="AR39" s="11">
        <f t="shared" ca="1" si="184"/>
        <v>274998.61874999997</v>
      </c>
      <c r="AS39" s="11">
        <f t="shared" ca="1" si="184"/>
        <v>274628.93124999997</v>
      </c>
      <c r="AT39" s="11">
        <f t="shared" ca="1" si="184"/>
        <v>273743.14906249999</v>
      </c>
      <c r="AU39" s="11">
        <f t="shared" ca="1" si="184"/>
        <v>272857.36687499995</v>
      </c>
      <c r="AV39" s="11">
        <f t="shared" ca="1" si="184"/>
        <v>275880.47984374996</v>
      </c>
      <c r="AW39" s="11">
        <f t="shared" ca="1" si="184"/>
        <v>278903.59281249996</v>
      </c>
      <c r="AX39" s="11">
        <f t="shared" ca="1" si="184"/>
        <v>280589.13921874994</v>
      </c>
      <c r="AY39" s="11">
        <f t="shared" ca="1" si="184"/>
        <v>282274.68562499998</v>
      </c>
      <c r="AZ39" s="11">
        <f t="shared" ca="1" si="184"/>
        <v>280609.67782031244</v>
      </c>
      <c r="BA39" s="11">
        <f t="shared" ca="1" si="184"/>
        <v>278944.67001562496</v>
      </c>
      <c r="BB39" s="11">
        <f t="shared" ca="1" si="184"/>
        <v>278734.84703906247</v>
      </c>
      <c r="BC39" s="11">
        <f t="shared" ca="1" si="184"/>
        <v>278525.02406249999</v>
      </c>
      <c r="BD39" s="11">
        <f t="shared" ca="1" si="184"/>
        <v>278042.27032031247</v>
      </c>
      <c r="BE39" s="11">
        <f t="shared" ca="1" si="184"/>
        <v>277559.51657812495</v>
      </c>
      <c r="BF39" s="11">
        <f t="shared" ca="1" si="184"/>
        <v>277559.51657812495</v>
      </c>
      <c r="BG39" s="11">
        <f t="shared" ca="1" si="184"/>
        <v>277559.51657812495</v>
      </c>
      <c r="BH39" s="11">
        <f t="shared" ca="1" si="184"/>
        <v>277559.51657812495</v>
      </c>
      <c r="BI39" s="11">
        <f t="shared" ca="1" si="184"/>
        <v>277559.51657812495</v>
      </c>
    </row>
    <row r="40" spans="1:70" s="11" customFormat="1" x14ac:dyDescent="0.25">
      <c r="A40" s="11" t="s">
        <v>8</v>
      </c>
      <c r="C40" s="11">
        <f ca="1">SUM(C36:C39)</f>
        <v>240153</v>
      </c>
      <c r="D40" s="11">
        <f t="shared" ref="D40:BI40" ca="1" si="185">SUM(D36:D39)</f>
        <v>244883.875</v>
      </c>
      <c r="E40" s="11">
        <f t="shared" ca="1" si="185"/>
        <v>249614.75</v>
      </c>
      <c r="F40" s="11">
        <f t="shared" ca="1" si="185"/>
        <v>255220.625</v>
      </c>
      <c r="G40" s="11">
        <f t="shared" ca="1" si="185"/>
        <v>260826.5</v>
      </c>
      <c r="H40" s="11">
        <f t="shared" ca="1" si="185"/>
        <v>266432.375</v>
      </c>
      <c r="I40" s="11">
        <f t="shared" ca="1" si="185"/>
        <v>272038.25</v>
      </c>
      <c r="J40" s="11">
        <f t="shared" ca="1" si="185"/>
        <v>277644.125</v>
      </c>
      <c r="K40" s="11">
        <f t="shared" ca="1" si="185"/>
        <v>283250</v>
      </c>
      <c r="L40" s="11">
        <f t="shared" ca="1" si="185"/>
        <v>279309.15312500001</v>
      </c>
      <c r="M40" s="11">
        <f t="shared" ca="1" si="185"/>
        <v>275368.30625000002</v>
      </c>
      <c r="N40" s="11">
        <f t="shared" ca="1" si="185"/>
        <v>275368.30625000002</v>
      </c>
      <c r="O40" s="11">
        <f t="shared" ca="1" si="185"/>
        <v>275368.30625000002</v>
      </c>
      <c r="P40" s="11">
        <f t="shared" ca="1" si="185"/>
        <v>275368.30625000002</v>
      </c>
      <c r="Q40" s="11">
        <f t="shared" ca="1" si="185"/>
        <v>275368.30625000002</v>
      </c>
      <c r="R40" s="11">
        <f t="shared" ca="1" si="185"/>
        <v>275368.30625000002</v>
      </c>
      <c r="S40" s="11">
        <f t="shared" ca="1" si="185"/>
        <v>275368.30625000002</v>
      </c>
      <c r="T40" s="11">
        <f t="shared" ca="1" si="185"/>
        <v>275368.30625000002</v>
      </c>
      <c r="U40" s="11">
        <f t="shared" ca="1" si="185"/>
        <v>275368.30625000002</v>
      </c>
      <c r="V40" s="11">
        <f t="shared" ca="1" si="185"/>
        <v>275368.30625000002</v>
      </c>
      <c r="W40" s="11">
        <f t="shared" ca="1" si="185"/>
        <v>275368.30625000002</v>
      </c>
      <c r="X40" s="11">
        <f t="shared" ca="1" si="185"/>
        <v>272837.5</v>
      </c>
      <c r="Y40" s="11">
        <f t="shared" ca="1" si="185"/>
        <v>270306.69374999998</v>
      </c>
      <c r="Z40" s="11">
        <f t="shared" ca="1" si="185"/>
        <v>270000.44374999998</v>
      </c>
      <c r="AA40" s="11">
        <f t="shared" ca="1" si="185"/>
        <v>269694.19374999998</v>
      </c>
      <c r="AB40" s="11">
        <f t="shared" ca="1" si="185"/>
        <v>274510.04062499997</v>
      </c>
      <c r="AC40" s="11">
        <f t="shared" ca="1" si="185"/>
        <v>279325.88749999995</v>
      </c>
      <c r="AD40" s="11">
        <f t="shared" ca="1" si="185"/>
        <v>279325.88749999995</v>
      </c>
      <c r="AE40" s="11">
        <f t="shared" ca="1" si="185"/>
        <v>279325.88749999995</v>
      </c>
      <c r="AF40" s="11">
        <f t="shared" ca="1" si="185"/>
        <v>278726.39328124997</v>
      </c>
      <c r="AG40" s="11">
        <f t="shared" ca="1" si="185"/>
        <v>278126.89906249993</v>
      </c>
      <c r="AH40" s="11">
        <f t="shared" ca="1" si="185"/>
        <v>276747.60265624995</v>
      </c>
      <c r="AI40" s="11">
        <f t="shared" ca="1" si="185"/>
        <v>275368.30624999997</v>
      </c>
      <c r="AJ40" s="11">
        <f t="shared" ca="1" si="185"/>
        <v>275368.30624999997</v>
      </c>
      <c r="AK40" s="11">
        <f t="shared" ca="1" si="185"/>
        <v>275368.30624999997</v>
      </c>
      <c r="AL40" s="11">
        <f t="shared" ca="1" si="185"/>
        <v>275368.30624999997</v>
      </c>
      <c r="AM40" s="11">
        <f t="shared" ca="1" si="185"/>
        <v>275368.30624999997</v>
      </c>
      <c r="AN40" s="11">
        <f t="shared" ca="1" si="185"/>
        <v>275368.30624999997</v>
      </c>
      <c r="AO40" s="11">
        <f t="shared" ca="1" si="185"/>
        <v>275368.30624999997</v>
      </c>
      <c r="AP40" s="11">
        <f t="shared" ca="1" si="185"/>
        <v>275368.30624999997</v>
      </c>
      <c r="AQ40" s="11">
        <f t="shared" ca="1" si="185"/>
        <v>275368.30624999997</v>
      </c>
      <c r="AR40" s="11">
        <f t="shared" ca="1" si="185"/>
        <v>274998.61874999997</v>
      </c>
      <c r="AS40" s="11">
        <f t="shared" ca="1" si="185"/>
        <v>274628.93124999997</v>
      </c>
      <c r="AT40" s="11">
        <f t="shared" ca="1" si="185"/>
        <v>273743.14906249999</v>
      </c>
      <c r="AU40" s="11">
        <f t="shared" ca="1" si="185"/>
        <v>272857.36687499995</v>
      </c>
      <c r="AV40" s="11">
        <f t="shared" ca="1" si="185"/>
        <v>275880.47984374996</v>
      </c>
      <c r="AW40" s="11">
        <f t="shared" ca="1" si="185"/>
        <v>278903.59281249996</v>
      </c>
      <c r="AX40" s="11">
        <f t="shared" ca="1" si="185"/>
        <v>280589.13921874994</v>
      </c>
      <c r="AY40" s="11">
        <f t="shared" ca="1" si="185"/>
        <v>282274.68562499998</v>
      </c>
      <c r="AZ40" s="11">
        <f t="shared" ca="1" si="185"/>
        <v>280609.67782031244</v>
      </c>
      <c r="BA40" s="11">
        <f t="shared" ca="1" si="185"/>
        <v>278944.67001562496</v>
      </c>
      <c r="BB40" s="11">
        <f t="shared" ca="1" si="185"/>
        <v>278734.84703906247</v>
      </c>
      <c r="BC40" s="11">
        <f t="shared" ca="1" si="185"/>
        <v>278525.02406249999</v>
      </c>
      <c r="BD40" s="11">
        <f t="shared" ca="1" si="185"/>
        <v>278042.27032031247</v>
      </c>
      <c r="BE40" s="11">
        <f t="shared" ca="1" si="185"/>
        <v>277559.51657812495</v>
      </c>
      <c r="BF40" s="11">
        <f t="shared" ca="1" si="185"/>
        <v>277559.51657812495</v>
      </c>
      <c r="BG40" s="11">
        <f t="shared" ca="1" si="185"/>
        <v>277559.51657812495</v>
      </c>
      <c r="BH40" s="11">
        <f t="shared" ca="1" si="185"/>
        <v>277559.51657812495</v>
      </c>
      <c r="BI40" s="11">
        <f t="shared" ca="1" si="185"/>
        <v>277559.51657812495</v>
      </c>
    </row>
    <row r="42" spans="1:70" s="13" customFormat="1" x14ac:dyDescent="0.25">
      <c r="A42" s="16" t="s">
        <v>9</v>
      </c>
      <c r="C42" s="29">
        <f t="shared" ref="C42:AH42" ca="1" si="186">C40/$B$3</f>
        <v>0.80051000000000005</v>
      </c>
      <c r="D42" s="29">
        <f t="shared" ca="1" si="186"/>
        <v>0.81627958333333328</v>
      </c>
      <c r="E42" s="29">
        <f t="shared" ca="1" si="186"/>
        <v>0.83204916666666662</v>
      </c>
      <c r="F42" s="29">
        <f t="shared" ca="1" si="186"/>
        <v>0.85073541666666663</v>
      </c>
      <c r="G42" s="29">
        <f t="shared" ca="1" si="186"/>
        <v>0.86942166666666665</v>
      </c>
      <c r="H42" s="29">
        <f t="shared" ca="1" si="186"/>
        <v>0.88810791666666666</v>
      </c>
      <c r="I42" s="29">
        <f t="shared" ca="1" si="186"/>
        <v>0.90679416666666668</v>
      </c>
      <c r="J42" s="29">
        <f t="shared" ca="1" si="186"/>
        <v>0.92548041666666669</v>
      </c>
      <c r="K42" s="29">
        <f t="shared" ca="1" si="186"/>
        <v>0.94416666666666671</v>
      </c>
      <c r="L42" s="29">
        <f t="shared" ca="1" si="186"/>
        <v>0.93103051041666673</v>
      </c>
      <c r="M42" s="29">
        <f t="shared" ca="1" si="186"/>
        <v>0.91789435416666676</v>
      </c>
      <c r="N42" s="29">
        <f t="shared" ca="1" si="186"/>
        <v>0.91789435416666676</v>
      </c>
      <c r="O42" s="29">
        <f t="shared" ca="1" si="186"/>
        <v>0.91789435416666676</v>
      </c>
      <c r="P42" s="29">
        <f t="shared" ca="1" si="186"/>
        <v>0.91789435416666676</v>
      </c>
      <c r="Q42" s="29">
        <f t="shared" ca="1" si="186"/>
        <v>0.91789435416666676</v>
      </c>
      <c r="R42" s="29">
        <f t="shared" ca="1" si="186"/>
        <v>0.91789435416666676</v>
      </c>
      <c r="S42" s="29">
        <f t="shared" ca="1" si="186"/>
        <v>0.91789435416666676</v>
      </c>
      <c r="T42" s="29">
        <f t="shared" ca="1" si="186"/>
        <v>0.91789435416666676</v>
      </c>
      <c r="U42" s="29">
        <f t="shared" ca="1" si="186"/>
        <v>0.91789435416666676</v>
      </c>
      <c r="V42" s="29">
        <f t="shared" ca="1" si="186"/>
        <v>0.91789435416666676</v>
      </c>
      <c r="W42" s="29">
        <f t="shared" ca="1" si="186"/>
        <v>0.91789435416666676</v>
      </c>
      <c r="X42" s="29">
        <f t="shared" ca="1" si="186"/>
        <v>0.90945833333333337</v>
      </c>
      <c r="Y42" s="29">
        <f t="shared" ca="1" si="186"/>
        <v>0.90102231249999998</v>
      </c>
      <c r="Z42" s="29">
        <f t="shared" ca="1" si="186"/>
        <v>0.90000147916666662</v>
      </c>
      <c r="AA42" s="29">
        <f t="shared" ca="1" si="186"/>
        <v>0.89898064583333326</v>
      </c>
      <c r="AB42" s="29">
        <f t="shared" ca="1" si="186"/>
        <v>0.91503346874999991</v>
      </c>
      <c r="AC42" s="29">
        <f t="shared" ca="1" si="186"/>
        <v>0.93108629166666657</v>
      </c>
      <c r="AD42" s="29">
        <f t="shared" ca="1" si="186"/>
        <v>0.93108629166666657</v>
      </c>
      <c r="AE42" s="29">
        <f t="shared" ca="1" si="186"/>
        <v>0.93108629166666657</v>
      </c>
      <c r="AF42" s="29">
        <f t="shared" ca="1" si="186"/>
        <v>0.92908797760416661</v>
      </c>
      <c r="AG42" s="29">
        <f t="shared" ca="1" si="186"/>
        <v>0.92708966354166644</v>
      </c>
      <c r="AH42" s="29">
        <f t="shared" ca="1" si="186"/>
        <v>0.92249200885416649</v>
      </c>
      <c r="AI42" s="29">
        <f t="shared" ref="AI42:BI42" ca="1" si="187">AI40/$B$3</f>
        <v>0.91789435416666654</v>
      </c>
      <c r="AJ42" s="29">
        <f t="shared" ca="1" si="187"/>
        <v>0.91789435416666654</v>
      </c>
      <c r="AK42" s="29">
        <f t="shared" ca="1" si="187"/>
        <v>0.91789435416666654</v>
      </c>
      <c r="AL42" s="29">
        <f t="shared" ca="1" si="187"/>
        <v>0.91789435416666654</v>
      </c>
      <c r="AM42" s="29">
        <f t="shared" ca="1" si="187"/>
        <v>0.91789435416666654</v>
      </c>
      <c r="AN42" s="29">
        <f t="shared" ca="1" si="187"/>
        <v>0.91789435416666654</v>
      </c>
      <c r="AO42" s="29">
        <f t="shared" ca="1" si="187"/>
        <v>0.91789435416666654</v>
      </c>
      <c r="AP42" s="29">
        <f t="shared" ca="1" si="187"/>
        <v>0.91789435416666654</v>
      </c>
      <c r="AQ42" s="29">
        <f t="shared" ca="1" si="187"/>
        <v>0.91789435416666654</v>
      </c>
      <c r="AR42" s="29">
        <f t="shared" ca="1" si="187"/>
        <v>0.91666206249999993</v>
      </c>
      <c r="AS42" s="29">
        <f t="shared" ca="1" si="187"/>
        <v>0.91542977083333321</v>
      </c>
      <c r="AT42" s="29">
        <f t="shared" ca="1" si="187"/>
        <v>0.91247716354166664</v>
      </c>
      <c r="AU42" s="29">
        <f t="shared" ca="1" si="187"/>
        <v>0.90952455624999984</v>
      </c>
      <c r="AV42" s="29">
        <f t="shared" ca="1" si="187"/>
        <v>0.91960159947916653</v>
      </c>
      <c r="AW42" s="29">
        <f t="shared" ca="1" si="187"/>
        <v>0.92967864270833322</v>
      </c>
      <c r="AX42" s="29">
        <f t="shared" ca="1" si="187"/>
        <v>0.93529713072916643</v>
      </c>
      <c r="AY42" s="29">
        <f t="shared" ca="1" si="187"/>
        <v>0.94091561874999996</v>
      </c>
      <c r="AZ42" s="29">
        <f t="shared" ca="1" si="187"/>
        <v>0.93536559273437481</v>
      </c>
      <c r="BA42" s="29">
        <f t="shared" ca="1" si="187"/>
        <v>0.92981556671874988</v>
      </c>
      <c r="BB42" s="29">
        <f t="shared" ca="1" si="187"/>
        <v>0.92911615679687487</v>
      </c>
      <c r="BC42" s="29">
        <f t="shared" ca="1" si="187"/>
        <v>0.92841674687499998</v>
      </c>
      <c r="BD42" s="29">
        <f t="shared" ca="1" si="187"/>
        <v>0.92680756773437489</v>
      </c>
      <c r="BE42" s="29">
        <f t="shared" ca="1" si="187"/>
        <v>0.92519838859374981</v>
      </c>
      <c r="BF42" s="29">
        <f t="shared" ca="1" si="187"/>
        <v>0.92519838859374981</v>
      </c>
      <c r="BG42" s="29">
        <f t="shared" ca="1" si="187"/>
        <v>0.92519838859374981</v>
      </c>
      <c r="BH42" s="29">
        <f t="shared" ca="1" si="187"/>
        <v>0.92519838859374981</v>
      </c>
      <c r="BI42" s="29">
        <f t="shared" ca="1" si="187"/>
        <v>0.92519838859374981</v>
      </c>
    </row>
    <row r="44" spans="1:70" x14ac:dyDescent="0.25">
      <c r="A44" t="s">
        <v>552</v>
      </c>
    </row>
    <row r="45" spans="1:70" x14ac:dyDescent="0.25">
      <c r="A45" t="s">
        <v>553</v>
      </c>
      <c r="C45" s="4">
        <f t="shared" ref="C45:AH45" ca="1" si="188">IF($B$28,C127,0)</f>
        <v>0</v>
      </c>
      <c r="D45" s="4">
        <f t="shared" ca="1" si="188"/>
        <v>1625</v>
      </c>
      <c r="E45" s="4">
        <f t="shared" ca="1" si="188"/>
        <v>1625</v>
      </c>
      <c r="F45" s="4">
        <f t="shared" ca="1" si="188"/>
        <v>1625</v>
      </c>
      <c r="G45" s="4">
        <f t="shared" ca="1" si="188"/>
        <v>1625</v>
      </c>
      <c r="H45" s="4">
        <f t="shared" ca="1" si="188"/>
        <v>1625</v>
      </c>
      <c r="I45" s="4">
        <f t="shared" ca="1" si="188"/>
        <v>1625</v>
      </c>
      <c r="J45" s="4">
        <f t="shared" ca="1" si="188"/>
        <v>1625</v>
      </c>
      <c r="K45" s="4">
        <f t="shared" ca="1" si="188"/>
        <v>1625</v>
      </c>
      <c r="L45" s="4">
        <f t="shared" ca="1" si="188"/>
        <v>8943.7156250000007</v>
      </c>
      <c r="M45" s="4">
        <f t="shared" ca="1" si="188"/>
        <v>8943.7156250000007</v>
      </c>
      <c r="N45" s="4">
        <f t="shared" ca="1" si="188"/>
        <v>8943.7156250000007</v>
      </c>
      <c r="O45" s="4">
        <f t="shared" ca="1" si="188"/>
        <v>8943.7156250000007</v>
      </c>
      <c r="P45" s="4">
        <f t="shared" ca="1" si="188"/>
        <v>8943.7156250000007</v>
      </c>
      <c r="Q45" s="4">
        <f t="shared" ca="1" si="188"/>
        <v>8943.7156250000007</v>
      </c>
      <c r="R45" s="4">
        <f t="shared" ca="1" si="188"/>
        <v>8943.7156250000007</v>
      </c>
      <c r="S45" s="4">
        <f t="shared" ca="1" si="188"/>
        <v>8943.7156250000007</v>
      </c>
      <c r="T45" s="4">
        <f t="shared" ca="1" si="188"/>
        <v>8943.7156250000007</v>
      </c>
      <c r="U45" s="4">
        <f t="shared" ca="1" si="188"/>
        <v>8943.7156250000007</v>
      </c>
      <c r="V45" s="4">
        <f t="shared" ca="1" si="188"/>
        <v>8943.7156250000007</v>
      </c>
      <c r="W45" s="4">
        <f t="shared" ca="1" si="188"/>
        <v>8943.7156250000007</v>
      </c>
      <c r="X45" s="4">
        <f t="shared" ca="1" si="188"/>
        <v>13643.784375000001</v>
      </c>
      <c r="Y45" s="4">
        <f t="shared" ca="1" si="188"/>
        <v>13643.784375000001</v>
      </c>
      <c r="Z45" s="4">
        <f t="shared" ca="1" si="188"/>
        <v>14212.534375000001</v>
      </c>
      <c r="AA45" s="4">
        <f t="shared" ca="1" si="188"/>
        <v>14212.534375000001</v>
      </c>
      <c r="AB45" s="4">
        <f t="shared" ca="1" si="188"/>
        <v>5268.8187500000004</v>
      </c>
      <c r="AC45" s="4">
        <f t="shared" ca="1" si="188"/>
        <v>5268.8187500000004</v>
      </c>
      <c r="AD45" s="4">
        <f t="shared" ca="1" si="188"/>
        <v>5268.8187500000004</v>
      </c>
      <c r="AE45" s="4">
        <f t="shared" ca="1" si="188"/>
        <v>5268.8187500000004</v>
      </c>
      <c r="AF45" s="4">
        <f t="shared" ca="1" si="188"/>
        <v>6382.165156250001</v>
      </c>
      <c r="AG45" s="4">
        <f t="shared" ca="1" si="188"/>
        <v>6382.165156250001</v>
      </c>
      <c r="AH45" s="4">
        <f t="shared" ca="1" si="188"/>
        <v>8943.7156250000007</v>
      </c>
      <c r="AI45" s="4">
        <f t="shared" ref="AI45:BI45" ca="1" si="189">IF($B$28,AI127,0)</f>
        <v>8943.7156250000007</v>
      </c>
      <c r="AJ45" s="4">
        <f t="shared" ca="1" si="189"/>
        <v>8943.7156250000007</v>
      </c>
      <c r="AK45" s="4">
        <f t="shared" ca="1" si="189"/>
        <v>8943.7156250000007</v>
      </c>
      <c r="AL45" s="4">
        <f t="shared" ca="1" si="189"/>
        <v>8943.7156250000007</v>
      </c>
      <c r="AM45" s="4">
        <f t="shared" ca="1" si="189"/>
        <v>8943.7156250000007</v>
      </c>
      <c r="AN45" s="4">
        <f t="shared" ca="1" si="189"/>
        <v>8943.7156249999989</v>
      </c>
      <c r="AO45" s="4">
        <f t="shared" ca="1" si="189"/>
        <v>8943.7156250000025</v>
      </c>
      <c r="AP45" s="4">
        <f t="shared" ca="1" si="189"/>
        <v>8943.7156250000025</v>
      </c>
      <c r="AQ45" s="4">
        <f t="shared" ca="1" si="189"/>
        <v>8943.7156250000025</v>
      </c>
      <c r="AR45" s="4">
        <f t="shared" ca="1" si="189"/>
        <v>13274.096875000003</v>
      </c>
      <c r="AS45" s="4">
        <f t="shared" ca="1" si="189"/>
        <v>13274.096875000003</v>
      </c>
      <c r="AT45" s="4">
        <f t="shared" ca="1" si="189"/>
        <v>15487.8709375</v>
      </c>
      <c r="AU45" s="4">
        <f t="shared" ca="1" si="189"/>
        <v>15487.8709375</v>
      </c>
      <c r="AV45" s="4">
        <f t="shared" ca="1" si="189"/>
        <v>9873.5182812499988</v>
      </c>
      <c r="AW45" s="4">
        <f t="shared" ca="1" si="189"/>
        <v>9873.5182812499988</v>
      </c>
      <c r="AX45" s="4">
        <f t="shared" ca="1" si="189"/>
        <v>6743.2178124999964</v>
      </c>
      <c r="AY45" s="4">
        <f t="shared" ca="1" si="189"/>
        <v>6743.2178124999964</v>
      </c>
      <c r="AZ45" s="4">
        <f t="shared" ca="1" si="189"/>
        <v>6191.5564140624974</v>
      </c>
      <c r="BA45" s="4">
        <f t="shared" ca="1" si="189"/>
        <v>6191.5564140624974</v>
      </c>
      <c r="BB45" s="4">
        <f t="shared" ca="1" si="189"/>
        <v>9142.7781250000044</v>
      </c>
      <c r="BC45" s="4">
        <f t="shared" ca="1" si="189"/>
        <v>9142.7781250000044</v>
      </c>
      <c r="BD45" s="4">
        <f t="shared" ca="1" si="189"/>
        <v>10039.320789062505</v>
      </c>
      <c r="BE45" s="4">
        <f t="shared" ca="1" si="189"/>
        <v>10039.320789062505</v>
      </c>
      <c r="BF45" s="4">
        <f t="shared" ca="1" si="189"/>
        <v>10039.320789062505</v>
      </c>
      <c r="BG45" s="4">
        <f t="shared" ca="1" si="189"/>
        <v>10039.320789062505</v>
      </c>
      <c r="BH45" s="4">
        <f t="shared" ca="1" si="189"/>
        <v>10039.320789062504</v>
      </c>
      <c r="BI45" s="4">
        <f t="shared" ca="1" si="189"/>
        <v>10039.320789062507</v>
      </c>
    </row>
    <row r="46" spans="1:70" x14ac:dyDescent="0.25">
      <c r="A46" s="42" t="s">
        <v>554</v>
      </c>
      <c r="C46" s="4">
        <f ca="1">SUM(C44:C45)</f>
        <v>0</v>
      </c>
      <c r="D46" s="4">
        <f t="shared" ref="D46:BI46" ca="1" si="190">SUM(D44:D45)</f>
        <v>1625</v>
      </c>
      <c r="E46" s="4">
        <f t="shared" ca="1" si="190"/>
        <v>1625</v>
      </c>
      <c r="F46" s="4">
        <f t="shared" ca="1" si="190"/>
        <v>1625</v>
      </c>
      <c r="G46" s="4">
        <f t="shared" ca="1" si="190"/>
        <v>1625</v>
      </c>
      <c r="H46" s="4">
        <f t="shared" ca="1" si="190"/>
        <v>1625</v>
      </c>
      <c r="I46" s="4">
        <f t="shared" ca="1" si="190"/>
        <v>1625</v>
      </c>
      <c r="J46" s="4">
        <f t="shared" ca="1" si="190"/>
        <v>1625</v>
      </c>
      <c r="K46" s="4">
        <f t="shared" ca="1" si="190"/>
        <v>1625</v>
      </c>
      <c r="L46" s="4">
        <f t="shared" ca="1" si="190"/>
        <v>8943.7156250000007</v>
      </c>
      <c r="M46" s="4">
        <f t="shared" ca="1" si="190"/>
        <v>8943.7156250000007</v>
      </c>
      <c r="N46" s="4">
        <f t="shared" ca="1" si="190"/>
        <v>8943.7156250000007</v>
      </c>
      <c r="O46" s="4">
        <f t="shared" ca="1" si="190"/>
        <v>8943.7156250000007</v>
      </c>
      <c r="P46" s="4">
        <f t="shared" ca="1" si="190"/>
        <v>8943.7156250000007</v>
      </c>
      <c r="Q46" s="4">
        <f t="shared" ca="1" si="190"/>
        <v>8943.7156250000007</v>
      </c>
      <c r="R46" s="4">
        <f t="shared" ca="1" si="190"/>
        <v>8943.7156250000007</v>
      </c>
      <c r="S46" s="4">
        <f t="shared" ca="1" si="190"/>
        <v>8943.7156250000007</v>
      </c>
      <c r="T46" s="4">
        <f t="shared" ca="1" si="190"/>
        <v>8943.7156250000007</v>
      </c>
      <c r="U46" s="4">
        <f t="shared" ca="1" si="190"/>
        <v>8943.7156250000007</v>
      </c>
      <c r="V46" s="4">
        <f t="shared" ca="1" si="190"/>
        <v>8943.7156250000007</v>
      </c>
      <c r="W46" s="4">
        <f t="shared" ca="1" si="190"/>
        <v>8943.7156250000007</v>
      </c>
      <c r="X46" s="4">
        <f t="shared" ca="1" si="190"/>
        <v>13643.784375000001</v>
      </c>
      <c r="Y46" s="4">
        <f t="shared" ca="1" si="190"/>
        <v>13643.784375000001</v>
      </c>
      <c r="Z46" s="4">
        <f t="shared" ca="1" si="190"/>
        <v>14212.534375000001</v>
      </c>
      <c r="AA46" s="4">
        <f t="shared" ca="1" si="190"/>
        <v>14212.534375000001</v>
      </c>
      <c r="AB46" s="4">
        <f t="shared" ca="1" si="190"/>
        <v>5268.8187500000004</v>
      </c>
      <c r="AC46" s="4">
        <f t="shared" ca="1" si="190"/>
        <v>5268.8187500000004</v>
      </c>
      <c r="AD46" s="4">
        <f t="shared" ca="1" si="190"/>
        <v>5268.8187500000004</v>
      </c>
      <c r="AE46" s="4">
        <f t="shared" ca="1" si="190"/>
        <v>5268.8187500000004</v>
      </c>
      <c r="AF46" s="4">
        <f t="shared" ca="1" si="190"/>
        <v>6382.165156250001</v>
      </c>
      <c r="AG46" s="4">
        <f t="shared" ca="1" si="190"/>
        <v>6382.165156250001</v>
      </c>
      <c r="AH46" s="4">
        <f t="shared" ca="1" si="190"/>
        <v>8943.7156250000007</v>
      </c>
      <c r="AI46" s="4">
        <f t="shared" ca="1" si="190"/>
        <v>8943.7156250000007</v>
      </c>
      <c r="AJ46" s="4">
        <f t="shared" ca="1" si="190"/>
        <v>8943.7156250000007</v>
      </c>
      <c r="AK46" s="4">
        <f t="shared" ca="1" si="190"/>
        <v>8943.7156250000007</v>
      </c>
      <c r="AL46" s="4">
        <f t="shared" ca="1" si="190"/>
        <v>8943.7156250000007</v>
      </c>
      <c r="AM46" s="4">
        <f t="shared" ca="1" si="190"/>
        <v>8943.7156250000007</v>
      </c>
      <c r="AN46" s="4">
        <f t="shared" ca="1" si="190"/>
        <v>8943.7156249999989</v>
      </c>
      <c r="AO46" s="4">
        <f t="shared" ca="1" si="190"/>
        <v>8943.7156250000025</v>
      </c>
      <c r="AP46" s="4">
        <f t="shared" ca="1" si="190"/>
        <v>8943.7156250000025</v>
      </c>
      <c r="AQ46" s="4">
        <f t="shared" ca="1" si="190"/>
        <v>8943.7156250000025</v>
      </c>
      <c r="AR46" s="4">
        <f t="shared" ca="1" si="190"/>
        <v>13274.096875000003</v>
      </c>
      <c r="AS46" s="4">
        <f t="shared" ca="1" si="190"/>
        <v>13274.096875000003</v>
      </c>
      <c r="AT46" s="4">
        <f t="shared" ca="1" si="190"/>
        <v>15487.8709375</v>
      </c>
      <c r="AU46" s="4">
        <f t="shared" ca="1" si="190"/>
        <v>15487.8709375</v>
      </c>
      <c r="AV46" s="4">
        <f t="shared" ca="1" si="190"/>
        <v>9873.5182812499988</v>
      </c>
      <c r="AW46" s="4">
        <f t="shared" ca="1" si="190"/>
        <v>9873.5182812499988</v>
      </c>
      <c r="AX46" s="4">
        <f t="shared" ca="1" si="190"/>
        <v>6743.2178124999964</v>
      </c>
      <c r="AY46" s="4">
        <f t="shared" ca="1" si="190"/>
        <v>6743.2178124999964</v>
      </c>
      <c r="AZ46" s="4">
        <f t="shared" ca="1" si="190"/>
        <v>6191.5564140624974</v>
      </c>
      <c r="BA46" s="4">
        <f t="shared" ca="1" si="190"/>
        <v>6191.5564140624974</v>
      </c>
      <c r="BB46" s="4">
        <f t="shared" ca="1" si="190"/>
        <v>9142.7781250000044</v>
      </c>
      <c r="BC46" s="4">
        <f t="shared" ca="1" si="190"/>
        <v>9142.7781250000044</v>
      </c>
      <c r="BD46" s="4">
        <f t="shared" ca="1" si="190"/>
        <v>10039.320789062505</v>
      </c>
      <c r="BE46" s="4">
        <f t="shared" ca="1" si="190"/>
        <v>10039.320789062505</v>
      </c>
      <c r="BF46" s="4">
        <f t="shared" ca="1" si="190"/>
        <v>10039.320789062505</v>
      </c>
      <c r="BG46" s="4">
        <f t="shared" ca="1" si="190"/>
        <v>10039.320789062505</v>
      </c>
      <c r="BH46" s="4">
        <f t="shared" ca="1" si="190"/>
        <v>10039.320789062504</v>
      </c>
      <c r="BI46" s="4">
        <f t="shared" ca="1" si="190"/>
        <v>10039.320789062507</v>
      </c>
    </row>
    <row r="47" spans="1:70" x14ac:dyDescent="0.25">
      <c r="A47" t="s">
        <v>555</v>
      </c>
    </row>
    <row r="48" spans="1:70" x14ac:dyDescent="0.25">
      <c r="A48" t="s">
        <v>556</v>
      </c>
      <c r="C48" s="4">
        <f t="shared" ref="C48:AH48" ca="1" si="191">IF($B$28,C128,0)</f>
        <v>0</v>
      </c>
      <c r="D48" s="4">
        <f t="shared" ca="1" si="191"/>
        <v>5605.875</v>
      </c>
      <c r="E48" s="4">
        <f t="shared" ca="1" si="191"/>
        <v>5605.875</v>
      </c>
      <c r="F48" s="4">
        <f t="shared" ca="1" si="191"/>
        <v>6480.875</v>
      </c>
      <c r="G48" s="4">
        <f t="shared" ca="1" si="191"/>
        <v>6480.875</v>
      </c>
      <c r="H48" s="4">
        <f t="shared" ca="1" si="191"/>
        <v>6480.875</v>
      </c>
      <c r="I48" s="4">
        <f t="shared" ca="1" si="191"/>
        <v>6480.875</v>
      </c>
      <c r="J48" s="4">
        <f t="shared" ca="1" si="191"/>
        <v>6480.875</v>
      </c>
      <c r="K48" s="4">
        <f t="shared" ca="1" si="191"/>
        <v>6480.875</v>
      </c>
      <c r="L48" s="4">
        <f t="shared" ca="1" si="191"/>
        <v>875</v>
      </c>
      <c r="M48" s="4">
        <f t="shared" ca="1" si="191"/>
        <v>875</v>
      </c>
      <c r="N48" s="4">
        <f t="shared" ca="1" si="191"/>
        <v>4815.8468749999993</v>
      </c>
      <c r="O48" s="4">
        <f t="shared" ca="1" si="191"/>
        <v>4815.8468749999993</v>
      </c>
      <c r="P48" s="4">
        <f t="shared" ca="1" si="191"/>
        <v>4815.8468749999993</v>
      </c>
      <c r="Q48" s="4">
        <f t="shared" ca="1" si="191"/>
        <v>4815.8468749999993</v>
      </c>
      <c r="R48" s="4">
        <f t="shared" ca="1" si="191"/>
        <v>4815.8468749999993</v>
      </c>
      <c r="S48" s="4">
        <f t="shared" ca="1" si="191"/>
        <v>4815.8468749999993</v>
      </c>
      <c r="T48" s="4">
        <f t="shared" ca="1" si="191"/>
        <v>4815.8468749999956</v>
      </c>
      <c r="U48" s="4">
        <f t="shared" ca="1" si="191"/>
        <v>4815.8468750000029</v>
      </c>
      <c r="V48" s="4">
        <f t="shared" ca="1" si="191"/>
        <v>4815.8468750000029</v>
      </c>
      <c r="W48" s="4">
        <f t="shared" ca="1" si="191"/>
        <v>4815.8468750000029</v>
      </c>
      <c r="X48" s="4">
        <f t="shared" ca="1" si="191"/>
        <v>4815.8468750000029</v>
      </c>
      <c r="Y48" s="4">
        <f t="shared" ca="1" si="191"/>
        <v>4815.8468750000029</v>
      </c>
      <c r="Z48" s="4">
        <f t="shared" ca="1" si="191"/>
        <v>7346.6531249999971</v>
      </c>
      <c r="AA48" s="4">
        <f t="shared" ca="1" si="191"/>
        <v>7346.6531249999971</v>
      </c>
      <c r="AB48" s="4">
        <f t="shared" ca="1" si="191"/>
        <v>7652.9031249999971</v>
      </c>
      <c r="AC48" s="4">
        <f t="shared" ca="1" si="191"/>
        <v>7652.9031249999971</v>
      </c>
      <c r="AD48" s="4">
        <f t="shared" ca="1" si="191"/>
        <v>2837.0562499999942</v>
      </c>
      <c r="AE48" s="4">
        <f t="shared" ca="1" si="191"/>
        <v>2837.0562499999942</v>
      </c>
      <c r="AF48" s="4">
        <f t="shared" ca="1" si="191"/>
        <v>2837.0562499999942</v>
      </c>
      <c r="AG48" s="4">
        <f t="shared" ca="1" si="191"/>
        <v>2837.0562499999942</v>
      </c>
      <c r="AH48" s="4">
        <f t="shared" ca="1" si="191"/>
        <v>3436.550468750007</v>
      </c>
      <c r="AI48" s="4">
        <f t="shared" ref="AI48:BI48" ca="1" si="192">IF($B$28,AI128,0)</f>
        <v>3436.550468750007</v>
      </c>
      <c r="AJ48" s="4">
        <f t="shared" ca="1" si="192"/>
        <v>4815.8468750000065</v>
      </c>
      <c r="AK48" s="4">
        <f t="shared" ca="1" si="192"/>
        <v>4815.8468750000065</v>
      </c>
      <c r="AL48" s="4">
        <f t="shared" ca="1" si="192"/>
        <v>4815.8468750000065</v>
      </c>
      <c r="AM48" s="4">
        <f t="shared" ca="1" si="192"/>
        <v>4815.8468750000065</v>
      </c>
      <c r="AN48" s="4">
        <f t="shared" ca="1" si="192"/>
        <v>4815.8468750000065</v>
      </c>
      <c r="AO48" s="4">
        <f t="shared" ca="1" si="192"/>
        <v>4815.8468750000065</v>
      </c>
      <c r="AP48" s="4">
        <f t="shared" ca="1" si="192"/>
        <v>4815.8468750000056</v>
      </c>
      <c r="AQ48" s="4">
        <f t="shared" ca="1" si="192"/>
        <v>4815.8468750000084</v>
      </c>
      <c r="AR48" s="4">
        <f t="shared" ca="1" si="192"/>
        <v>4815.8468750000084</v>
      </c>
      <c r="AS48" s="4">
        <f t="shared" ca="1" si="192"/>
        <v>4815.8468750000084</v>
      </c>
      <c r="AT48" s="4">
        <f t="shared" ca="1" si="192"/>
        <v>5185.5343750000084</v>
      </c>
      <c r="AU48" s="4">
        <f t="shared" ca="1" si="192"/>
        <v>5185.5343750000084</v>
      </c>
      <c r="AV48" s="4">
        <f t="shared" ca="1" si="192"/>
        <v>6071.3165625000056</v>
      </c>
      <c r="AW48" s="4">
        <f t="shared" ca="1" si="192"/>
        <v>6071.3165625000056</v>
      </c>
      <c r="AX48" s="4">
        <f t="shared" ca="1" si="192"/>
        <v>3048.2035937499986</v>
      </c>
      <c r="AY48" s="4">
        <f t="shared" ca="1" si="192"/>
        <v>3048.2035937499986</v>
      </c>
      <c r="AZ48" s="4">
        <f t="shared" ca="1" si="192"/>
        <v>1362.6571874999979</v>
      </c>
      <c r="BA48" s="4">
        <f t="shared" ca="1" si="192"/>
        <v>1362.6571874999979</v>
      </c>
      <c r="BB48" s="4">
        <f t="shared" ca="1" si="192"/>
        <v>3027.6649921875114</v>
      </c>
      <c r="BC48" s="4">
        <f t="shared" ca="1" si="192"/>
        <v>3027.6649921875114</v>
      </c>
      <c r="BD48" s="4">
        <f t="shared" ca="1" si="192"/>
        <v>3237.4879687500156</v>
      </c>
      <c r="BE48" s="4">
        <f t="shared" ca="1" si="192"/>
        <v>3237.4879687500156</v>
      </c>
      <c r="BF48" s="4">
        <f t="shared" ca="1" si="192"/>
        <v>3720.2417109375156</v>
      </c>
      <c r="BG48" s="4">
        <f t="shared" ca="1" si="192"/>
        <v>3720.2417109375156</v>
      </c>
      <c r="BH48" s="4">
        <f t="shared" ca="1" si="192"/>
        <v>3720.2417109375156</v>
      </c>
      <c r="BI48" s="4">
        <f t="shared" ca="1" si="192"/>
        <v>3720.2417109375156</v>
      </c>
    </row>
    <row r="49" spans="1:61" s="16" customFormat="1" x14ac:dyDescent="0.25">
      <c r="A49" s="44" t="s">
        <v>557</v>
      </c>
      <c r="C49" s="4">
        <f ca="1">SUM(C47:C48)</f>
        <v>0</v>
      </c>
      <c r="D49" s="4">
        <f t="shared" ref="D49:BI49" ca="1" si="193">SUM(D47:D48)</f>
        <v>5605.875</v>
      </c>
      <c r="E49" s="4">
        <f t="shared" ca="1" si="193"/>
        <v>5605.875</v>
      </c>
      <c r="F49" s="4">
        <f t="shared" ca="1" si="193"/>
        <v>6480.875</v>
      </c>
      <c r="G49" s="4">
        <f t="shared" ca="1" si="193"/>
        <v>6480.875</v>
      </c>
      <c r="H49" s="4">
        <f t="shared" ca="1" si="193"/>
        <v>6480.875</v>
      </c>
      <c r="I49" s="4">
        <f t="shared" ca="1" si="193"/>
        <v>6480.875</v>
      </c>
      <c r="J49" s="4">
        <f t="shared" ca="1" si="193"/>
        <v>6480.875</v>
      </c>
      <c r="K49" s="4">
        <f t="shared" ca="1" si="193"/>
        <v>6480.875</v>
      </c>
      <c r="L49" s="4">
        <f t="shared" ca="1" si="193"/>
        <v>875</v>
      </c>
      <c r="M49" s="4">
        <f t="shared" ca="1" si="193"/>
        <v>875</v>
      </c>
      <c r="N49" s="4">
        <f t="shared" ca="1" si="193"/>
        <v>4815.8468749999993</v>
      </c>
      <c r="O49" s="4">
        <f t="shared" ca="1" si="193"/>
        <v>4815.8468749999993</v>
      </c>
      <c r="P49" s="4">
        <f t="shared" ca="1" si="193"/>
        <v>4815.8468749999993</v>
      </c>
      <c r="Q49" s="4">
        <f t="shared" ca="1" si="193"/>
        <v>4815.8468749999993</v>
      </c>
      <c r="R49" s="4">
        <f t="shared" ca="1" si="193"/>
        <v>4815.8468749999993</v>
      </c>
      <c r="S49" s="4">
        <f t="shared" ca="1" si="193"/>
        <v>4815.8468749999993</v>
      </c>
      <c r="T49" s="4">
        <f t="shared" ca="1" si="193"/>
        <v>4815.8468749999956</v>
      </c>
      <c r="U49" s="4">
        <f t="shared" ca="1" si="193"/>
        <v>4815.8468750000029</v>
      </c>
      <c r="V49" s="4">
        <f t="shared" ca="1" si="193"/>
        <v>4815.8468750000029</v>
      </c>
      <c r="W49" s="4">
        <f t="shared" ca="1" si="193"/>
        <v>4815.8468750000029</v>
      </c>
      <c r="X49" s="4">
        <f t="shared" ca="1" si="193"/>
        <v>4815.8468750000029</v>
      </c>
      <c r="Y49" s="4">
        <f t="shared" ca="1" si="193"/>
        <v>4815.8468750000029</v>
      </c>
      <c r="Z49" s="4">
        <f t="shared" ca="1" si="193"/>
        <v>7346.6531249999971</v>
      </c>
      <c r="AA49" s="4">
        <f t="shared" ca="1" si="193"/>
        <v>7346.6531249999971</v>
      </c>
      <c r="AB49" s="4">
        <f t="shared" ca="1" si="193"/>
        <v>7652.9031249999971</v>
      </c>
      <c r="AC49" s="4">
        <f t="shared" ca="1" si="193"/>
        <v>7652.9031249999971</v>
      </c>
      <c r="AD49" s="4">
        <f t="shared" ca="1" si="193"/>
        <v>2837.0562499999942</v>
      </c>
      <c r="AE49" s="4">
        <f t="shared" ca="1" si="193"/>
        <v>2837.0562499999942</v>
      </c>
      <c r="AF49" s="4">
        <f t="shared" ca="1" si="193"/>
        <v>2837.0562499999942</v>
      </c>
      <c r="AG49" s="4">
        <f t="shared" ca="1" si="193"/>
        <v>2837.0562499999942</v>
      </c>
      <c r="AH49" s="4">
        <f t="shared" ca="1" si="193"/>
        <v>3436.550468750007</v>
      </c>
      <c r="AI49" s="4">
        <f t="shared" ca="1" si="193"/>
        <v>3436.550468750007</v>
      </c>
      <c r="AJ49" s="4">
        <f t="shared" ca="1" si="193"/>
        <v>4815.8468750000065</v>
      </c>
      <c r="AK49" s="4">
        <f t="shared" ca="1" si="193"/>
        <v>4815.8468750000065</v>
      </c>
      <c r="AL49" s="4">
        <f t="shared" ca="1" si="193"/>
        <v>4815.8468750000065</v>
      </c>
      <c r="AM49" s="4">
        <f t="shared" ca="1" si="193"/>
        <v>4815.8468750000065</v>
      </c>
      <c r="AN49" s="4">
        <f t="shared" ca="1" si="193"/>
        <v>4815.8468750000065</v>
      </c>
      <c r="AO49" s="4">
        <f t="shared" ca="1" si="193"/>
        <v>4815.8468750000065</v>
      </c>
      <c r="AP49" s="4">
        <f t="shared" ca="1" si="193"/>
        <v>4815.8468750000056</v>
      </c>
      <c r="AQ49" s="4">
        <f t="shared" ca="1" si="193"/>
        <v>4815.8468750000084</v>
      </c>
      <c r="AR49" s="4">
        <f t="shared" ca="1" si="193"/>
        <v>4815.8468750000084</v>
      </c>
      <c r="AS49" s="4">
        <f t="shared" ca="1" si="193"/>
        <v>4815.8468750000084</v>
      </c>
      <c r="AT49" s="4">
        <f t="shared" ca="1" si="193"/>
        <v>5185.5343750000084</v>
      </c>
      <c r="AU49" s="4">
        <f t="shared" ca="1" si="193"/>
        <v>5185.5343750000084</v>
      </c>
      <c r="AV49" s="4">
        <f t="shared" ca="1" si="193"/>
        <v>6071.3165625000056</v>
      </c>
      <c r="AW49" s="4">
        <f t="shared" ca="1" si="193"/>
        <v>6071.3165625000056</v>
      </c>
      <c r="AX49" s="4">
        <f t="shared" ca="1" si="193"/>
        <v>3048.2035937499986</v>
      </c>
      <c r="AY49" s="4">
        <f t="shared" ca="1" si="193"/>
        <v>3048.2035937499986</v>
      </c>
      <c r="AZ49" s="4">
        <f t="shared" ca="1" si="193"/>
        <v>1362.6571874999979</v>
      </c>
      <c r="BA49" s="4">
        <f t="shared" ca="1" si="193"/>
        <v>1362.6571874999979</v>
      </c>
      <c r="BB49" s="4">
        <f t="shared" ca="1" si="193"/>
        <v>3027.6649921875114</v>
      </c>
      <c r="BC49" s="4">
        <f t="shared" ca="1" si="193"/>
        <v>3027.6649921875114</v>
      </c>
      <c r="BD49" s="4">
        <f t="shared" ca="1" si="193"/>
        <v>3237.4879687500156</v>
      </c>
      <c r="BE49" s="4">
        <f t="shared" ca="1" si="193"/>
        <v>3237.4879687500156</v>
      </c>
      <c r="BF49" s="4">
        <f t="shared" ca="1" si="193"/>
        <v>3720.2417109375156</v>
      </c>
      <c r="BG49" s="4">
        <f t="shared" ca="1" si="193"/>
        <v>3720.2417109375156</v>
      </c>
      <c r="BH49" s="4">
        <f t="shared" ca="1" si="193"/>
        <v>3720.2417109375156</v>
      </c>
      <c r="BI49" s="4">
        <f t="shared" ca="1" si="193"/>
        <v>3720.2417109375156</v>
      </c>
    </row>
    <row r="52" spans="1:61" x14ac:dyDescent="0.25">
      <c r="A52" s="9" t="s">
        <v>10</v>
      </c>
    </row>
    <row r="53" spans="1:61" s="13" customFormat="1" x14ac:dyDescent="0.25">
      <c r="A53" s="16" t="s">
        <v>499</v>
      </c>
      <c r="C53" s="31">
        <f t="shared" ref="C53:AH53" si="194">C11</f>
        <v>22</v>
      </c>
      <c r="D53" s="31">
        <f t="shared" si="194"/>
        <v>22.163175579110124</v>
      </c>
      <c r="E53" s="31">
        <f t="shared" si="194"/>
        <v>22.327561443202882</v>
      </c>
      <c r="F53" s="31">
        <f t="shared" si="194"/>
        <v>22.49316656904886</v>
      </c>
      <c r="G53" s="31">
        <f t="shared" si="194"/>
        <v>22.659999999999997</v>
      </c>
      <c r="H53" s="31">
        <f t="shared" si="194"/>
        <v>22.828070846483424</v>
      </c>
      <c r="I53" s="31">
        <f t="shared" si="194"/>
        <v>22.997388286498964</v>
      </c>
      <c r="J53" s="31">
        <f t="shared" si="194"/>
        <v>23.167961566120319</v>
      </c>
      <c r="K53" s="31">
        <f t="shared" si="194"/>
        <v>23.33979999999999</v>
      </c>
      <c r="L53" s="31">
        <f t="shared" si="194"/>
        <v>23.51291297187792</v>
      </c>
      <c r="M53" s="31">
        <f t="shared" si="194"/>
        <v>23.687309935093925</v>
      </c>
      <c r="N53" s="31">
        <f t="shared" si="194"/>
        <v>23.863000413103922</v>
      </c>
      <c r="O53" s="31">
        <f t="shared" si="194"/>
        <v>24.039993999999982</v>
      </c>
      <c r="P53" s="31">
        <f t="shared" si="194"/>
        <v>24.218300361034249</v>
      </c>
      <c r="Q53" s="31">
        <f t="shared" si="194"/>
        <v>24.397929233146733</v>
      </c>
      <c r="R53" s="31">
        <f t="shared" si="194"/>
        <v>24.578890425497029</v>
      </c>
      <c r="S53" s="31">
        <f t="shared" si="194"/>
        <v>24.761193819999971</v>
      </c>
      <c r="T53" s="31">
        <f t="shared" si="194"/>
        <v>24.944849371865267</v>
      </c>
      <c r="U53" s="31">
        <f t="shared" si="194"/>
        <v>25.129867110141127</v>
      </c>
      <c r="V53" s="31">
        <f t="shared" si="194"/>
        <v>25.316257138261932</v>
      </c>
      <c r="W53" s="31">
        <f t="shared" si="194"/>
        <v>25.504029634599963</v>
      </c>
      <c r="X53" s="31">
        <f t="shared" si="194"/>
        <v>25.693194853021218</v>
      </c>
      <c r="Y53" s="31">
        <f t="shared" si="194"/>
        <v>25.883763123445352</v>
      </c>
      <c r="Z53" s="31">
        <f t="shared" si="194"/>
        <v>26.07574485240978</v>
      </c>
      <c r="AA53" s="31">
        <f t="shared" si="194"/>
        <v>26.269150523637951</v>
      </c>
      <c r="AB53" s="31">
        <f t="shared" si="194"/>
        <v>26.463990698611841</v>
      </c>
      <c r="AC53" s="31">
        <f t="shared" si="194"/>
        <v>26.6602760171487</v>
      </c>
      <c r="AD53" s="31">
        <f t="shared" si="194"/>
        <v>26.858017197982061</v>
      </c>
      <c r="AE53" s="31">
        <f t="shared" si="194"/>
        <v>27.057225039347077</v>
      </c>
      <c r="AF53" s="31">
        <f t="shared" si="194"/>
        <v>27.257910419570187</v>
      </c>
      <c r="AG53" s="31">
        <f t="shared" si="194"/>
        <v>27.460084297663151</v>
      </c>
      <c r="AH53" s="31">
        <f t="shared" si="194"/>
        <v>27.663757713921513</v>
      </c>
      <c r="AI53" s="31">
        <f t="shared" ref="AI53:BI53" si="195">AI11</f>
        <v>27.868941790527479</v>
      </c>
      <c r="AJ53" s="31">
        <f t="shared" si="195"/>
        <v>28.075647732157282</v>
      </c>
      <c r="AK53" s="31">
        <f t="shared" si="195"/>
        <v>28.283886826593037</v>
      </c>
      <c r="AL53" s="31">
        <f t="shared" si="195"/>
        <v>28.493670445339152</v>
      </c>
      <c r="AM53" s="31">
        <f t="shared" si="195"/>
        <v>28.705010044243298</v>
      </c>
      <c r="AN53" s="31">
        <f t="shared" si="195"/>
        <v>28.917917164121995</v>
      </c>
      <c r="AO53" s="31">
        <f t="shared" si="195"/>
        <v>29.13240343139082</v>
      </c>
      <c r="AP53" s="31">
        <f t="shared" si="195"/>
        <v>29.348480558699318</v>
      </c>
      <c r="AQ53" s="31">
        <f t="shared" si="195"/>
        <v>29.566160345570587</v>
      </c>
      <c r="AR53" s="31">
        <f t="shared" si="195"/>
        <v>29.785454679045642</v>
      </c>
      <c r="AS53" s="31">
        <f t="shared" si="195"/>
        <v>30.006375534332534</v>
      </c>
      <c r="AT53" s="31">
        <f t="shared" si="195"/>
        <v>30.228934975460287</v>
      </c>
      <c r="AU53" s="31">
        <f t="shared" si="195"/>
        <v>30.453145155937698</v>
      </c>
      <c r="AV53" s="31">
        <f t="shared" si="195"/>
        <v>30.679018319417004</v>
      </c>
      <c r="AW53" s="31">
        <f t="shared" si="195"/>
        <v>30.906566800362501</v>
      </c>
      <c r="AX53" s="31">
        <f t="shared" si="195"/>
        <v>31.135803024724087</v>
      </c>
      <c r="AY53" s="31">
        <f t="shared" si="195"/>
        <v>31.366739510615819</v>
      </c>
      <c r="AZ53" s="31">
        <f t="shared" si="195"/>
        <v>31.599388868999505</v>
      </c>
      <c r="BA53" s="31">
        <f t="shared" si="195"/>
        <v>31.833763804373366</v>
      </c>
      <c r="BB53" s="31">
        <f t="shared" si="195"/>
        <v>32.0698771154658</v>
      </c>
      <c r="BC53" s="31">
        <f t="shared" si="195"/>
        <v>32.307741695934283</v>
      </c>
      <c r="BD53" s="31">
        <f t="shared" si="195"/>
        <v>32.547370535069483</v>
      </c>
      <c r="BE53" s="31">
        <f t="shared" si="195"/>
        <v>32.788776718504565</v>
      </c>
      <c r="BF53" s="31">
        <f t="shared" si="195"/>
        <v>33.031973428929767</v>
      </c>
      <c r="BG53" s="31">
        <f t="shared" si="195"/>
        <v>33.276973946812305</v>
      </c>
      <c r="BH53" s="31">
        <f t="shared" si="195"/>
        <v>33.523791651121556</v>
      </c>
      <c r="BI53" s="31">
        <f t="shared" si="195"/>
        <v>33.772440020059683</v>
      </c>
    </row>
    <row r="54" spans="1:61" s="13" customFormat="1" x14ac:dyDescent="0.25">
      <c r="A54" s="13" t="s">
        <v>6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</row>
    <row r="55" spans="1:61" s="13" customFormat="1" x14ac:dyDescent="0.25">
      <c r="A55" s="13" t="s">
        <v>7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</row>
    <row r="56" spans="1:61" s="16" customFormat="1" x14ac:dyDescent="0.25">
      <c r="A56" s="16" t="s">
        <v>11</v>
      </c>
      <c r="C56" s="31">
        <f>C7</f>
        <v>24</v>
      </c>
      <c r="D56" s="31">
        <f t="shared" ref="D56:BI56" si="196">D7</f>
        <v>24.294533626296946</v>
      </c>
      <c r="E56" s="31">
        <f t="shared" si="196"/>
        <v>24.592681838303044</v>
      </c>
      <c r="F56" s="31">
        <f t="shared" si="196"/>
        <v>24.894488995061476</v>
      </c>
      <c r="G56" s="31">
        <f t="shared" si="196"/>
        <v>25.20000000000001</v>
      </c>
      <c r="H56" s="31">
        <f t="shared" si="196"/>
        <v>25.629874830045658</v>
      </c>
      <c r="I56" s="31">
        <f t="shared" si="196"/>
        <v>26.067082690627288</v>
      </c>
      <c r="J56" s="31">
        <f t="shared" si="196"/>
        <v>26.511748672429636</v>
      </c>
      <c r="K56" s="31">
        <f t="shared" si="196"/>
        <v>26.964000000000016</v>
      </c>
      <c r="L56" s="31">
        <f t="shared" si="196"/>
        <v>27.294908529144635</v>
      </c>
      <c r="M56" s="31">
        <f t="shared" si="196"/>
        <v>27.629878045333484</v>
      </c>
      <c r="N56" s="31">
        <f t="shared" si="196"/>
        <v>27.968958385951584</v>
      </c>
      <c r="O56" s="31">
        <f t="shared" si="196"/>
        <v>28.312200000000029</v>
      </c>
      <c r="P56" s="31">
        <f t="shared" si="196"/>
        <v>28.522193619585558</v>
      </c>
      <c r="Q56" s="31">
        <f t="shared" si="196"/>
        <v>28.733744776920418</v>
      </c>
      <c r="R56" s="31">
        <f t="shared" si="196"/>
        <v>28.946865024373892</v>
      </c>
      <c r="S56" s="31">
        <f t="shared" si="196"/>
        <v>29.161566000000018</v>
      </c>
      <c r="T56" s="31">
        <f t="shared" si="196"/>
        <v>29.377859428173114</v>
      </c>
      <c r="U56" s="31">
        <f t="shared" si="196"/>
        <v>29.595757120228019</v>
      </c>
      <c r="V56" s="31">
        <f t="shared" si="196"/>
        <v>29.815270975105097</v>
      </c>
      <c r="W56" s="31">
        <f t="shared" si="196"/>
        <v>30.036412980000009</v>
      </c>
      <c r="X56" s="31">
        <f t="shared" si="196"/>
        <v>30.259195211018294</v>
      </c>
      <c r="Y56" s="31">
        <f t="shared" si="196"/>
        <v>30.483629833834847</v>
      </c>
      <c r="Z56" s="31">
        <f t="shared" si="196"/>
        <v>30.709729104358239</v>
      </c>
      <c r="AA56" s="31">
        <f t="shared" si="196"/>
        <v>30.937505369399997</v>
      </c>
      <c r="AB56" s="31">
        <f t="shared" si="196"/>
        <v>31.166971067348832</v>
      </c>
      <c r="AC56" s="31">
        <f t="shared" si="196"/>
        <v>31.398138728849883</v>
      </c>
      <c r="AD56" s="31">
        <f t="shared" si="196"/>
        <v>31.631020977488976</v>
      </c>
      <c r="AE56" s="31">
        <f t="shared" si="196"/>
        <v>31.865630530481987</v>
      </c>
      <c r="AF56" s="31">
        <f t="shared" si="196"/>
        <v>32.101980199369287</v>
      </c>
      <c r="AG56" s="31">
        <f t="shared" si="196"/>
        <v>32.340082890715365</v>
      </c>
      <c r="AH56" s="31">
        <f t="shared" si="196"/>
        <v>32.57995160681363</v>
      </c>
      <c r="AI56" s="31">
        <f t="shared" si="196"/>
        <v>32.821599446396434</v>
      </c>
      <c r="AJ56" s="31">
        <f t="shared" si="196"/>
        <v>33.065039605350357</v>
      </c>
      <c r="AK56" s="31">
        <f t="shared" si="196"/>
        <v>33.31028537743682</v>
      </c>
      <c r="AL56" s="31">
        <f t="shared" si="196"/>
        <v>33.557350155018035</v>
      </c>
      <c r="AM56" s="31">
        <f t="shared" si="196"/>
        <v>33.806247429788321</v>
      </c>
      <c r="AN56" s="31">
        <f t="shared" si="196"/>
        <v>34.056990793510856</v>
      </c>
      <c r="AO56" s="31">
        <f t="shared" si="196"/>
        <v>34.30959393875991</v>
      </c>
      <c r="AP56" s="31">
        <f t="shared" si="196"/>
        <v>34.564070659668559</v>
      </c>
      <c r="AQ56" s="31">
        <f t="shared" si="196"/>
        <v>34.820434852681949</v>
      </c>
      <c r="AR56" s="31">
        <f t="shared" si="196"/>
        <v>35.078700517316165</v>
      </c>
      <c r="AS56" s="31">
        <f t="shared" si="196"/>
        <v>35.338881756922696</v>
      </c>
      <c r="AT56" s="31">
        <f t="shared" si="196"/>
        <v>35.600992779458608</v>
      </c>
      <c r="AU56" s="31">
        <f t="shared" si="196"/>
        <v>35.865047898262404</v>
      </c>
      <c r="AV56" s="31">
        <f t="shared" si="196"/>
        <v>36.131061532835645</v>
      </c>
      <c r="AW56" s="31">
        <f t="shared" si="196"/>
        <v>36.399048209630372</v>
      </c>
      <c r="AX56" s="31">
        <f t="shared" si="196"/>
        <v>36.669022562842358</v>
      </c>
      <c r="AY56" s="31">
        <f t="shared" si="196"/>
        <v>36.940999335210265</v>
      </c>
      <c r="AZ56" s="31">
        <f t="shared" si="196"/>
        <v>37.214993378820701</v>
      </c>
      <c r="BA56" s="31">
        <f t="shared" si="196"/>
        <v>37.491019655919267</v>
      </c>
      <c r="BB56" s="31">
        <f t="shared" si="196"/>
        <v>37.769093239727617</v>
      </c>
      <c r="BC56" s="31">
        <f t="shared" si="196"/>
        <v>38.049229315266565</v>
      </c>
      <c r="BD56" s="31">
        <f t="shared" si="196"/>
        <v>38.331443180185317</v>
      </c>
      <c r="BE56" s="31">
        <f t="shared" si="196"/>
        <v>38.615750245596843</v>
      </c>
      <c r="BF56" s="31">
        <f t="shared" si="196"/>
        <v>38.902166036919439</v>
      </c>
      <c r="BG56" s="31">
        <f t="shared" si="196"/>
        <v>39.190706194724555</v>
      </c>
      <c r="BH56" s="31">
        <f t="shared" si="196"/>
        <v>39.481386475590867</v>
      </c>
      <c r="BI56" s="31">
        <f t="shared" si="196"/>
        <v>39.774222752964739</v>
      </c>
    </row>
    <row r="58" spans="1:61" x14ac:dyDescent="0.25">
      <c r="A58" s="9" t="s">
        <v>14</v>
      </c>
    </row>
    <row r="59" spans="1:61" x14ac:dyDescent="0.25">
      <c r="A59" s="11" t="s">
        <v>499</v>
      </c>
      <c r="C59" s="5">
        <f>Timeline!B8*C36*C53/4</f>
        <v>880561</v>
      </c>
      <c r="D59" s="5">
        <f t="shared" ref="D59:AI59" si="197">D36*D53/4</f>
        <v>1316786.2914755645</v>
      </c>
      <c r="E59" s="5">
        <f t="shared" si="197"/>
        <v>1312598.2640133719</v>
      </c>
      <c r="F59" s="5">
        <f t="shared" si="197"/>
        <v>1308275.670447231</v>
      </c>
      <c r="G59" s="5">
        <f t="shared" si="197"/>
        <v>1303816.7449999999</v>
      </c>
      <c r="H59" s="5">
        <f t="shared" si="197"/>
        <v>1299219.7031036227</v>
      </c>
      <c r="I59" s="5">
        <f t="shared" si="197"/>
        <v>1294482.7412175252</v>
      </c>
      <c r="J59" s="5">
        <f t="shared" si="197"/>
        <v>1289604.0366453468</v>
      </c>
      <c r="K59" s="5">
        <f t="shared" si="197"/>
        <v>1284581.7473499994</v>
      </c>
      <c r="L59" s="5">
        <f t="shared" si="197"/>
        <v>1213227.7334760563</v>
      </c>
      <c r="M59" s="5">
        <f t="shared" si="197"/>
        <v>1140744.5752807853</v>
      </c>
      <c r="N59" s="5">
        <f t="shared" si="197"/>
        <v>1067119.448270295</v>
      </c>
      <c r="O59" s="5">
        <f t="shared" si="197"/>
        <v>992339.39982787427</v>
      </c>
      <c r="P59" s="5">
        <f t="shared" si="197"/>
        <v>916391.34801891411</v>
      </c>
      <c r="Q59" s="5">
        <f t="shared" si="197"/>
        <v>839262.08038514887</v>
      </c>
      <c r="R59" s="5">
        <f t="shared" si="197"/>
        <v>760938.25272812543</v>
      </c>
      <c r="S59" s="5">
        <f t="shared" si="197"/>
        <v>681406.3878818067</v>
      </c>
      <c r="T59" s="5">
        <f t="shared" si="197"/>
        <v>600652.87447421532</v>
      </c>
      <c r="U59" s="5">
        <f t="shared" si="197"/>
        <v>518663.96567802184</v>
      </c>
      <c r="V59" s="5">
        <f t="shared" si="197"/>
        <v>435425.77794998273</v>
      </c>
      <c r="W59" s="5">
        <f t="shared" si="197"/>
        <v>350924.28975913033</v>
      </c>
      <c r="X59" s="5">
        <f t="shared" si="197"/>
        <v>265145.34030361782</v>
      </c>
      <c r="Y59" s="5">
        <f t="shared" si="197"/>
        <v>178074.62821612076</v>
      </c>
      <c r="Z59" s="5">
        <f t="shared" si="197"/>
        <v>89697.71025769641</v>
      </c>
      <c r="AA59" s="5">
        <f t="shared" si="197"/>
        <v>0</v>
      </c>
      <c r="AB59" s="5">
        <f t="shared" si="197"/>
        <v>0</v>
      </c>
      <c r="AC59" s="5">
        <f t="shared" si="197"/>
        <v>0</v>
      </c>
      <c r="AD59" s="5">
        <f t="shared" si="197"/>
        <v>0</v>
      </c>
      <c r="AE59" s="5">
        <f t="shared" si="197"/>
        <v>0</v>
      </c>
      <c r="AF59" s="5">
        <f t="shared" si="197"/>
        <v>0</v>
      </c>
      <c r="AG59" s="5">
        <f t="shared" si="197"/>
        <v>0</v>
      </c>
      <c r="AH59" s="5">
        <f t="shared" si="197"/>
        <v>0</v>
      </c>
      <c r="AI59" s="5">
        <f t="shared" si="197"/>
        <v>0</v>
      </c>
      <c r="AJ59" s="5">
        <f t="shared" ref="AJ59:BI59" si="198">AJ36*AJ53/4</f>
        <v>0</v>
      </c>
      <c r="AK59" s="5">
        <f t="shared" si="198"/>
        <v>0</v>
      </c>
      <c r="AL59" s="5">
        <f t="shared" si="198"/>
        <v>0</v>
      </c>
      <c r="AM59" s="5">
        <f t="shared" si="198"/>
        <v>0</v>
      </c>
      <c r="AN59" s="5">
        <f t="shared" si="198"/>
        <v>0</v>
      </c>
      <c r="AO59" s="5">
        <f t="shared" si="198"/>
        <v>0</v>
      </c>
      <c r="AP59" s="5">
        <f t="shared" si="198"/>
        <v>0</v>
      </c>
      <c r="AQ59" s="5">
        <f t="shared" si="198"/>
        <v>0</v>
      </c>
      <c r="AR59" s="5">
        <f t="shared" si="198"/>
        <v>0</v>
      </c>
      <c r="AS59" s="5">
        <f t="shared" si="198"/>
        <v>0</v>
      </c>
      <c r="AT59" s="5">
        <f t="shared" si="198"/>
        <v>0</v>
      </c>
      <c r="AU59" s="5">
        <f t="shared" si="198"/>
        <v>0</v>
      </c>
      <c r="AV59" s="5">
        <f t="shared" si="198"/>
        <v>0</v>
      </c>
      <c r="AW59" s="5">
        <f t="shared" si="198"/>
        <v>0</v>
      </c>
      <c r="AX59" s="5">
        <f t="shared" si="198"/>
        <v>0</v>
      </c>
      <c r="AY59" s="5">
        <f t="shared" si="198"/>
        <v>0</v>
      </c>
      <c r="AZ59" s="5">
        <f t="shared" si="198"/>
        <v>0</v>
      </c>
      <c r="BA59" s="5">
        <f t="shared" si="198"/>
        <v>0</v>
      </c>
      <c r="BB59" s="5">
        <f t="shared" si="198"/>
        <v>0</v>
      </c>
      <c r="BC59" s="5">
        <f t="shared" si="198"/>
        <v>0</v>
      </c>
      <c r="BD59" s="5">
        <f t="shared" si="198"/>
        <v>0</v>
      </c>
      <c r="BE59" s="5">
        <f t="shared" si="198"/>
        <v>0</v>
      </c>
      <c r="BF59" s="5">
        <f t="shared" si="198"/>
        <v>0</v>
      </c>
      <c r="BG59" s="5">
        <f t="shared" si="198"/>
        <v>0</v>
      </c>
      <c r="BH59" s="5">
        <f t="shared" si="198"/>
        <v>0</v>
      </c>
      <c r="BI59" s="5">
        <f t="shared" si="198"/>
        <v>0</v>
      </c>
    </row>
    <row r="60" spans="1:61" x14ac:dyDescent="0.25">
      <c r="A60" s="11" t="s">
        <v>6</v>
      </c>
      <c r="D60" s="5">
        <f t="shared" ref="D60:AI60" si="199">D37*D54/4</f>
        <v>0</v>
      </c>
      <c r="E60" s="5">
        <f t="shared" si="199"/>
        <v>0</v>
      </c>
      <c r="F60" s="5">
        <f t="shared" si="199"/>
        <v>0</v>
      </c>
      <c r="G60" s="5">
        <f t="shared" si="199"/>
        <v>0</v>
      </c>
      <c r="H60" s="5">
        <f t="shared" si="199"/>
        <v>0</v>
      </c>
      <c r="I60" s="5">
        <f t="shared" si="199"/>
        <v>0</v>
      </c>
      <c r="J60" s="5">
        <f t="shared" si="199"/>
        <v>0</v>
      </c>
      <c r="K60" s="5">
        <f t="shared" si="199"/>
        <v>0</v>
      </c>
      <c r="L60" s="5">
        <f t="shared" si="199"/>
        <v>0</v>
      </c>
      <c r="M60" s="5">
        <f t="shared" si="199"/>
        <v>0</v>
      </c>
      <c r="N60" s="5">
        <f t="shared" si="199"/>
        <v>0</v>
      </c>
      <c r="O60" s="5">
        <f t="shared" si="199"/>
        <v>0</v>
      </c>
      <c r="P60" s="5">
        <f t="shared" si="199"/>
        <v>0</v>
      </c>
      <c r="Q60" s="5">
        <f t="shared" si="199"/>
        <v>0</v>
      </c>
      <c r="R60" s="5">
        <f t="shared" si="199"/>
        <v>0</v>
      </c>
      <c r="S60" s="5">
        <f t="shared" si="199"/>
        <v>0</v>
      </c>
      <c r="T60" s="5">
        <f t="shared" si="199"/>
        <v>0</v>
      </c>
      <c r="U60" s="5">
        <f t="shared" si="199"/>
        <v>0</v>
      </c>
      <c r="V60" s="5">
        <f t="shared" si="199"/>
        <v>0</v>
      </c>
      <c r="W60" s="5">
        <f t="shared" si="199"/>
        <v>0</v>
      </c>
      <c r="X60" s="5">
        <f t="shared" si="199"/>
        <v>0</v>
      </c>
      <c r="Y60" s="5">
        <f t="shared" si="199"/>
        <v>0</v>
      </c>
      <c r="Z60" s="5">
        <f t="shared" si="199"/>
        <v>0</v>
      </c>
      <c r="AA60" s="5">
        <f t="shared" si="199"/>
        <v>0</v>
      </c>
      <c r="AB60" s="5">
        <f t="shared" si="199"/>
        <v>0</v>
      </c>
      <c r="AC60" s="5">
        <f t="shared" si="199"/>
        <v>0</v>
      </c>
      <c r="AD60" s="5">
        <f t="shared" si="199"/>
        <v>0</v>
      </c>
      <c r="AE60" s="5">
        <f t="shared" si="199"/>
        <v>0</v>
      </c>
      <c r="AF60" s="5">
        <f t="shared" si="199"/>
        <v>0</v>
      </c>
      <c r="AG60" s="5">
        <f t="shared" si="199"/>
        <v>0</v>
      </c>
      <c r="AH60" s="5">
        <f t="shared" si="199"/>
        <v>0</v>
      </c>
      <c r="AI60" s="5">
        <f t="shared" si="199"/>
        <v>0</v>
      </c>
      <c r="AJ60" s="5">
        <f t="shared" ref="AJ60:BI60" si="200">AJ37*AJ54/4</f>
        <v>0</v>
      </c>
      <c r="AK60" s="5">
        <f t="shared" si="200"/>
        <v>0</v>
      </c>
      <c r="AL60" s="5">
        <f t="shared" si="200"/>
        <v>0</v>
      </c>
      <c r="AM60" s="5">
        <f t="shared" si="200"/>
        <v>0</v>
      </c>
      <c r="AN60" s="5">
        <f t="shared" si="200"/>
        <v>0</v>
      </c>
      <c r="AO60" s="5">
        <f t="shared" si="200"/>
        <v>0</v>
      </c>
      <c r="AP60" s="5">
        <f t="shared" si="200"/>
        <v>0</v>
      </c>
      <c r="AQ60" s="5">
        <f t="shared" si="200"/>
        <v>0</v>
      </c>
      <c r="AR60" s="5">
        <f t="shared" si="200"/>
        <v>0</v>
      </c>
      <c r="AS60" s="5">
        <f t="shared" si="200"/>
        <v>0</v>
      </c>
      <c r="AT60" s="5">
        <f t="shared" si="200"/>
        <v>0</v>
      </c>
      <c r="AU60" s="5">
        <f t="shared" si="200"/>
        <v>0</v>
      </c>
      <c r="AV60" s="5">
        <f t="shared" si="200"/>
        <v>0</v>
      </c>
      <c r="AW60" s="5">
        <f t="shared" si="200"/>
        <v>0</v>
      </c>
      <c r="AX60" s="5">
        <f t="shared" si="200"/>
        <v>0</v>
      </c>
      <c r="AY60" s="5">
        <f t="shared" si="200"/>
        <v>0</v>
      </c>
      <c r="AZ60" s="5">
        <f t="shared" si="200"/>
        <v>0</v>
      </c>
      <c r="BA60" s="5">
        <f t="shared" si="200"/>
        <v>0</v>
      </c>
      <c r="BB60" s="5">
        <f t="shared" si="200"/>
        <v>0</v>
      </c>
      <c r="BC60" s="5">
        <f t="shared" si="200"/>
        <v>0</v>
      </c>
      <c r="BD60" s="5">
        <f t="shared" si="200"/>
        <v>0</v>
      </c>
      <c r="BE60" s="5">
        <f t="shared" si="200"/>
        <v>0</v>
      </c>
      <c r="BF60" s="5">
        <f t="shared" si="200"/>
        <v>0</v>
      </c>
      <c r="BG60" s="5">
        <f t="shared" si="200"/>
        <v>0</v>
      </c>
      <c r="BH60" s="5">
        <f t="shared" si="200"/>
        <v>0</v>
      </c>
      <c r="BI60" s="5">
        <f t="shared" si="200"/>
        <v>0</v>
      </c>
    </row>
    <row r="61" spans="1:61" x14ac:dyDescent="0.25">
      <c r="A61" s="11" t="s">
        <v>7</v>
      </c>
      <c r="D61" s="5">
        <f t="shared" ref="D61:AI61" si="201">D38*D55/4</f>
        <v>0</v>
      </c>
      <c r="E61" s="5">
        <f t="shared" si="201"/>
        <v>0</v>
      </c>
      <c r="F61" s="5">
        <f t="shared" si="201"/>
        <v>0</v>
      </c>
      <c r="G61" s="5">
        <f t="shared" si="201"/>
        <v>0</v>
      </c>
      <c r="H61" s="5">
        <f t="shared" si="201"/>
        <v>0</v>
      </c>
      <c r="I61" s="5">
        <f t="shared" si="201"/>
        <v>0</v>
      </c>
      <c r="J61" s="5">
        <f t="shared" si="201"/>
        <v>0</v>
      </c>
      <c r="K61" s="5">
        <f t="shared" si="201"/>
        <v>0</v>
      </c>
      <c r="L61" s="5">
        <f t="shared" si="201"/>
        <v>0</v>
      </c>
      <c r="M61" s="5">
        <f t="shared" si="201"/>
        <v>0</v>
      </c>
      <c r="N61" s="5">
        <f t="shared" si="201"/>
        <v>0</v>
      </c>
      <c r="O61" s="5">
        <f t="shared" si="201"/>
        <v>0</v>
      </c>
      <c r="P61" s="5">
        <f t="shared" si="201"/>
        <v>0</v>
      </c>
      <c r="Q61" s="5">
        <f t="shared" si="201"/>
        <v>0</v>
      </c>
      <c r="R61" s="5">
        <f t="shared" si="201"/>
        <v>0</v>
      </c>
      <c r="S61" s="5">
        <f t="shared" si="201"/>
        <v>0</v>
      </c>
      <c r="T61" s="5">
        <f t="shared" si="201"/>
        <v>0</v>
      </c>
      <c r="U61" s="5">
        <f t="shared" si="201"/>
        <v>0</v>
      </c>
      <c r="V61" s="5">
        <f t="shared" si="201"/>
        <v>0</v>
      </c>
      <c r="W61" s="5">
        <f t="shared" si="201"/>
        <v>0</v>
      </c>
      <c r="X61" s="5">
        <f t="shared" si="201"/>
        <v>0</v>
      </c>
      <c r="Y61" s="5">
        <f t="shared" si="201"/>
        <v>0</v>
      </c>
      <c r="Z61" s="5">
        <f t="shared" si="201"/>
        <v>0</v>
      </c>
      <c r="AA61" s="5">
        <f t="shared" si="201"/>
        <v>0</v>
      </c>
      <c r="AB61" s="5">
        <f t="shared" si="201"/>
        <v>0</v>
      </c>
      <c r="AC61" s="5">
        <f t="shared" si="201"/>
        <v>0</v>
      </c>
      <c r="AD61" s="5">
        <f t="shared" si="201"/>
        <v>0</v>
      </c>
      <c r="AE61" s="5">
        <f t="shared" si="201"/>
        <v>0</v>
      </c>
      <c r="AF61" s="5">
        <f t="shared" si="201"/>
        <v>0</v>
      </c>
      <c r="AG61" s="5">
        <f t="shared" si="201"/>
        <v>0</v>
      </c>
      <c r="AH61" s="5">
        <f t="shared" si="201"/>
        <v>0</v>
      </c>
      <c r="AI61" s="5">
        <f t="shared" si="201"/>
        <v>0</v>
      </c>
      <c r="AJ61" s="5">
        <f t="shared" ref="AJ61:BI61" si="202">AJ38*AJ55/4</f>
        <v>0</v>
      </c>
      <c r="AK61" s="5">
        <f t="shared" si="202"/>
        <v>0</v>
      </c>
      <c r="AL61" s="5">
        <f t="shared" si="202"/>
        <v>0</v>
      </c>
      <c r="AM61" s="5">
        <f t="shared" si="202"/>
        <v>0</v>
      </c>
      <c r="AN61" s="5">
        <f t="shared" si="202"/>
        <v>0</v>
      </c>
      <c r="AO61" s="5">
        <f t="shared" si="202"/>
        <v>0</v>
      </c>
      <c r="AP61" s="5">
        <f t="shared" si="202"/>
        <v>0</v>
      </c>
      <c r="AQ61" s="5">
        <f t="shared" si="202"/>
        <v>0</v>
      </c>
      <c r="AR61" s="5">
        <f t="shared" si="202"/>
        <v>0</v>
      </c>
      <c r="AS61" s="5">
        <f t="shared" si="202"/>
        <v>0</v>
      </c>
      <c r="AT61" s="5">
        <f t="shared" si="202"/>
        <v>0</v>
      </c>
      <c r="AU61" s="5">
        <f t="shared" si="202"/>
        <v>0</v>
      </c>
      <c r="AV61" s="5">
        <f t="shared" si="202"/>
        <v>0</v>
      </c>
      <c r="AW61" s="5">
        <f t="shared" si="202"/>
        <v>0</v>
      </c>
      <c r="AX61" s="5">
        <f t="shared" si="202"/>
        <v>0</v>
      </c>
      <c r="AY61" s="5">
        <f t="shared" si="202"/>
        <v>0</v>
      </c>
      <c r="AZ61" s="5">
        <f t="shared" si="202"/>
        <v>0</v>
      </c>
      <c r="BA61" s="5">
        <f t="shared" si="202"/>
        <v>0</v>
      </c>
      <c r="BB61" s="5">
        <f t="shared" si="202"/>
        <v>0</v>
      </c>
      <c r="BC61" s="5">
        <f t="shared" si="202"/>
        <v>0</v>
      </c>
      <c r="BD61" s="5">
        <f t="shared" si="202"/>
        <v>0</v>
      </c>
      <c r="BE61" s="5">
        <f t="shared" si="202"/>
        <v>0</v>
      </c>
      <c r="BF61" s="5">
        <f t="shared" si="202"/>
        <v>0</v>
      </c>
      <c r="BG61" s="5">
        <f t="shared" si="202"/>
        <v>0</v>
      </c>
      <c r="BH61" s="5">
        <f t="shared" si="202"/>
        <v>0</v>
      </c>
      <c r="BI61" s="5">
        <f t="shared" si="202"/>
        <v>0</v>
      </c>
    </row>
    <row r="62" spans="1:61" x14ac:dyDescent="0.25">
      <c r="A62" s="4" t="s">
        <v>558</v>
      </c>
      <c r="C62">
        <f t="shared" ref="C62:AH62" ca="1" si="203">IF($B$28,C318,0)</f>
        <v>0</v>
      </c>
      <c r="D62" s="4">
        <f t="shared" ca="1" si="203"/>
        <v>43917.683958762485</v>
      </c>
      <c r="E62" s="4">
        <f t="shared" ca="1" si="203"/>
        <v>88700.076644881279</v>
      </c>
      <c r="F62" s="4">
        <f t="shared" ca="1" si="203"/>
        <v>139805.87547575776</v>
      </c>
      <c r="G62" s="4">
        <f t="shared" ca="1" si="203"/>
        <v>191909.83818911028</v>
      </c>
      <c r="H62" s="4">
        <f t="shared" ca="1" si="203"/>
        <v>245271.38764331106</v>
      </c>
      <c r="I62" s="4">
        <f t="shared" ca="1" si="203"/>
        <v>299914.71160670777</v>
      </c>
      <c r="J62" s="4">
        <f t="shared" ca="1" si="203"/>
        <v>355864.43074242544</v>
      </c>
      <c r="K62" s="4">
        <f t="shared" ca="1" si="203"/>
        <v>413145.60614338412</v>
      </c>
      <c r="L62" s="4">
        <f t="shared" ca="1" si="203"/>
        <v>483210.17297331907</v>
      </c>
      <c r="M62" s="4">
        <f t="shared" ca="1" si="203"/>
        <v>554616.65633013297</v>
      </c>
      <c r="N62" s="4">
        <f t="shared" ca="1" si="203"/>
        <v>654940.44562210981</v>
      </c>
      <c r="O62" s="4">
        <f t="shared" ca="1" si="203"/>
        <v>757189.05727055448</v>
      </c>
      <c r="P62" s="4">
        <f t="shared" ca="1" si="203"/>
        <v>860918.40929409117</v>
      </c>
      <c r="Q62" s="4">
        <f t="shared" ca="1" si="203"/>
        <v>966144.84220986837</v>
      </c>
      <c r="R62" s="4">
        <f t="shared" ca="1" si="203"/>
        <v>1072884.8574727094</v>
      </c>
      <c r="S62" s="4">
        <f t="shared" ca="1" si="203"/>
        <v>1181155.1189635461</v>
      </c>
      <c r="T62" s="4">
        <f t="shared" ca="1" si="203"/>
        <v>1290972.4544910761</v>
      </c>
      <c r="U62" s="4">
        <f t="shared" ca="1" si="203"/>
        <v>1402353.8573067614</v>
      </c>
      <c r="V62" s="4">
        <f t="shared" ca="1" si="203"/>
        <v>1515316.4876332846</v>
      </c>
      <c r="W62" s="4">
        <f t="shared" ca="1" si="203"/>
        <v>1629877.674206574</v>
      </c>
      <c r="X62" s="4">
        <f t="shared" ca="1" si="203"/>
        <v>1730697.3578676847</v>
      </c>
      <c r="Y62" s="4">
        <f t="shared" ca="1" si="203"/>
        <v>1832675.7616929328</v>
      </c>
      <c r="Z62" s="4">
        <f t="shared" ca="1" si="203"/>
        <v>1953305.1041164838</v>
      </c>
      <c r="AA62" s="4">
        <f t="shared" ca="1" si="203"/>
        <v>2075339.1143946121</v>
      </c>
      <c r="AB62" s="4">
        <f t="shared" ca="1" si="203"/>
        <v>2131204.2468797411</v>
      </c>
      <c r="AC62" s="4">
        <f t="shared" ca="1" si="203"/>
        <v>2187203.4031235967</v>
      </c>
      <c r="AD62" s="4">
        <f t="shared" ca="1" si="203"/>
        <v>2205243.0568005401</v>
      </c>
      <c r="AE62" s="4">
        <f t="shared" ca="1" si="203"/>
        <v>2222829.4972110153</v>
      </c>
      <c r="AF62" s="4">
        <f t="shared" ca="1" si="203"/>
        <v>2235633.5620852886</v>
      </c>
      <c r="AG62" s="4">
        <f t="shared" ca="1" si="203"/>
        <v>2248128.1714495309</v>
      </c>
      <c r="AH62" s="4">
        <f t="shared" ca="1" si="203"/>
        <v>2254105.8754605777</v>
      </c>
      <c r="AI62" s="4">
        <f t="shared" ref="AI62:BI62" ca="1" si="204">IF($B$28,AI318,0)</f>
        <v>2259507.0619925312</v>
      </c>
      <c r="AJ62" s="4">
        <f t="shared" ca="1" si="204"/>
        <v>2276265.9880536241</v>
      </c>
      <c r="AK62" s="4">
        <f t="shared" ca="1" si="204"/>
        <v>2293149.2162722293</v>
      </c>
      <c r="AL62" s="4">
        <f t="shared" ca="1" si="204"/>
        <v>2310157.6686063735</v>
      </c>
      <c r="AM62" s="4">
        <f t="shared" ca="1" si="204"/>
        <v>2327292.2738523069</v>
      </c>
      <c r="AN62" s="4">
        <f t="shared" ca="1" si="204"/>
        <v>2344553.9676952325</v>
      </c>
      <c r="AO62" s="4">
        <f t="shared" ca="1" si="204"/>
        <v>2361943.6927603954</v>
      </c>
      <c r="AP62" s="4">
        <f t="shared" ca="1" si="204"/>
        <v>2379462.398664563</v>
      </c>
      <c r="AQ62" s="4">
        <f t="shared" ca="1" si="204"/>
        <v>2397111.0420678747</v>
      </c>
      <c r="AR62" s="4">
        <f t="shared" ca="1" si="204"/>
        <v>2411648.5474517145</v>
      </c>
      <c r="AS62" s="4">
        <f t="shared" ca="1" si="204"/>
        <v>2426269.8321184511</v>
      </c>
      <c r="AT62" s="4">
        <f t="shared" ca="1" si="204"/>
        <v>2436381.9683000818</v>
      </c>
      <c r="AU62" s="4">
        <f t="shared" ca="1" si="204"/>
        <v>2446510.6330914088</v>
      </c>
      <c r="AV62" s="4">
        <f t="shared" ca="1" si="204"/>
        <v>2491963.6482356894</v>
      </c>
      <c r="AW62" s="4">
        <f t="shared" ca="1" si="204"/>
        <v>2537956.3301553279</v>
      </c>
      <c r="AX62" s="4">
        <f t="shared" ca="1" si="204"/>
        <v>2572232.3692252161</v>
      </c>
      <c r="AY62" s="4">
        <f t="shared" ca="1" si="204"/>
        <v>2606877.2435049536</v>
      </c>
      <c r="AZ62" s="4">
        <f t="shared" ca="1" si="204"/>
        <v>2610721.8255289863</v>
      </c>
      <c r="BA62" s="4">
        <f t="shared" ca="1" si="204"/>
        <v>2614480.0266174283</v>
      </c>
      <c r="BB62" s="4">
        <f t="shared" ca="1" si="204"/>
        <v>2631890.6067448924</v>
      </c>
      <c r="BC62" s="4">
        <f t="shared" ca="1" si="204"/>
        <v>2649415.627648551</v>
      </c>
      <c r="BD62" s="4">
        <f t="shared" ca="1" si="204"/>
        <v>2664440.3716181982</v>
      </c>
      <c r="BE62" s="4">
        <f t="shared" ca="1" si="204"/>
        <v>2679542.2426173692</v>
      </c>
      <c r="BF62" s="4">
        <f t="shared" ca="1" si="204"/>
        <v>2699416.5997623294</v>
      </c>
      <c r="BG62" s="4">
        <f t="shared" ca="1" si="204"/>
        <v>2719438.3664407711</v>
      </c>
      <c r="BH62" s="4">
        <f t="shared" ca="1" si="204"/>
        <v>2739608.6359997825</v>
      </c>
      <c r="BI62" s="4">
        <f t="shared" ca="1" si="204"/>
        <v>2759928.5098958905</v>
      </c>
    </row>
    <row r="63" spans="1:61" x14ac:dyDescent="0.25">
      <c r="A63" s="41" t="s">
        <v>8</v>
      </c>
      <c r="C63" s="5">
        <f ca="1">SUM(C59:C62)</f>
        <v>880561</v>
      </c>
      <c r="D63" s="5">
        <f ca="1">SUM(D59:D62)</f>
        <v>1360703.975434327</v>
      </c>
      <c r="E63" s="5">
        <f ca="1">SUM(E59:E62)</f>
        <v>1401298.3406582531</v>
      </c>
      <c r="F63" s="5">
        <f t="shared" ref="F63:BI63" ca="1" si="205">SUM(F59:F62)</f>
        <v>1448081.5459229888</v>
      </c>
      <c r="G63" s="5">
        <f t="shared" ca="1" si="205"/>
        <v>1495726.5831891103</v>
      </c>
      <c r="H63" s="5">
        <f t="shared" ca="1" si="205"/>
        <v>1544491.0907469336</v>
      </c>
      <c r="I63" s="5">
        <f t="shared" ca="1" si="205"/>
        <v>1594397.4528242331</v>
      </c>
      <c r="J63" s="5">
        <f t="shared" ca="1" si="205"/>
        <v>1645468.4673877722</v>
      </c>
      <c r="K63" s="5">
        <f t="shared" ca="1" si="205"/>
        <v>1697727.3534933836</v>
      </c>
      <c r="L63" s="5">
        <f t="shared" ca="1" si="205"/>
        <v>1696437.9064493752</v>
      </c>
      <c r="M63" s="5">
        <f t="shared" ca="1" si="205"/>
        <v>1695361.2316109184</v>
      </c>
      <c r="N63" s="5">
        <f t="shared" ca="1" si="205"/>
        <v>1722059.8938924049</v>
      </c>
      <c r="O63" s="5">
        <f t="shared" ca="1" si="205"/>
        <v>1749528.4570984286</v>
      </c>
      <c r="P63" s="5">
        <f t="shared" ca="1" si="205"/>
        <v>1777309.7573130052</v>
      </c>
      <c r="Q63" s="5">
        <f t="shared" ca="1" si="205"/>
        <v>1805406.9225950171</v>
      </c>
      <c r="R63" s="5">
        <f t="shared" ca="1" si="205"/>
        <v>1833823.1102008349</v>
      </c>
      <c r="S63" s="5">
        <f t="shared" ca="1" si="205"/>
        <v>1862561.5068453527</v>
      </c>
      <c r="T63" s="5">
        <f t="shared" ca="1" si="205"/>
        <v>1891625.3289652914</v>
      </c>
      <c r="U63" s="5">
        <f t="shared" ca="1" si="205"/>
        <v>1921017.8229847832</v>
      </c>
      <c r="V63" s="5">
        <f t="shared" ca="1" si="205"/>
        <v>1950742.2655832674</v>
      </c>
      <c r="W63" s="5">
        <f t="shared" ca="1" si="205"/>
        <v>1980801.9639657042</v>
      </c>
      <c r="X63" s="5">
        <f t="shared" ca="1" si="205"/>
        <v>1995842.6981713024</v>
      </c>
      <c r="Y63" s="5">
        <f t="shared" ca="1" si="205"/>
        <v>2010750.3899090537</v>
      </c>
      <c r="Z63" s="5">
        <f t="shared" ca="1" si="205"/>
        <v>2043002.8143741803</v>
      </c>
      <c r="AA63" s="5">
        <f t="shared" ca="1" si="205"/>
        <v>2075339.1143946121</v>
      </c>
      <c r="AB63" s="5">
        <f t="shared" ca="1" si="205"/>
        <v>2131204.2468797411</v>
      </c>
      <c r="AC63" s="5">
        <f t="shared" ca="1" si="205"/>
        <v>2187203.4031235967</v>
      </c>
      <c r="AD63" s="5">
        <f t="shared" ca="1" si="205"/>
        <v>2205243.0568005401</v>
      </c>
      <c r="AE63" s="5">
        <f t="shared" ca="1" si="205"/>
        <v>2222829.4972110153</v>
      </c>
      <c r="AF63" s="5">
        <f t="shared" ca="1" si="205"/>
        <v>2235633.5620852886</v>
      </c>
      <c r="AG63" s="5">
        <f t="shared" ca="1" si="205"/>
        <v>2248128.1714495309</v>
      </c>
      <c r="AH63" s="5">
        <f t="shared" ca="1" si="205"/>
        <v>2254105.8754605777</v>
      </c>
      <c r="AI63" s="5">
        <f t="shared" ca="1" si="205"/>
        <v>2259507.0619925312</v>
      </c>
      <c r="AJ63" s="5">
        <f t="shared" ca="1" si="205"/>
        <v>2276265.9880536241</v>
      </c>
      <c r="AK63" s="5">
        <f t="shared" ca="1" si="205"/>
        <v>2293149.2162722293</v>
      </c>
      <c r="AL63" s="5">
        <f t="shared" ca="1" si="205"/>
        <v>2310157.6686063735</v>
      </c>
      <c r="AM63" s="5">
        <f t="shared" ca="1" si="205"/>
        <v>2327292.2738523069</v>
      </c>
      <c r="AN63" s="5">
        <f t="shared" ca="1" si="205"/>
        <v>2344553.9676952325</v>
      </c>
      <c r="AO63" s="5">
        <f t="shared" ca="1" si="205"/>
        <v>2361943.6927603954</v>
      </c>
      <c r="AP63" s="5">
        <f t="shared" ca="1" si="205"/>
        <v>2379462.398664563</v>
      </c>
      <c r="AQ63" s="5">
        <f t="shared" ca="1" si="205"/>
        <v>2397111.0420678747</v>
      </c>
      <c r="AR63" s="5">
        <f t="shared" ca="1" si="205"/>
        <v>2411648.5474517145</v>
      </c>
      <c r="AS63" s="5">
        <f t="shared" ca="1" si="205"/>
        <v>2426269.8321184511</v>
      </c>
      <c r="AT63" s="5">
        <f t="shared" ca="1" si="205"/>
        <v>2436381.9683000818</v>
      </c>
      <c r="AU63" s="5">
        <f t="shared" ca="1" si="205"/>
        <v>2446510.6330914088</v>
      </c>
      <c r="AV63" s="5">
        <f t="shared" ca="1" si="205"/>
        <v>2491963.6482356894</v>
      </c>
      <c r="AW63" s="5">
        <f t="shared" ca="1" si="205"/>
        <v>2537956.3301553279</v>
      </c>
      <c r="AX63" s="5">
        <f t="shared" ca="1" si="205"/>
        <v>2572232.3692252161</v>
      </c>
      <c r="AY63" s="5">
        <f t="shared" ca="1" si="205"/>
        <v>2606877.2435049536</v>
      </c>
      <c r="AZ63" s="5">
        <f t="shared" ca="1" si="205"/>
        <v>2610721.8255289863</v>
      </c>
      <c r="BA63" s="5">
        <f t="shared" ca="1" si="205"/>
        <v>2614480.0266174283</v>
      </c>
      <c r="BB63" s="5">
        <f t="shared" ca="1" si="205"/>
        <v>2631890.6067448924</v>
      </c>
      <c r="BC63" s="5">
        <f t="shared" ca="1" si="205"/>
        <v>2649415.627648551</v>
      </c>
      <c r="BD63" s="5">
        <f t="shared" ca="1" si="205"/>
        <v>2664440.3716181982</v>
      </c>
      <c r="BE63" s="5">
        <f t="shared" ca="1" si="205"/>
        <v>2679542.2426173692</v>
      </c>
      <c r="BF63" s="5">
        <f t="shared" ca="1" si="205"/>
        <v>2699416.5997623294</v>
      </c>
      <c r="BG63" s="5">
        <f t="shared" ca="1" si="205"/>
        <v>2719438.3664407711</v>
      </c>
      <c r="BH63" s="5">
        <f t="shared" ca="1" si="205"/>
        <v>2739608.6359997825</v>
      </c>
      <c r="BI63" s="5">
        <f t="shared" ca="1" si="205"/>
        <v>2759928.5098958905</v>
      </c>
    </row>
    <row r="65" spans="1:61" x14ac:dyDescent="0.25">
      <c r="A65" s="42" t="s">
        <v>56</v>
      </c>
      <c r="D65" s="4">
        <f t="shared" ref="D65:AI65" si="206">$B$23*D56*$B$3/4</f>
        <v>1730985.5208736574</v>
      </c>
      <c r="E65" s="4">
        <f t="shared" si="206"/>
        <v>1752228.5809790918</v>
      </c>
      <c r="F65" s="4">
        <f t="shared" si="206"/>
        <v>1773732.3408981301</v>
      </c>
      <c r="G65" s="4">
        <f t="shared" si="206"/>
        <v>1795500.0000000007</v>
      </c>
      <c r="H65" s="4">
        <f t="shared" si="206"/>
        <v>1826128.581640753</v>
      </c>
      <c r="I65" s="4">
        <f t="shared" si="206"/>
        <v>1857279.6417071943</v>
      </c>
      <c r="J65" s="4">
        <f t="shared" si="206"/>
        <v>1888962.0929106115</v>
      </c>
      <c r="K65" s="4">
        <f t="shared" si="206"/>
        <v>1921185.0000000012</v>
      </c>
      <c r="L65" s="4">
        <f t="shared" si="206"/>
        <v>1944762.2327015551</v>
      </c>
      <c r="M65" s="4">
        <f t="shared" si="206"/>
        <v>1968628.8107300105</v>
      </c>
      <c r="N65" s="4">
        <f t="shared" si="206"/>
        <v>1992788.2849990502</v>
      </c>
      <c r="O65" s="4">
        <f t="shared" si="206"/>
        <v>2017244.2500000019</v>
      </c>
      <c r="P65" s="4">
        <f t="shared" si="206"/>
        <v>2032206.2953954707</v>
      </c>
      <c r="Q65" s="4">
        <f t="shared" si="206"/>
        <v>2047279.3153555796</v>
      </c>
      <c r="R65" s="4">
        <f t="shared" si="206"/>
        <v>2062464.1329866396</v>
      </c>
      <c r="S65" s="4">
        <f t="shared" si="206"/>
        <v>2077761.5775000011</v>
      </c>
      <c r="T65" s="4">
        <f t="shared" si="206"/>
        <v>2093172.4842573344</v>
      </c>
      <c r="U65" s="4">
        <f t="shared" si="206"/>
        <v>2108697.6948162462</v>
      </c>
      <c r="V65" s="4">
        <f t="shared" si="206"/>
        <v>2124338.0569762378</v>
      </c>
      <c r="W65" s="4">
        <f t="shared" si="206"/>
        <v>2140094.4248250006</v>
      </c>
      <c r="X65" s="4">
        <f t="shared" si="206"/>
        <v>2155967.6587850535</v>
      </c>
      <c r="Y65" s="4">
        <f t="shared" si="206"/>
        <v>2171958.6256607329</v>
      </c>
      <c r="Z65" s="4">
        <f t="shared" si="206"/>
        <v>2188068.1986855245</v>
      </c>
      <c r="AA65" s="4">
        <f t="shared" si="206"/>
        <v>2204297.2575697498</v>
      </c>
      <c r="AB65" s="4">
        <f t="shared" si="206"/>
        <v>2220646.6885486045</v>
      </c>
      <c r="AC65" s="4">
        <f t="shared" si="206"/>
        <v>2237117.3844305538</v>
      </c>
      <c r="AD65" s="4">
        <f t="shared" si="206"/>
        <v>2253710.2446460896</v>
      </c>
      <c r="AE65" s="4">
        <f t="shared" si="206"/>
        <v>2270426.1752968412</v>
      </c>
      <c r="AF65" s="4">
        <f t="shared" si="206"/>
        <v>2287266.0892050616</v>
      </c>
      <c r="AG65" s="4">
        <f t="shared" si="206"/>
        <v>2304230.9059634698</v>
      </c>
      <c r="AH65" s="4">
        <f t="shared" si="206"/>
        <v>2321321.551985471</v>
      </c>
      <c r="AI65" s="4">
        <f t="shared" si="206"/>
        <v>2338538.9605557458</v>
      </c>
      <c r="AJ65" s="4">
        <f t="shared" ref="AJ65:BI65" si="207">$B$23*AJ56*$B$3/4</f>
        <v>2355884.0718812128</v>
      </c>
      <c r="AK65" s="4">
        <f t="shared" si="207"/>
        <v>2373357.8331423732</v>
      </c>
      <c r="AL65" s="4">
        <f t="shared" si="207"/>
        <v>2390961.198545035</v>
      </c>
      <c r="AM65" s="4">
        <f t="shared" si="207"/>
        <v>2408695.1293724175</v>
      </c>
      <c r="AN65" s="4">
        <f t="shared" si="207"/>
        <v>2426560.5940376483</v>
      </c>
      <c r="AO65" s="4">
        <f t="shared" si="207"/>
        <v>2444558.5681366436</v>
      </c>
      <c r="AP65" s="4">
        <f t="shared" si="207"/>
        <v>2462690.0345013849</v>
      </c>
      <c r="AQ65" s="4">
        <f t="shared" si="207"/>
        <v>2480955.9832535889</v>
      </c>
      <c r="AR65" s="4">
        <f t="shared" si="207"/>
        <v>2499357.4118587766</v>
      </c>
      <c r="AS65" s="4">
        <f t="shared" si="207"/>
        <v>2517895.325180742</v>
      </c>
      <c r="AT65" s="4">
        <f t="shared" si="207"/>
        <v>2536570.7355364254</v>
      </c>
      <c r="AU65" s="4">
        <f t="shared" si="207"/>
        <v>2555384.662751196</v>
      </c>
      <c r="AV65" s="4">
        <f t="shared" si="207"/>
        <v>2574338.1342145395</v>
      </c>
      <c r="AW65" s="4">
        <f t="shared" si="207"/>
        <v>2593432.1849361639</v>
      </c>
      <c r="AX65" s="4">
        <f t="shared" si="207"/>
        <v>2612667.8576025176</v>
      </c>
      <c r="AY65" s="4">
        <f t="shared" si="207"/>
        <v>2632046.2026337311</v>
      </c>
      <c r="AZ65" s="4">
        <f t="shared" si="207"/>
        <v>2651568.2782409745</v>
      </c>
      <c r="BA65" s="4">
        <f t="shared" si="207"/>
        <v>2671235.1504842476</v>
      </c>
      <c r="BB65" s="4">
        <f t="shared" si="207"/>
        <v>2691047.8933305927</v>
      </c>
      <c r="BC65" s="4">
        <f t="shared" si="207"/>
        <v>2711007.5887127426</v>
      </c>
      <c r="BD65" s="4">
        <f t="shared" si="207"/>
        <v>2731115.3265882037</v>
      </c>
      <c r="BE65" s="4">
        <f t="shared" si="207"/>
        <v>2751372.2049987749</v>
      </c>
      <c r="BF65" s="4">
        <f t="shared" si="207"/>
        <v>2771779.3301305096</v>
      </c>
      <c r="BG65" s="4">
        <f t="shared" si="207"/>
        <v>2792337.816374124</v>
      </c>
      <c r="BH65" s="4">
        <f t="shared" si="207"/>
        <v>2813048.7863858491</v>
      </c>
      <c r="BI65" s="4">
        <f t="shared" si="207"/>
        <v>2833913.3711487376</v>
      </c>
    </row>
    <row r="66" spans="1:61" x14ac:dyDescent="0.25">
      <c r="A66" s="42" t="s">
        <v>57</v>
      </c>
      <c r="C66" s="10">
        <f ca="1">D66</f>
        <v>0.78608628381106094</v>
      </c>
      <c r="D66" s="6">
        <f ca="1">D63/D65</f>
        <v>0.78608628381106094</v>
      </c>
      <c r="E66" s="6">
        <f ca="1">E63/E65</f>
        <v>0.79972348121113879</v>
      </c>
      <c r="F66" s="6">
        <f t="shared" ref="F66:BI66" ca="1" si="208">F63/F65</f>
        <v>0.81640364362401607</v>
      </c>
      <c r="G66" s="6">
        <f t="shared" ca="1" si="208"/>
        <v>0.83304181742640471</v>
      </c>
      <c r="H66" s="6">
        <f t="shared" ca="1" si="208"/>
        <v>0.84577346101183537</v>
      </c>
      <c r="I66" s="6">
        <f t="shared" ca="1" si="208"/>
        <v>0.85845847712985091</v>
      </c>
      <c r="J66" s="6">
        <f t="shared" ca="1" si="208"/>
        <v>0.8710966056774323</v>
      </c>
      <c r="K66" s="6">
        <f t="shared" ca="1" si="208"/>
        <v>0.88368759567318222</v>
      </c>
      <c r="L66" s="6">
        <f t="shared" ca="1" si="208"/>
        <v>0.87231121518273125</v>
      </c>
      <c r="M66" s="6">
        <f t="shared" ca="1" si="208"/>
        <v>0.86118887540929645</v>
      </c>
      <c r="N66" s="6">
        <f t="shared" ca="1" si="208"/>
        <v>0.86414593404397977</v>
      </c>
      <c r="O66" s="6">
        <f t="shared" ca="1" si="208"/>
        <v>0.86728637699595723</v>
      </c>
      <c r="P66" s="6">
        <f t="shared" ca="1" si="208"/>
        <v>0.87457152422959983</v>
      </c>
      <c r="Q66" s="6">
        <f t="shared" ca="1" si="208"/>
        <v>0.88185667146324231</v>
      </c>
      <c r="R66" s="6">
        <f t="shared" ca="1" si="208"/>
        <v>0.88914181869688502</v>
      </c>
      <c r="S66" s="6">
        <f t="shared" ca="1" si="208"/>
        <v>0.89642696593052762</v>
      </c>
      <c r="T66" s="6">
        <f t="shared" ca="1" si="208"/>
        <v>0.90371211316417022</v>
      </c>
      <c r="U66" s="6">
        <f t="shared" ca="1" si="208"/>
        <v>0.9109972603978127</v>
      </c>
      <c r="V66" s="6">
        <f t="shared" ca="1" si="208"/>
        <v>0.91828240763145541</v>
      </c>
      <c r="W66" s="6">
        <f t="shared" ca="1" si="208"/>
        <v>0.92556755486509801</v>
      </c>
      <c r="X66" s="6">
        <f t="shared" ca="1" si="208"/>
        <v>0.92572942364822586</v>
      </c>
      <c r="Y66" s="6">
        <f t="shared" ca="1" si="208"/>
        <v>0.92577748312188135</v>
      </c>
      <c r="Z66" s="6">
        <f t="shared" ca="1" si="208"/>
        <v>0.93370161661391915</v>
      </c>
      <c r="AA66" s="6">
        <f t="shared" ca="1" si="208"/>
        <v>0.94149693616308594</v>
      </c>
      <c r="AB66" s="6">
        <f t="shared" ca="1" si="208"/>
        <v>0.95972234478807517</v>
      </c>
      <c r="AC66" s="6">
        <f t="shared" ca="1" si="208"/>
        <v>0.97768826005540055</v>
      </c>
      <c r="AD66" s="6">
        <f t="shared" ca="1" si="208"/>
        <v>0.97849449015875567</v>
      </c>
      <c r="AE66" s="6">
        <f t="shared" ca="1" si="208"/>
        <v>0.97903623619050162</v>
      </c>
      <c r="AF66" s="6">
        <f t="shared" ca="1" si="208"/>
        <v>0.97742609512576739</v>
      </c>
      <c r="AG66" s="6">
        <f t="shared" ca="1" si="208"/>
        <v>0.97565229492897521</v>
      </c>
      <c r="AH66" s="6">
        <f t="shared" ca="1" si="208"/>
        <v>0.97104421984649114</v>
      </c>
      <c r="AI66" s="6">
        <f t="shared" ca="1" si="208"/>
        <v>0.96620458333333348</v>
      </c>
      <c r="AJ66" s="6">
        <f t="shared" ca="1" si="208"/>
        <v>0.96620458333333337</v>
      </c>
      <c r="AK66" s="6">
        <f t="shared" ca="1" si="208"/>
        <v>0.96620458333333326</v>
      </c>
      <c r="AL66" s="6">
        <f t="shared" ca="1" si="208"/>
        <v>0.96620458333333359</v>
      </c>
      <c r="AM66" s="6">
        <f t="shared" ca="1" si="208"/>
        <v>0.9662045833333337</v>
      </c>
      <c r="AN66" s="6">
        <f t="shared" ca="1" si="208"/>
        <v>0.96620458333333359</v>
      </c>
      <c r="AO66" s="6">
        <f t="shared" ca="1" si="208"/>
        <v>0.96620458333333314</v>
      </c>
      <c r="AP66" s="6">
        <f t="shared" ca="1" si="208"/>
        <v>0.96620458333333337</v>
      </c>
      <c r="AQ66" s="6">
        <f t="shared" ca="1" si="208"/>
        <v>0.96620458333333359</v>
      </c>
      <c r="AR66" s="6">
        <f t="shared" ca="1" si="208"/>
        <v>0.9649074342105266</v>
      </c>
      <c r="AS66" s="6">
        <f t="shared" ca="1" si="208"/>
        <v>0.96361028508771962</v>
      </c>
      <c r="AT66" s="6">
        <f t="shared" ca="1" si="208"/>
        <v>0.96050227741228122</v>
      </c>
      <c r="AU66" s="6">
        <f t="shared" ca="1" si="208"/>
        <v>0.9573942697368425</v>
      </c>
      <c r="AV66" s="6">
        <f t="shared" ca="1" si="208"/>
        <v>0.96800168366228101</v>
      </c>
      <c r="AW66" s="6">
        <f t="shared" ca="1" si="208"/>
        <v>0.97860909758771986</v>
      </c>
      <c r="AX66" s="6">
        <f t="shared" ca="1" si="208"/>
        <v>0.98452329550438666</v>
      </c>
      <c r="AY66" s="6">
        <f t="shared" ca="1" si="208"/>
        <v>0.99043749342105303</v>
      </c>
      <c r="AZ66" s="6">
        <f t="shared" ca="1" si="208"/>
        <v>0.98459536077302701</v>
      </c>
      <c r="BA66" s="6">
        <f t="shared" ca="1" si="208"/>
        <v>0.97875322812500032</v>
      </c>
      <c r="BB66" s="6">
        <f t="shared" ca="1" si="208"/>
        <v>0.9780170071546056</v>
      </c>
      <c r="BC66" s="6">
        <f t="shared" ca="1" si="208"/>
        <v>0.97728078618421099</v>
      </c>
      <c r="BD66" s="6">
        <f t="shared" ca="1" si="208"/>
        <v>0.97558691340460602</v>
      </c>
      <c r="BE66" s="6">
        <f t="shared" ca="1" si="208"/>
        <v>0.97389304062500048</v>
      </c>
      <c r="BF66" s="6">
        <f t="shared" ca="1" si="208"/>
        <v>0.97389304062500059</v>
      </c>
      <c r="BG66" s="6">
        <f t="shared" ca="1" si="208"/>
        <v>0.97389304062500093</v>
      </c>
      <c r="BH66" s="6">
        <f t="shared" ca="1" si="208"/>
        <v>0.97389304062500059</v>
      </c>
      <c r="BI66" s="6">
        <f t="shared" ca="1" si="208"/>
        <v>0.97389304062500082</v>
      </c>
    </row>
    <row r="68" spans="1:61" x14ac:dyDescent="0.25">
      <c r="A68" s="60">
        <f>B7*'Rental Revenue'!C7*('Rental Revenue'!B19-'Rental Revenue'!B20/12)</f>
        <v>0</v>
      </c>
      <c r="C68" s="30">
        <f ca="1">(C63/C40*4)/Timeline!B8</f>
        <v>22</v>
      </c>
      <c r="D68" s="30">
        <f t="shared" ref="D68:AI68" ca="1" si="209">D63/D40*4</f>
        <v>22.22610983159797</v>
      </c>
      <c r="E68" s="30">
        <f t="shared" ca="1" si="209"/>
        <v>22.455377186776872</v>
      </c>
      <c r="F68" s="30">
        <f t="shared" ca="1" si="209"/>
        <v>22.69536869793323</v>
      </c>
      <c r="G68" s="30">
        <f t="shared" ca="1" si="209"/>
        <v>22.938261000153133</v>
      </c>
      <c r="H68" s="30">
        <f t="shared" ca="1" si="209"/>
        <v>23.187738963734173</v>
      </c>
      <c r="I68" s="30">
        <f t="shared" ca="1" si="209"/>
        <v>23.443724591291602</v>
      </c>
      <c r="J68" s="30">
        <f t="shared" ca="1" si="209"/>
        <v>23.706152145488723</v>
      </c>
      <c r="K68" s="30">
        <f t="shared" ca="1" si="209"/>
        <v>23.974967039624129</v>
      </c>
      <c r="L68" s="30">
        <f t="shared" ca="1" si="209"/>
        <v>24.294769970394256</v>
      </c>
      <c r="M68" s="30">
        <f t="shared" ca="1" si="209"/>
        <v>24.626817148255867</v>
      </c>
      <c r="N68" s="30">
        <f t="shared" ca="1" si="209"/>
        <v>25.014641914948477</v>
      </c>
      <c r="O68" s="30">
        <f t="shared" ca="1" si="209"/>
        <v>25.41365026242454</v>
      </c>
      <c r="P68" s="30">
        <f t="shared" ca="1" si="209"/>
        <v>25.817201427668003</v>
      </c>
      <c r="Q68" s="30">
        <f t="shared" ca="1" si="209"/>
        <v>26.225340848862007</v>
      </c>
      <c r="R68" s="30">
        <f t="shared" ca="1" si="209"/>
        <v>26.638114388312395</v>
      </c>
      <c r="S68" s="30">
        <f t="shared" ca="1" si="209"/>
        <v>27.055568336239531</v>
      </c>
      <c r="T68" s="30">
        <f t="shared" ca="1" si="209"/>
        <v>27.477749414603029</v>
      </c>
      <c r="U68" s="30">
        <f t="shared" ca="1" si="209"/>
        <v>27.904704780959637</v>
      </c>
      <c r="V68" s="30">
        <f t="shared" ca="1" si="209"/>
        <v>28.336482032354692</v>
      </c>
      <c r="W68" s="30">
        <f t="shared" ca="1" si="209"/>
        <v>28.773129209247248</v>
      </c>
      <c r="X68" s="30">
        <f t="shared" ca="1" si="209"/>
        <v>29.260533440913399</v>
      </c>
      <c r="Y68" s="30">
        <f t="shared" ca="1" si="209"/>
        <v>29.755095769381832</v>
      </c>
      <c r="Z68" s="30">
        <f t="shared" ca="1" si="209"/>
        <v>30.266658617285039</v>
      </c>
      <c r="AA68" s="30">
        <f t="shared" ca="1" si="209"/>
        <v>30.780627280665918</v>
      </c>
      <c r="AB68" s="30">
        <f t="shared" ca="1" si="209"/>
        <v>31.054663676817796</v>
      </c>
      <c r="AC68" s="30">
        <f t="shared" ca="1" si="209"/>
        <v>31.321170016847752</v>
      </c>
      <c r="AD68" s="30">
        <f t="shared" ca="1" si="209"/>
        <v>31.579501299184674</v>
      </c>
      <c r="AE68" s="30">
        <f t="shared" ca="1" si="209"/>
        <v>31.831342481079783</v>
      </c>
      <c r="AF68" s="30">
        <f t="shared" ca="1" si="209"/>
        <v>32.083557438055948</v>
      </c>
      <c r="AG68" s="30">
        <f t="shared" ca="1" si="209"/>
        <v>32.332409112925646</v>
      </c>
      <c r="AH68" s="30">
        <f t="shared" ca="1" si="209"/>
        <v>32.57995160681363</v>
      </c>
      <c r="AI68" s="30">
        <f t="shared" ca="1" si="209"/>
        <v>32.821599446396441</v>
      </c>
      <c r="AJ68" s="30">
        <f t="shared" ref="AJ68:BI68" ca="1" si="210">AJ63/AJ40*4</f>
        <v>33.065039605350364</v>
      </c>
      <c r="AK68" s="30">
        <f t="shared" ca="1" si="210"/>
        <v>33.31028537743682</v>
      </c>
      <c r="AL68" s="30">
        <f t="shared" ca="1" si="210"/>
        <v>33.55735015501805</v>
      </c>
      <c r="AM68" s="30">
        <f t="shared" ca="1" si="210"/>
        <v>33.806247429788328</v>
      </c>
      <c r="AN68" s="30">
        <f t="shared" ca="1" si="210"/>
        <v>34.05699079351087</v>
      </c>
      <c r="AO68" s="30">
        <f t="shared" ca="1" si="210"/>
        <v>34.30959393875991</v>
      </c>
      <c r="AP68" s="30">
        <f t="shared" ca="1" si="210"/>
        <v>34.564070659668566</v>
      </c>
      <c r="AQ68" s="30">
        <f t="shared" ca="1" si="210"/>
        <v>34.820434852681963</v>
      </c>
      <c r="AR68" s="30">
        <f t="shared" ca="1" si="210"/>
        <v>35.078700517316179</v>
      </c>
      <c r="AS68" s="30">
        <f t="shared" ca="1" si="210"/>
        <v>35.33888175692271</v>
      </c>
      <c r="AT68" s="30">
        <f t="shared" ca="1" si="210"/>
        <v>35.600992779458622</v>
      </c>
      <c r="AU68" s="30">
        <f t="shared" ca="1" si="210"/>
        <v>35.865047898262418</v>
      </c>
      <c r="AV68" s="30">
        <f t="shared" ca="1" si="210"/>
        <v>36.131061532835659</v>
      </c>
      <c r="AW68" s="30">
        <f t="shared" ca="1" si="210"/>
        <v>36.399048209630394</v>
      </c>
      <c r="AX68" s="30">
        <f t="shared" ca="1" si="210"/>
        <v>36.669022562842386</v>
      </c>
      <c r="AY68" s="30">
        <f t="shared" ca="1" si="210"/>
        <v>36.940999335210279</v>
      </c>
      <c r="AZ68" s="30">
        <f t="shared" ca="1" si="210"/>
        <v>37.214993378820729</v>
      </c>
      <c r="BA68" s="30">
        <f t="shared" ca="1" si="210"/>
        <v>37.491019655919281</v>
      </c>
      <c r="BB68" s="30">
        <f t="shared" ca="1" si="210"/>
        <v>37.769093239727631</v>
      </c>
      <c r="BC68" s="30">
        <f t="shared" ca="1" si="210"/>
        <v>38.049229315266579</v>
      </c>
      <c r="BD68" s="30">
        <f t="shared" ca="1" si="210"/>
        <v>38.331443180185353</v>
      </c>
      <c r="BE68" s="30">
        <f t="shared" ca="1" si="210"/>
        <v>38.615750245596871</v>
      </c>
      <c r="BF68" s="30">
        <f t="shared" ca="1" si="210"/>
        <v>38.902166036919461</v>
      </c>
      <c r="BG68" s="30">
        <f t="shared" ca="1" si="210"/>
        <v>39.190706194724591</v>
      </c>
      <c r="BH68" s="30">
        <f t="shared" ca="1" si="210"/>
        <v>39.481386475590895</v>
      </c>
      <c r="BI68" s="30">
        <f t="shared" ca="1" si="210"/>
        <v>39.774222752964775</v>
      </c>
    </row>
    <row r="74" spans="1:61" s="129" customFormat="1" x14ac:dyDescent="0.25"/>
    <row r="75" spans="1:61" x14ac:dyDescent="0.25">
      <c r="A75" s="130" t="s">
        <v>483</v>
      </c>
    </row>
    <row r="77" spans="1:61" x14ac:dyDescent="0.25">
      <c r="A77" s="9" t="s">
        <v>497</v>
      </c>
    </row>
    <row r="78" spans="1:61" x14ac:dyDescent="0.25">
      <c r="A78" s="24" t="s">
        <v>505</v>
      </c>
      <c r="C78">
        <f>COLUMN()</f>
        <v>3</v>
      </c>
      <c r="D78">
        <f>COLUMN()</f>
        <v>4</v>
      </c>
      <c r="E78">
        <f>COLUMN()</f>
        <v>5</v>
      </c>
      <c r="F78">
        <f>COLUMN()</f>
        <v>6</v>
      </c>
      <c r="G78">
        <f>COLUMN()</f>
        <v>7</v>
      </c>
      <c r="H78">
        <f>COLUMN()</f>
        <v>8</v>
      </c>
      <c r="I78">
        <f>COLUMN()</f>
        <v>9</v>
      </c>
      <c r="J78">
        <f>COLUMN()</f>
        <v>10</v>
      </c>
      <c r="K78">
        <f>COLUMN()</f>
        <v>11</v>
      </c>
      <c r="L78">
        <f>COLUMN()</f>
        <v>12</v>
      </c>
      <c r="M78">
        <f>COLUMN()</f>
        <v>13</v>
      </c>
      <c r="N78">
        <f>COLUMN()</f>
        <v>14</v>
      </c>
      <c r="O78">
        <f>COLUMN()</f>
        <v>15</v>
      </c>
      <c r="P78">
        <f>COLUMN()</f>
        <v>16</v>
      </c>
      <c r="Q78">
        <f>COLUMN()</f>
        <v>17</v>
      </c>
      <c r="R78">
        <f>COLUMN()</f>
        <v>18</v>
      </c>
      <c r="S78">
        <f>COLUMN()</f>
        <v>19</v>
      </c>
      <c r="T78">
        <f>COLUMN()</f>
        <v>20</v>
      </c>
      <c r="U78">
        <f>COLUMN()</f>
        <v>21</v>
      </c>
      <c r="V78">
        <f>COLUMN()</f>
        <v>22</v>
      </c>
      <c r="W78">
        <f>COLUMN()</f>
        <v>23</v>
      </c>
      <c r="X78">
        <f>COLUMN()</f>
        <v>24</v>
      </c>
      <c r="Y78">
        <f>COLUMN()</f>
        <v>25</v>
      </c>
      <c r="Z78">
        <f>COLUMN()</f>
        <v>26</v>
      </c>
      <c r="AA78">
        <f>COLUMN()</f>
        <v>27</v>
      </c>
      <c r="AB78">
        <f>COLUMN()</f>
        <v>28</v>
      </c>
      <c r="AC78">
        <f>COLUMN()</f>
        <v>29</v>
      </c>
      <c r="AD78">
        <f>COLUMN()</f>
        <v>30</v>
      </c>
      <c r="AE78">
        <f>COLUMN()</f>
        <v>31</v>
      </c>
      <c r="AF78">
        <f>COLUMN()</f>
        <v>32</v>
      </c>
      <c r="AG78">
        <f>COLUMN()</f>
        <v>33</v>
      </c>
      <c r="AH78">
        <f>COLUMN()</f>
        <v>34</v>
      </c>
      <c r="AI78">
        <f>COLUMN()</f>
        <v>35</v>
      </c>
      <c r="AJ78">
        <f>COLUMN()</f>
        <v>36</v>
      </c>
      <c r="AK78">
        <f>COLUMN()</f>
        <v>37</v>
      </c>
      <c r="AL78">
        <f>COLUMN()</f>
        <v>38</v>
      </c>
      <c r="AM78">
        <f>COLUMN()</f>
        <v>39</v>
      </c>
      <c r="AN78">
        <f>COLUMN()</f>
        <v>40</v>
      </c>
      <c r="AO78">
        <f>COLUMN()</f>
        <v>41</v>
      </c>
      <c r="AP78">
        <f>COLUMN()</f>
        <v>42</v>
      </c>
      <c r="AQ78">
        <f>COLUMN()</f>
        <v>43</v>
      </c>
      <c r="AR78">
        <f>COLUMN()</f>
        <v>44</v>
      </c>
      <c r="AS78">
        <f>COLUMN()</f>
        <v>45</v>
      </c>
      <c r="AT78">
        <f>COLUMN()</f>
        <v>46</v>
      </c>
      <c r="AU78">
        <f>COLUMN()</f>
        <v>47</v>
      </c>
      <c r="AV78">
        <f>COLUMN()</f>
        <v>48</v>
      </c>
      <c r="AW78">
        <f>COLUMN()</f>
        <v>49</v>
      </c>
      <c r="AX78">
        <f>COLUMN()</f>
        <v>50</v>
      </c>
      <c r="AY78">
        <f>COLUMN()</f>
        <v>51</v>
      </c>
      <c r="AZ78">
        <f>COLUMN()</f>
        <v>52</v>
      </c>
      <c r="BA78">
        <f>COLUMN()</f>
        <v>53</v>
      </c>
      <c r="BB78">
        <f>COLUMN()</f>
        <v>54</v>
      </c>
      <c r="BC78">
        <f>COLUMN()</f>
        <v>55</v>
      </c>
      <c r="BD78">
        <f>COLUMN()</f>
        <v>56</v>
      </c>
      <c r="BE78">
        <f>COLUMN()</f>
        <v>57</v>
      </c>
      <c r="BF78">
        <f>COLUMN()</f>
        <v>58</v>
      </c>
      <c r="BG78">
        <f>COLUMN()</f>
        <v>59</v>
      </c>
      <c r="BH78">
        <f>COLUMN()</f>
        <v>60</v>
      </c>
      <c r="BI78">
        <f>COLUMN()</f>
        <v>61</v>
      </c>
    </row>
    <row r="79" spans="1:61" x14ac:dyDescent="0.25">
      <c r="A79" s="24" t="s">
        <v>526</v>
      </c>
      <c r="C79" s="5">
        <f t="shared" ref="C79:AH79" si="211">-C13</f>
        <v>0</v>
      </c>
      <c r="D79" s="5">
        <f t="shared" si="211"/>
        <v>-2500</v>
      </c>
      <c r="E79" s="5">
        <f t="shared" si="211"/>
        <v>-2500</v>
      </c>
      <c r="F79" s="5">
        <f t="shared" si="211"/>
        <v>-2500</v>
      </c>
      <c r="G79" s="5">
        <f t="shared" si="211"/>
        <v>-2500</v>
      </c>
      <c r="H79" s="5">
        <f t="shared" si="211"/>
        <v>-2500</v>
      </c>
      <c r="I79" s="5">
        <f t="shared" si="211"/>
        <v>-2500</v>
      </c>
      <c r="J79" s="5">
        <f t="shared" si="211"/>
        <v>-2500</v>
      </c>
      <c r="K79" s="5">
        <f t="shared" si="211"/>
        <v>-2500</v>
      </c>
      <c r="L79" s="5">
        <f t="shared" si="211"/>
        <v>-13759.5625</v>
      </c>
      <c r="M79" s="5">
        <f t="shared" si="211"/>
        <v>-13759.5625</v>
      </c>
      <c r="N79" s="5">
        <f t="shared" si="211"/>
        <v>-13759.5625</v>
      </c>
      <c r="O79" s="5">
        <f t="shared" si="211"/>
        <v>-13759.5625</v>
      </c>
      <c r="P79" s="5">
        <f t="shared" si="211"/>
        <v>-13759.5625</v>
      </c>
      <c r="Q79" s="5">
        <f t="shared" si="211"/>
        <v>-13759.5625</v>
      </c>
      <c r="R79" s="5">
        <f t="shared" si="211"/>
        <v>-13759.5625</v>
      </c>
      <c r="S79" s="5">
        <f t="shared" si="211"/>
        <v>-13759.5625</v>
      </c>
      <c r="T79" s="5">
        <f t="shared" si="211"/>
        <v>-13759.5625</v>
      </c>
      <c r="U79" s="5">
        <f t="shared" si="211"/>
        <v>-13759.5625</v>
      </c>
      <c r="V79" s="5">
        <f t="shared" si="211"/>
        <v>-13759.5625</v>
      </c>
      <c r="W79" s="5">
        <f t="shared" si="211"/>
        <v>-13759.5625</v>
      </c>
      <c r="X79" s="5">
        <f t="shared" si="211"/>
        <v>-13759.5625</v>
      </c>
      <c r="Y79" s="5">
        <f t="shared" si="211"/>
        <v>-13759.5625</v>
      </c>
      <c r="Z79" s="5">
        <f t="shared" si="211"/>
        <v>-13759.5625</v>
      </c>
      <c r="AA79" s="5">
        <f t="shared" si="211"/>
        <v>-13759.5625</v>
      </c>
      <c r="AB79" s="5">
        <f t="shared" si="211"/>
        <v>0</v>
      </c>
      <c r="AC79" s="5">
        <f t="shared" si="211"/>
        <v>0</v>
      </c>
      <c r="AD79" s="5">
        <f t="shared" si="211"/>
        <v>0</v>
      </c>
      <c r="AE79" s="5">
        <f t="shared" si="211"/>
        <v>0</v>
      </c>
      <c r="AF79" s="5">
        <f t="shared" si="211"/>
        <v>0</v>
      </c>
      <c r="AG79" s="5">
        <f t="shared" si="211"/>
        <v>0</v>
      </c>
      <c r="AH79" s="5">
        <f t="shared" si="211"/>
        <v>0</v>
      </c>
      <c r="AI79" s="5">
        <f t="shared" ref="AI79:BI79" si="212">-AI13</f>
        <v>0</v>
      </c>
      <c r="AJ79" s="5">
        <f t="shared" si="212"/>
        <v>0</v>
      </c>
      <c r="AK79" s="5">
        <f t="shared" si="212"/>
        <v>0</v>
      </c>
      <c r="AL79" s="5">
        <f t="shared" si="212"/>
        <v>0</v>
      </c>
      <c r="AM79" s="5">
        <f t="shared" si="212"/>
        <v>0</v>
      </c>
      <c r="AN79" s="5">
        <f t="shared" si="212"/>
        <v>0</v>
      </c>
      <c r="AO79" s="5">
        <f t="shared" si="212"/>
        <v>0</v>
      </c>
      <c r="AP79" s="5">
        <f t="shared" si="212"/>
        <v>0</v>
      </c>
      <c r="AQ79" s="5">
        <f t="shared" si="212"/>
        <v>0</v>
      </c>
      <c r="AR79" s="5">
        <f t="shared" si="212"/>
        <v>0</v>
      </c>
      <c r="AS79" s="5">
        <f t="shared" si="212"/>
        <v>0</v>
      </c>
      <c r="AT79" s="5">
        <f t="shared" si="212"/>
        <v>0</v>
      </c>
      <c r="AU79" s="5">
        <f t="shared" si="212"/>
        <v>0</v>
      </c>
      <c r="AV79" s="5">
        <f t="shared" si="212"/>
        <v>0</v>
      </c>
      <c r="AW79" s="5">
        <f t="shared" si="212"/>
        <v>0</v>
      </c>
      <c r="AX79" s="5">
        <f t="shared" si="212"/>
        <v>0</v>
      </c>
      <c r="AY79" s="5">
        <f t="shared" si="212"/>
        <v>0</v>
      </c>
      <c r="AZ79" s="5">
        <f t="shared" si="212"/>
        <v>0</v>
      </c>
      <c r="BA79" s="5">
        <f t="shared" si="212"/>
        <v>0</v>
      </c>
      <c r="BB79" s="5">
        <f t="shared" si="212"/>
        <v>0</v>
      </c>
      <c r="BC79" s="5">
        <f t="shared" si="212"/>
        <v>0</v>
      </c>
      <c r="BD79" s="5">
        <f t="shared" si="212"/>
        <v>0</v>
      </c>
      <c r="BE79" s="5">
        <f t="shared" si="212"/>
        <v>0</v>
      </c>
      <c r="BF79" s="5">
        <f t="shared" si="212"/>
        <v>0</v>
      </c>
      <c r="BG79" s="5">
        <f t="shared" si="212"/>
        <v>0</v>
      </c>
      <c r="BH79" s="5">
        <f t="shared" si="212"/>
        <v>0</v>
      </c>
      <c r="BI79" s="5">
        <f t="shared" si="212"/>
        <v>0</v>
      </c>
    </row>
    <row r="80" spans="1:61" x14ac:dyDescent="0.25">
      <c r="A80" s="24" t="s">
        <v>500</v>
      </c>
      <c r="C80" s="5">
        <f>-$B$18*C79</f>
        <v>0</v>
      </c>
      <c r="D80" s="5">
        <f t="shared" ref="D80:BI80" si="213">-$B$18*D79</f>
        <v>1625</v>
      </c>
      <c r="E80" s="5">
        <f t="shared" si="213"/>
        <v>1625</v>
      </c>
      <c r="F80" s="5">
        <f t="shared" si="213"/>
        <v>1625</v>
      </c>
      <c r="G80" s="5">
        <f t="shared" si="213"/>
        <v>1625</v>
      </c>
      <c r="H80" s="5">
        <f t="shared" si="213"/>
        <v>1625</v>
      </c>
      <c r="I80" s="5">
        <f t="shared" si="213"/>
        <v>1625</v>
      </c>
      <c r="J80" s="5">
        <f t="shared" si="213"/>
        <v>1625</v>
      </c>
      <c r="K80" s="5">
        <f t="shared" si="213"/>
        <v>1625</v>
      </c>
      <c r="L80" s="5">
        <f t="shared" si="213"/>
        <v>8943.7156250000007</v>
      </c>
      <c r="M80" s="5">
        <f t="shared" si="213"/>
        <v>8943.7156250000007</v>
      </c>
      <c r="N80" s="5">
        <f t="shared" si="213"/>
        <v>8943.7156250000007</v>
      </c>
      <c r="O80" s="5">
        <f t="shared" si="213"/>
        <v>8943.7156250000007</v>
      </c>
      <c r="P80" s="5">
        <f t="shared" si="213"/>
        <v>8943.7156250000007</v>
      </c>
      <c r="Q80" s="5">
        <f t="shared" si="213"/>
        <v>8943.7156250000007</v>
      </c>
      <c r="R80" s="5">
        <f t="shared" si="213"/>
        <v>8943.7156250000007</v>
      </c>
      <c r="S80" s="5">
        <f t="shared" si="213"/>
        <v>8943.7156250000007</v>
      </c>
      <c r="T80" s="5">
        <f t="shared" si="213"/>
        <v>8943.7156250000007</v>
      </c>
      <c r="U80" s="5">
        <f t="shared" si="213"/>
        <v>8943.7156250000007</v>
      </c>
      <c r="V80" s="5">
        <f t="shared" si="213"/>
        <v>8943.7156250000007</v>
      </c>
      <c r="W80" s="5">
        <f t="shared" si="213"/>
        <v>8943.7156250000007</v>
      </c>
      <c r="X80" s="5">
        <f t="shared" si="213"/>
        <v>8943.7156250000007</v>
      </c>
      <c r="Y80" s="5">
        <f t="shared" si="213"/>
        <v>8943.7156250000007</v>
      </c>
      <c r="Z80" s="5">
        <f t="shared" si="213"/>
        <v>8943.7156250000007</v>
      </c>
      <c r="AA80" s="5">
        <f t="shared" si="213"/>
        <v>8943.7156250000007</v>
      </c>
      <c r="AB80" s="5">
        <f t="shared" si="213"/>
        <v>0</v>
      </c>
      <c r="AC80" s="5">
        <f t="shared" si="213"/>
        <v>0</v>
      </c>
      <c r="AD80" s="5">
        <f t="shared" si="213"/>
        <v>0</v>
      </c>
      <c r="AE80" s="5">
        <f t="shared" si="213"/>
        <v>0</v>
      </c>
      <c r="AF80" s="5">
        <f t="shared" si="213"/>
        <v>0</v>
      </c>
      <c r="AG80" s="5">
        <f t="shared" si="213"/>
        <v>0</v>
      </c>
      <c r="AH80" s="5">
        <f t="shared" si="213"/>
        <v>0</v>
      </c>
      <c r="AI80" s="5">
        <f t="shared" si="213"/>
        <v>0</v>
      </c>
      <c r="AJ80" s="5">
        <f t="shared" si="213"/>
        <v>0</v>
      </c>
      <c r="AK80" s="5">
        <f t="shared" si="213"/>
        <v>0</v>
      </c>
      <c r="AL80" s="5">
        <f t="shared" si="213"/>
        <v>0</v>
      </c>
      <c r="AM80" s="5">
        <f t="shared" si="213"/>
        <v>0</v>
      </c>
      <c r="AN80" s="5">
        <f t="shared" si="213"/>
        <v>0</v>
      </c>
      <c r="AO80" s="5">
        <f t="shared" si="213"/>
        <v>0</v>
      </c>
      <c r="AP80" s="5">
        <f t="shared" si="213"/>
        <v>0</v>
      </c>
      <c r="AQ80" s="5">
        <f t="shared" si="213"/>
        <v>0</v>
      </c>
      <c r="AR80" s="5">
        <f t="shared" si="213"/>
        <v>0</v>
      </c>
      <c r="AS80" s="5">
        <f t="shared" si="213"/>
        <v>0</v>
      </c>
      <c r="AT80" s="5">
        <f t="shared" si="213"/>
        <v>0</v>
      </c>
      <c r="AU80" s="5">
        <f t="shared" si="213"/>
        <v>0</v>
      </c>
      <c r="AV80" s="5">
        <f t="shared" si="213"/>
        <v>0</v>
      </c>
      <c r="AW80" s="5">
        <f t="shared" si="213"/>
        <v>0</v>
      </c>
      <c r="AX80" s="5">
        <f t="shared" si="213"/>
        <v>0</v>
      </c>
      <c r="AY80" s="5">
        <f t="shared" si="213"/>
        <v>0</v>
      </c>
      <c r="AZ80" s="5">
        <f t="shared" si="213"/>
        <v>0</v>
      </c>
      <c r="BA80" s="5">
        <f t="shared" si="213"/>
        <v>0</v>
      </c>
      <c r="BB80" s="5">
        <f t="shared" si="213"/>
        <v>0</v>
      </c>
      <c r="BC80" s="5">
        <f t="shared" si="213"/>
        <v>0</v>
      </c>
      <c r="BD80" s="5">
        <f t="shared" si="213"/>
        <v>0</v>
      </c>
      <c r="BE80" s="5">
        <f t="shared" si="213"/>
        <v>0</v>
      </c>
      <c r="BF80" s="5">
        <f t="shared" si="213"/>
        <v>0</v>
      </c>
      <c r="BG80" s="5">
        <f t="shared" si="213"/>
        <v>0</v>
      </c>
      <c r="BH80" s="5">
        <f t="shared" si="213"/>
        <v>0</v>
      </c>
      <c r="BI80" s="5">
        <f t="shared" si="213"/>
        <v>0</v>
      </c>
    </row>
    <row r="81" spans="1:61" x14ac:dyDescent="0.25">
      <c r="A81" t="s">
        <v>501</v>
      </c>
      <c r="C81" s="4">
        <f t="shared" ref="C81:AH81" ca="1" si="214">IF(COLUMN()&lt;$C$78+$D$19,0,-OFFSET(C80,0,-$D$19))</f>
        <v>0</v>
      </c>
      <c r="D81" s="4">
        <f t="shared" ca="1" si="214"/>
        <v>0</v>
      </c>
      <c r="E81" s="4">
        <f t="shared" ca="1" si="214"/>
        <v>0</v>
      </c>
      <c r="F81" s="4">
        <f t="shared" ca="1" si="214"/>
        <v>0</v>
      </c>
      <c r="G81" s="4">
        <f t="shared" ca="1" si="214"/>
        <v>0</v>
      </c>
      <c r="H81" s="4">
        <f t="shared" ca="1" si="214"/>
        <v>0</v>
      </c>
      <c r="I81" s="4">
        <f t="shared" ca="1" si="214"/>
        <v>0</v>
      </c>
      <c r="J81" s="4">
        <f t="shared" ca="1" si="214"/>
        <v>0</v>
      </c>
      <c r="K81" s="4">
        <f t="shared" ca="1" si="214"/>
        <v>0</v>
      </c>
      <c r="L81" s="4">
        <f t="shared" ca="1" si="214"/>
        <v>0</v>
      </c>
      <c r="M81" s="4">
        <f t="shared" ca="1" si="214"/>
        <v>0</v>
      </c>
      <c r="N81" s="4">
        <f t="shared" ca="1" si="214"/>
        <v>0</v>
      </c>
      <c r="O81" s="4">
        <f t="shared" ca="1" si="214"/>
        <v>0</v>
      </c>
      <c r="P81" s="4">
        <f t="shared" ca="1" si="214"/>
        <v>0</v>
      </c>
      <c r="Q81" s="4">
        <f t="shared" ca="1" si="214"/>
        <v>0</v>
      </c>
      <c r="R81" s="4">
        <f t="shared" ca="1" si="214"/>
        <v>0</v>
      </c>
      <c r="S81" s="4">
        <f t="shared" ca="1" si="214"/>
        <v>0</v>
      </c>
      <c r="T81" s="4">
        <f t="shared" ca="1" si="214"/>
        <v>0</v>
      </c>
      <c r="U81" s="4">
        <f t="shared" ca="1" si="214"/>
        <v>0</v>
      </c>
      <c r="V81" s="4">
        <f t="shared" ca="1" si="214"/>
        <v>0</v>
      </c>
      <c r="W81" s="4">
        <f t="shared" ca="1" si="214"/>
        <v>0</v>
      </c>
      <c r="X81" s="4">
        <f t="shared" ca="1" si="214"/>
        <v>-1625</v>
      </c>
      <c r="Y81" s="4">
        <f t="shared" ca="1" si="214"/>
        <v>-1625</v>
      </c>
      <c r="Z81" s="4">
        <f t="shared" ca="1" si="214"/>
        <v>-1625</v>
      </c>
      <c r="AA81" s="4">
        <f t="shared" ca="1" si="214"/>
        <v>-1625</v>
      </c>
      <c r="AB81" s="4">
        <f t="shared" ca="1" si="214"/>
        <v>-1625</v>
      </c>
      <c r="AC81" s="4">
        <f t="shared" ca="1" si="214"/>
        <v>-1625</v>
      </c>
      <c r="AD81" s="4">
        <f t="shared" ca="1" si="214"/>
        <v>-1625</v>
      </c>
      <c r="AE81" s="4">
        <f t="shared" ca="1" si="214"/>
        <v>-1625</v>
      </c>
      <c r="AF81" s="4">
        <f t="shared" ca="1" si="214"/>
        <v>-8943.7156250000007</v>
      </c>
      <c r="AG81" s="4">
        <f t="shared" ca="1" si="214"/>
        <v>-8943.7156250000007</v>
      </c>
      <c r="AH81" s="4">
        <f t="shared" ca="1" si="214"/>
        <v>-8943.7156250000007</v>
      </c>
      <c r="AI81" s="4">
        <f t="shared" ref="AI81:BI81" ca="1" si="215">IF(COLUMN()&lt;$C$78+$D$19,0,-OFFSET(AI80,0,-$D$19))</f>
        <v>-8943.7156250000007</v>
      </c>
      <c r="AJ81" s="4">
        <f t="shared" ca="1" si="215"/>
        <v>-8943.7156250000007</v>
      </c>
      <c r="AK81" s="4">
        <f t="shared" ca="1" si="215"/>
        <v>-8943.7156250000007</v>
      </c>
      <c r="AL81" s="4">
        <f t="shared" ca="1" si="215"/>
        <v>-8943.7156250000007</v>
      </c>
      <c r="AM81" s="4">
        <f t="shared" ca="1" si="215"/>
        <v>-8943.7156250000007</v>
      </c>
      <c r="AN81" s="4">
        <f t="shared" ca="1" si="215"/>
        <v>-8943.7156250000007</v>
      </c>
      <c r="AO81" s="4">
        <f t="shared" ca="1" si="215"/>
        <v>-8943.7156250000007</v>
      </c>
      <c r="AP81" s="4">
        <f t="shared" ca="1" si="215"/>
        <v>-8943.7156250000007</v>
      </c>
      <c r="AQ81" s="4">
        <f t="shared" ca="1" si="215"/>
        <v>-8943.7156250000007</v>
      </c>
      <c r="AR81" s="4">
        <f t="shared" ca="1" si="215"/>
        <v>-8943.7156250000007</v>
      </c>
      <c r="AS81" s="4">
        <f t="shared" ca="1" si="215"/>
        <v>-8943.7156250000007</v>
      </c>
      <c r="AT81" s="4">
        <f t="shared" ca="1" si="215"/>
        <v>-8943.7156250000007</v>
      </c>
      <c r="AU81" s="4">
        <f t="shared" ca="1" si="215"/>
        <v>-8943.7156250000007</v>
      </c>
      <c r="AV81" s="4">
        <f t="shared" ca="1" si="215"/>
        <v>0</v>
      </c>
      <c r="AW81" s="4">
        <f t="shared" ca="1" si="215"/>
        <v>0</v>
      </c>
      <c r="AX81" s="4">
        <f t="shared" ca="1" si="215"/>
        <v>0</v>
      </c>
      <c r="AY81" s="4">
        <f t="shared" ca="1" si="215"/>
        <v>0</v>
      </c>
      <c r="AZ81" s="4">
        <f t="shared" ca="1" si="215"/>
        <v>0</v>
      </c>
      <c r="BA81" s="4">
        <f t="shared" ca="1" si="215"/>
        <v>0</v>
      </c>
      <c r="BB81" s="4">
        <f t="shared" ca="1" si="215"/>
        <v>0</v>
      </c>
      <c r="BC81" s="4">
        <f t="shared" ca="1" si="215"/>
        <v>0</v>
      </c>
      <c r="BD81" s="4">
        <f t="shared" ca="1" si="215"/>
        <v>0</v>
      </c>
      <c r="BE81" s="4">
        <f t="shared" ca="1" si="215"/>
        <v>0</v>
      </c>
      <c r="BF81" s="4">
        <f t="shared" ca="1" si="215"/>
        <v>0</v>
      </c>
      <c r="BG81" s="4">
        <f t="shared" ca="1" si="215"/>
        <v>0</v>
      </c>
      <c r="BH81" s="4">
        <f t="shared" ca="1" si="215"/>
        <v>0</v>
      </c>
      <c r="BI81" s="4">
        <f t="shared" ca="1" si="215"/>
        <v>0</v>
      </c>
    </row>
    <row r="82" spans="1:61" x14ac:dyDescent="0.25">
      <c r="A82" t="s">
        <v>502</v>
      </c>
      <c r="C82" s="5">
        <f ca="1">-$B$18*C81</f>
        <v>0</v>
      </c>
      <c r="D82" s="5">
        <f t="shared" ref="D82:BI82" ca="1" si="216">-$B$18*D81</f>
        <v>0</v>
      </c>
      <c r="E82" s="5">
        <f t="shared" ca="1" si="216"/>
        <v>0</v>
      </c>
      <c r="F82" s="5">
        <f t="shared" ca="1" si="216"/>
        <v>0</v>
      </c>
      <c r="G82" s="5">
        <f t="shared" ca="1" si="216"/>
        <v>0</v>
      </c>
      <c r="H82" s="5">
        <f t="shared" ca="1" si="216"/>
        <v>0</v>
      </c>
      <c r="I82" s="5">
        <f t="shared" ca="1" si="216"/>
        <v>0</v>
      </c>
      <c r="J82" s="5">
        <f t="shared" ca="1" si="216"/>
        <v>0</v>
      </c>
      <c r="K82" s="5">
        <f t="shared" ca="1" si="216"/>
        <v>0</v>
      </c>
      <c r="L82" s="5">
        <f t="shared" ca="1" si="216"/>
        <v>0</v>
      </c>
      <c r="M82" s="5">
        <f t="shared" ca="1" si="216"/>
        <v>0</v>
      </c>
      <c r="N82" s="5">
        <f t="shared" ca="1" si="216"/>
        <v>0</v>
      </c>
      <c r="O82" s="5">
        <f t="shared" ca="1" si="216"/>
        <v>0</v>
      </c>
      <c r="P82" s="5">
        <f t="shared" ca="1" si="216"/>
        <v>0</v>
      </c>
      <c r="Q82" s="5">
        <f t="shared" ca="1" si="216"/>
        <v>0</v>
      </c>
      <c r="R82" s="5">
        <f t="shared" ca="1" si="216"/>
        <v>0</v>
      </c>
      <c r="S82" s="5">
        <f t="shared" ca="1" si="216"/>
        <v>0</v>
      </c>
      <c r="T82" s="5">
        <f t="shared" ca="1" si="216"/>
        <v>0</v>
      </c>
      <c r="U82" s="5">
        <f t="shared" ca="1" si="216"/>
        <v>0</v>
      </c>
      <c r="V82" s="5">
        <f t="shared" ca="1" si="216"/>
        <v>0</v>
      </c>
      <c r="W82" s="5">
        <f t="shared" ca="1" si="216"/>
        <v>0</v>
      </c>
      <c r="X82" s="5">
        <f t="shared" ca="1" si="216"/>
        <v>1056.25</v>
      </c>
      <c r="Y82" s="5">
        <f t="shared" ca="1" si="216"/>
        <v>1056.25</v>
      </c>
      <c r="Z82" s="5">
        <f t="shared" ca="1" si="216"/>
        <v>1056.25</v>
      </c>
      <c r="AA82" s="5">
        <f t="shared" ca="1" si="216"/>
        <v>1056.25</v>
      </c>
      <c r="AB82" s="5">
        <f t="shared" ca="1" si="216"/>
        <v>1056.25</v>
      </c>
      <c r="AC82" s="5">
        <f t="shared" ca="1" si="216"/>
        <v>1056.25</v>
      </c>
      <c r="AD82" s="5">
        <f t="shared" ca="1" si="216"/>
        <v>1056.25</v>
      </c>
      <c r="AE82" s="5">
        <f t="shared" ca="1" si="216"/>
        <v>1056.25</v>
      </c>
      <c r="AF82" s="5">
        <f t="shared" ca="1" si="216"/>
        <v>5813.415156250001</v>
      </c>
      <c r="AG82" s="5">
        <f t="shared" ca="1" si="216"/>
        <v>5813.415156250001</v>
      </c>
      <c r="AH82" s="5">
        <f t="shared" ca="1" si="216"/>
        <v>5813.415156250001</v>
      </c>
      <c r="AI82" s="5">
        <f t="shared" ca="1" si="216"/>
        <v>5813.415156250001</v>
      </c>
      <c r="AJ82" s="5">
        <f t="shared" ca="1" si="216"/>
        <v>5813.415156250001</v>
      </c>
      <c r="AK82" s="5">
        <f t="shared" ca="1" si="216"/>
        <v>5813.415156250001</v>
      </c>
      <c r="AL82" s="5">
        <f t="shared" ca="1" si="216"/>
        <v>5813.415156250001</v>
      </c>
      <c r="AM82" s="5">
        <f t="shared" ca="1" si="216"/>
        <v>5813.415156250001</v>
      </c>
      <c r="AN82" s="5">
        <f t="shared" ca="1" si="216"/>
        <v>5813.415156250001</v>
      </c>
      <c r="AO82" s="5">
        <f t="shared" ca="1" si="216"/>
        <v>5813.415156250001</v>
      </c>
      <c r="AP82" s="5">
        <f t="shared" ca="1" si="216"/>
        <v>5813.415156250001</v>
      </c>
      <c r="AQ82" s="5">
        <f t="shared" ca="1" si="216"/>
        <v>5813.415156250001</v>
      </c>
      <c r="AR82" s="5">
        <f t="shared" ca="1" si="216"/>
        <v>5813.415156250001</v>
      </c>
      <c r="AS82" s="5">
        <f t="shared" ca="1" si="216"/>
        <v>5813.415156250001</v>
      </c>
      <c r="AT82" s="5">
        <f t="shared" ca="1" si="216"/>
        <v>5813.415156250001</v>
      </c>
      <c r="AU82" s="5">
        <f t="shared" ca="1" si="216"/>
        <v>5813.415156250001</v>
      </c>
      <c r="AV82" s="5">
        <f t="shared" ca="1" si="216"/>
        <v>0</v>
      </c>
      <c r="AW82" s="5">
        <f t="shared" ca="1" si="216"/>
        <v>0</v>
      </c>
      <c r="AX82" s="5">
        <f t="shared" ca="1" si="216"/>
        <v>0</v>
      </c>
      <c r="AY82" s="5">
        <f t="shared" ca="1" si="216"/>
        <v>0</v>
      </c>
      <c r="AZ82" s="5">
        <f t="shared" ca="1" si="216"/>
        <v>0</v>
      </c>
      <c r="BA82" s="5">
        <f t="shared" ca="1" si="216"/>
        <v>0</v>
      </c>
      <c r="BB82" s="5">
        <f t="shared" ca="1" si="216"/>
        <v>0</v>
      </c>
      <c r="BC82" s="5">
        <f t="shared" ca="1" si="216"/>
        <v>0</v>
      </c>
      <c r="BD82" s="5">
        <f t="shared" ca="1" si="216"/>
        <v>0</v>
      </c>
      <c r="BE82" s="5">
        <f t="shared" ca="1" si="216"/>
        <v>0</v>
      </c>
      <c r="BF82" s="5">
        <f t="shared" ca="1" si="216"/>
        <v>0</v>
      </c>
      <c r="BG82" s="5">
        <f t="shared" ca="1" si="216"/>
        <v>0</v>
      </c>
      <c r="BH82" s="5">
        <f t="shared" ca="1" si="216"/>
        <v>0</v>
      </c>
      <c r="BI82" s="5">
        <f t="shared" ca="1" si="216"/>
        <v>0</v>
      </c>
    </row>
    <row r="83" spans="1:61" x14ac:dyDescent="0.25">
      <c r="A83" t="s">
        <v>503</v>
      </c>
      <c r="C83" s="4">
        <f t="shared" ref="C83:AH83" ca="1" si="217">IF(COLUMN()&lt;$C$78+$D$19,0,-OFFSET(C82,0,-$D$19))</f>
        <v>0</v>
      </c>
      <c r="D83" s="4">
        <f t="shared" ca="1" si="217"/>
        <v>0</v>
      </c>
      <c r="E83" s="4">
        <f t="shared" ca="1" si="217"/>
        <v>0</v>
      </c>
      <c r="F83" s="4">
        <f t="shared" ca="1" si="217"/>
        <v>0</v>
      </c>
      <c r="G83" s="4">
        <f t="shared" ca="1" si="217"/>
        <v>0</v>
      </c>
      <c r="H83" s="4">
        <f t="shared" ca="1" si="217"/>
        <v>0</v>
      </c>
      <c r="I83" s="4">
        <f t="shared" ca="1" si="217"/>
        <v>0</v>
      </c>
      <c r="J83" s="4">
        <f t="shared" ca="1" si="217"/>
        <v>0</v>
      </c>
      <c r="K83" s="4">
        <f t="shared" ca="1" si="217"/>
        <v>0</v>
      </c>
      <c r="L83" s="4">
        <f t="shared" ca="1" si="217"/>
        <v>0</v>
      </c>
      <c r="M83" s="4">
        <f t="shared" ca="1" si="217"/>
        <v>0</v>
      </c>
      <c r="N83" s="4">
        <f t="shared" ca="1" si="217"/>
        <v>0</v>
      </c>
      <c r="O83" s="4">
        <f t="shared" ca="1" si="217"/>
        <v>0</v>
      </c>
      <c r="P83" s="4">
        <f t="shared" ca="1" si="217"/>
        <v>0</v>
      </c>
      <c r="Q83" s="4">
        <f t="shared" ca="1" si="217"/>
        <v>0</v>
      </c>
      <c r="R83" s="4">
        <f t="shared" ca="1" si="217"/>
        <v>0</v>
      </c>
      <c r="S83" s="4">
        <f t="shared" ca="1" si="217"/>
        <v>0</v>
      </c>
      <c r="T83" s="4">
        <f t="shared" ca="1" si="217"/>
        <v>0</v>
      </c>
      <c r="U83" s="4">
        <f t="shared" ca="1" si="217"/>
        <v>0</v>
      </c>
      <c r="V83" s="4">
        <f t="shared" ca="1" si="217"/>
        <v>0</v>
      </c>
      <c r="W83" s="4">
        <f t="shared" ca="1" si="217"/>
        <v>0</v>
      </c>
      <c r="X83" s="4">
        <f t="shared" ca="1" si="217"/>
        <v>0</v>
      </c>
      <c r="Y83" s="4">
        <f t="shared" ca="1" si="217"/>
        <v>0</v>
      </c>
      <c r="Z83" s="4">
        <f t="shared" ca="1" si="217"/>
        <v>0</v>
      </c>
      <c r="AA83" s="4">
        <f t="shared" ca="1" si="217"/>
        <v>0</v>
      </c>
      <c r="AB83" s="4">
        <f t="shared" ca="1" si="217"/>
        <v>0</v>
      </c>
      <c r="AC83" s="4">
        <f t="shared" ca="1" si="217"/>
        <v>0</v>
      </c>
      <c r="AD83" s="4">
        <f t="shared" ca="1" si="217"/>
        <v>0</v>
      </c>
      <c r="AE83" s="4">
        <f t="shared" ca="1" si="217"/>
        <v>0</v>
      </c>
      <c r="AF83" s="4">
        <f t="shared" ca="1" si="217"/>
        <v>0</v>
      </c>
      <c r="AG83" s="4">
        <f t="shared" ca="1" si="217"/>
        <v>0</v>
      </c>
      <c r="AH83" s="4">
        <f t="shared" ca="1" si="217"/>
        <v>0</v>
      </c>
      <c r="AI83" s="4">
        <f t="shared" ref="AI83:BI83" ca="1" si="218">IF(COLUMN()&lt;$C$78+$D$19,0,-OFFSET(AI82,0,-$D$19))</f>
        <v>0</v>
      </c>
      <c r="AJ83" s="4">
        <f t="shared" ca="1" si="218"/>
        <v>0</v>
      </c>
      <c r="AK83" s="4">
        <f t="shared" ca="1" si="218"/>
        <v>0</v>
      </c>
      <c r="AL83" s="4">
        <f t="shared" ca="1" si="218"/>
        <v>0</v>
      </c>
      <c r="AM83" s="4">
        <f t="shared" ca="1" si="218"/>
        <v>0</v>
      </c>
      <c r="AN83" s="4">
        <f t="shared" ca="1" si="218"/>
        <v>0</v>
      </c>
      <c r="AO83" s="4">
        <f t="shared" ca="1" si="218"/>
        <v>0</v>
      </c>
      <c r="AP83" s="4">
        <f t="shared" ca="1" si="218"/>
        <v>0</v>
      </c>
      <c r="AQ83" s="4">
        <f t="shared" ca="1" si="218"/>
        <v>0</v>
      </c>
      <c r="AR83" s="4">
        <f t="shared" ca="1" si="218"/>
        <v>-1056.25</v>
      </c>
      <c r="AS83" s="4">
        <f t="shared" ca="1" si="218"/>
        <v>-1056.25</v>
      </c>
      <c r="AT83" s="4">
        <f t="shared" ca="1" si="218"/>
        <v>-1056.25</v>
      </c>
      <c r="AU83" s="4">
        <f t="shared" ca="1" si="218"/>
        <v>-1056.25</v>
      </c>
      <c r="AV83" s="4">
        <f t="shared" ca="1" si="218"/>
        <v>-1056.25</v>
      </c>
      <c r="AW83" s="4">
        <f t="shared" ca="1" si="218"/>
        <v>-1056.25</v>
      </c>
      <c r="AX83" s="4">
        <f t="shared" ca="1" si="218"/>
        <v>-1056.25</v>
      </c>
      <c r="AY83" s="4">
        <f t="shared" ca="1" si="218"/>
        <v>-1056.25</v>
      </c>
      <c r="AZ83" s="4">
        <f t="shared" ca="1" si="218"/>
        <v>-5813.415156250001</v>
      </c>
      <c r="BA83" s="4">
        <f t="shared" ca="1" si="218"/>
        <v>-5813.415156250001</v>
      </c>
      <c r="BB83" s="4">
        <f t="shared" ca="1" si="218"/>
        <v>-5813.415156250001</v>
      </c>
      <c r="BC83" s="4">
        <f t="shared" ca="1" si="218"/>
        <v>-5813.415156250001</v>
      </c>
      <c r="BD83" s="4">
        <f t="shared" ca="1" si="218"/>
        <v>-5813.415156250001</v>
      </c>
      <c r="BE83" s="4">
        <f t="shared" ca="1" si="218"/>
        <v>-5813.415156250001</v>
      </c>
      <c r="BF83" s="4">
        <f t="shared" ca="1" si="218"/>
        <v>-5813.415156250001</v>
      </c>
      <c r="BG83" s="4">
        <f t="shared" ca="1" si="218"/>
        <v>-5813.415156250001</v>
      </c>
      <c r="BH83" s="4">
        <f t="shared" ca="1" si="218"/>
        <v>-5813.415156250001</v>
      </c>
      <c r="BI83" s="4">
        <f t="shared" ca="1" si="218"/>
        <v>-5813.415156250001</v>
      </c>
    </row>
    <row r="84" spans="1:61" x14ac:dyDescent="0.25">
      <c r="A84" t="s">
        <v>504</v>
      </c>
      <c r="C84" s="5">
        <f ca="1">-$B$18*C83</f>
        <v>0</v>
      </c>
      <c r="D84" s="5">
        <f t="shared" ref="D84:BI84" ca="1" si="219">-$B$18*D83</f>
        <v>0</v>
      </c>
      <c r="E84" s="5">
        <f t="shared" ca="1" si="219"/>
        <v>0</v>
      </c>
      <c r="F84" s="5">
        <f t="shared" ca="1" si="219"/>
        <v>0</v>
      </c>
      <c r="G84" s="5">
        <f t="shared" ca="1" si="219"/>
        <v>0</v>
      </c>
      <c r="H84" s="5">
        <f t="shared" ca="1" si="219"/>
        <v>0</v>
      </c>
      <c r="I84" s="5">
        <f t="shared" ca="1" si="219"/>
        <v>0</v>
      </c>
      <c r="J84" s="5">
        <f t="shared" ca="1" si="219"/>
        <v>0</v>
      </c>
      <c r="K84" s="5">
        <f t="shared" ca="1" si="219"/>
        <v>0</v>
      </c>
      <c r="L84" s="5">
        <f t="shared" ca="1" si="219"/>
        <v>0</v>
      </c>
      <c r="M84" s="5">
        <f t="shared" ca="1" si="219"/>
        <v>0</v>
      </c>
      <c r="N84" s="5">
        <f t="shared" ca="1" si="219"/>
        <v>0</v>
      </c>
      <c r="O84" s="5">
        <f t="shared" ca="1" si="219"/>
        <v>0</v>
      </c>
      <c r="P84" s="5">
        <f t="shared" ca="1" si="219"/>
        <v>0</v>
      </c>
      <c r="Q84" s="5">
        <f t="shared" ca="1" si="219"/>
        <v>0</v>
      </c>
      <c r="R84" s="5">
        <f t="shared" ca="1" si="219"/>
        <v>0</v>
      </c>
      <c r="S84" s="5">
        <f t="shared" ca="1" si="219"/>
        <v>0</v>
      </c>
      <c r="T84" s="5">
        <f t="shared" ca="1" si="219"/>
        <v>0</v>
      </c>
      <c r="U84" s="5">
        <f t="shared" ca="1" si="219"/>
        <v>0</v>
      </c>
      <c r="V84" s="5">
        <f t="shared" ca="1" si="219"/>
        <v>0</v>
      </c>
      <c r="W84" s="5">
        <f t="shared" ca="1" si="219"/>
        <v>0</v>
      </c>
      <c r="X84" s="5">
        <f t="shared" ca="1" si="219"/>
        <v>0</v>
      </c>
      <c r="Y84" s="5">
        <f t="shared" ca="1" si="219"/>
        <v>0</v>
      </c>
      <c r="Z84" s="5">
        <f t="shared" ca="1" si="219"/>
        <v>0</v>
      </c>
      <c r="AA84" s="5">
        <f t="shared" ca="1" si="219"/>
        <v>0</v>
      </c>
      <c r="AB84" s="5">
        <f t="shared" ca="1" si="219"/>
        <v>0</v>
      </c>
      <c r="AC84" s="5">
        <f t="shared" ca="1" si="219"/>
        <v>0</v>
      </c>
      <c r="AD84" s="5">
        <f t="shared" ca="1" si="219"/>
        <v>0</v>
      </c>
      <c r="AE84" s="5">
        <f t="shared" ca="1" si="219"/>
        <v>0</v>
      </c>
      <c r="AF84" s="5">
        <f t="shared" ca="1" si="219"/>
        <v>0</v>
      </c>
      <c r="AG84" s="5">
        <f t="shared" ca="1" si="219"/>
        <v>0</v>
      </c>
      <c r="AH84" s="5">
        <f t="shared" ca="1" si="219"/>
        <v>0</v>
      </c>
      <c r="AI84" s="5">
        <f t="shared" ca="1" si="219"/>
        <v>0</v>
      </c>
      <c r="AJ84" s="5">
        <f t="shared" ca="1" si="219"/>
        <v>0</v>
      </c>
      <c r="AK84" s="5">
        <f t="shared" ca="1" si="219"/>
        <v>0</v>
      </c>
      <c r="AL84" s="5">
        <f t="shared" ca="1" si="219"/>
        <v>0</v>
      </c>
      <c r="AM84" s="5">
        <f t="shared" ca="1" si="219"/>
        <v>0</v>
      </c>
      <c r="AN84" s="5">
        <f t="shared" ca="1" si="219"/>
        <v>0</v>
      </c>
      <c r="AO84" s="5">
        <f t="shared" ca="1" si="219"/>
        <v>0</v>
      </c>
      <c r="AP84" s="5">
        <f t="shared" ca="1" si="219"/>
        <v>0</v>
      </c>
      <c r="AQ84" s="5">
        <f t="shared" ca="1" si="219"/>
        <v>0</v>
      </c>
      <c r="AR84" s="5">
        <f t="shared" ca="1" si="219"/>
        <v>686.5625</v>
      </c>
      <c r="AS84" s="5">
        <f t="shared" ca="1" si="219"/>
        <v>686.5625</v>
      </c>
      <c r="AT84" s="5">
        <f t="shared" ca="1" si="219"/>
        <v>686.5625</v>
      </c>
      <c r="AU84" s="5">
        <f t="shared" ca="1" si="219"/>
        <v>686.5625</v>
      </c>
      <c r="AV84" s="5">
        <f t="shared" ca="1" si="219"/>
        <v>686.5625</v>
      </c>
      <c r="AW84" s="5">
        <f t="shared" ca="1" si="219"/>
        <v>686.5625</v>
      </c>
      <c r="AX84" s="5">
        <f t="shared" ca="1" si="219"/>
        <v>686.5625</v>
      </c>
      <c r="AY84" s="5">
        <f t="shared" ca="1" si="219"/>
        <v>686.5625</v>
      </c>
      <c r="AZ84" s="5">
        <f t="shared" ca="1" si="219"/>
        <v>3778.7198515625009</v>
      </c>
      <c r="BA84" s="5">
        <f t="shared" ca="1" si="219"/>
        <v>3778.7198515625009</v>
      </c>
      <c r="BB84" s="5">
        <f t="shared" ca="1" si="219"/>
        <v>3778.7198515625009</v>
      </c>
      <c r="BC84" s="5">
        <f t="shared" ca="1" si="219"/>
        <v>3778.7198515625009</v>
      </c>
      <c r="BD84" s="5">
        <f t="shared" ca="1" si="219"/>
        <v>3778.7198515625009</v>
      </c>
      <c r="BE84" s="5">
        <f t="shared" ca="1" si="219"/>
        <v>3778.7198515625009</v>
      </c>
      <c r="BF84" s="5">
        <f t="shared" ca="1" si="219"/>
        <v>3778.7198515625009</v>
      </c>
      <c r="BG84" s="5">
        <f t="shared" ca="1" si="219"/>
        <v>3778.7198515625009</v>
      </c>
      <c r="BH84" s="5">
        <f t="shared" ca="1" si="219"/>
        <v>3778.7198515625009</v>
      </c>
      <c r="BI84" s="5">
        <f t="shared" ca="1" si="219"/>
        <v>3778.7198515625009</v>
      </c>
    </row>
    <row r="85" spans="1:61" x14ac:dyDescent="0.25">
      <c r="A85" t="s">
        <v>515</v>
      </c>
      <c r="C85" s="5">
        <f ca="1">-C108*$B$18</f>
        <v>0</v>
      </c>
      <c r="D85" s="5">
        <f t="shared" ref="D85:BI85" ca="1" si="220">-D108*$B$18</f>
        <v>0</v>
      </c>
      <c r="E85" s="5">
        <f t="shared" ca="1" si="220"/>
        <v>0</v>
      </c>
      <c r="F85" s="5">
        <f t="shared" ca="1" si="220"/>
        <v>0</v>
      </c>
      <c r="G85" s="5">
        <f t="shared" ca="1" si="220"/>
        <v>0</v>
      </c>
      <c r="H85" s="5">
        <f t="shared" ca="1" si="220"/>
        <v>0</v>
      </c>
      <c r="I85" s="5">
        <f t="shared" ca="1" si="220"/>
        <v>0</v>
      </c>
      <c r="J85" s="5">
        <f t="shared" ca="1" si="220"/>
        <v>0</v>
      </c>
      <c r="K85" s="5">
        <f t="shared" ca="1" si="220"/>
        <v>0</v>
      </c>
      <c r="L85" s="5">
        <f t="shared" ca="1" si="220"/>
        <v>0</v>
      </c>
      <c r="M85" s="5">
        <f t="shared" ca="1" si="220"/>
        <v>0</v>
      </c>
      <c r="N85" s="5">
        <f t="shared" ca="1" si="220"/>
        <v>0</v>
      </c>
      <c r="O85" s="5">
        <f t="shared" ca="1" si="220"/>
        <v>0</v>
      </c>
      <c r="P85" s="5">
        <f t="shared" ca="1" si="220"/>
        <v>0</v>
      </c>
      <c r="Q85" s="5">
        <f t="shared" ca="1" si="220"/>
        <v>0</v>
      </c>
      <c r="R85" s="5">
        <f t="shared" ca="1" si="220"/>
        <v>0</v>
      </c>
      <c r="S85" s="5">
        <f t="shared" ca="1" si="220"/>
        <v>0</v>
      </c>
      <c r="T85" s="5">
        <f t="shared" ca="1" si="220"/>
        <v>0</v>
      </c>
      <c r="U85" s="5">
        <f t="shared" ca="1" si="220"/>
        <v>0</v>
      </c>
      <c r="V85" s="5">
        <f t="shared" ca="1" si="220"/>
        <v>0</v>
      </c>
      <c r="W85" s="5">
        <f t="shared" ca="1" si="220"/>
        <v>0</v>
      </c>
      <c r="X85" s="5">
        <f t="shared" ca="1" si="220"/>
        <v>3643.8187499999999</v>
      </c>
      <c r="Y85" s="5">
        <f t="shared" ca="1" si="220"/>
        <v>3643.8187499999999</v>
      </c>
      <c r="Z85" s="5">
        <f t="shared" ca="1" si="220"/>
        <v>3643.8187499999999</v>
      </c>
      <c r="AA85" s="5">
        <f t="shared" ca="1" si="220"/>
        <v>3643.8187499999999</v>
      </c>
      <c r="AB85" s="5">
        <f t="shared" ca="1" si="220"/>
        <v>3643.8187499999999</v>
      </c>
      <c r="AC85" s="5">
        <f t="shared" ca="1" si="220"/>
        <v>3643.8187499999999</v>
      </c>
      <c r="AD85" s="5">
        <f t="shared" ca="1" si="220"/>
        <v>3643.8187499999999</v>
      </c>
      <c r="AE85" s="5">
        <f t="shared" ca="1" si="220"/>
        <v>3643.8187499999999</v>
      </c>
      <c r="AF85" s="5">
        <f t="shared" ca="1" si="220"/>
        <v>0</v>
      </c>
      <c r="AG85" s="5">
        <f t="shared" ca="1" si="220"/>
        <v>0</v>
      </c>
      <c r="AH85" s="5">
        <f t="shared" ca="1" si="220"/>
        <v>0</v>
      </c>
      <c r="AI85" s="5">
        <f t="shared" ca="1" si="220"/>
        <v>0</v>
      </c>
      <c r="AJ85" s="5">
        <f t="shared" ca="1" si="220"/>
        <v>0</v>
      </c>
      <c r="AK85" s="5">
        <f t="shared" ca="1" si="220"/>
        <v>0</v>
      </c>
      <c r="AL85" s="5">
        <f t="shared" ca="1" si="220"/>
        <v>0</v>
      </c>
      <c r="AM85" s="5">
        <f t="shared" ca="1" si="220"/>
        <v>0</v>
      </c>
      <c r="AN85" s="5">
        <f t="shared" ca="1" si="220"/>
        <v>0</v>
      </c>
      <c r="AO85" s="5">
        <f t="shared" ca="1" si="220"/>
        <v>0</v>
      </c>
      <c r="AP85" s="5">
        <f t="shared" ca="1" si="220"/>
        <v>0</v>
      </c>
      <c r="AQ85" s="5">
        <f t="shared" ca="1" si="220"/>
        <v>0</v>
      </c>
      <c r="AR85" s="5">
        <f t="shared" ca="1" si="220"/>
        <v>0</v>
      </c>
      <c r="AS85" s="5">
        <f t="shared" ca="1" si="220"/>
        <v>0</v>
      </c>
      <c r="AT85" s="5">
        <f t="shared" ca="1" si="220"/>
        <v>0</v>
      </c>
      <c r="AU85" s="5">
        <f t="shared" ca="1" si="220"/>
        <v>0</v>
      </c>
      <c r="AV85" s="5">
        <f t="shared" ca="1" si="220"/>
        <v>0</v>
      </c>
      <c r="AW85" s="5">
        <f t="shared" ca="1" si="220"/>
        <v>0</v>
      </c>
      <c r="AX85" s="5">
        <f t="shared" ca="1" si="220"/>
        <v>0</v>
      </c>
      <c r="AY85" s="5">
        <f t="shared" ca="1" si="220"/>
        <v>0</v>
      </c>
      <c r="AZ85" s="5">
        <f t="shared" ca="1" si="220"/>
        <v>0</v>
      </c>
      <c r="BA85" s="5">
        <f t="shared" ca="1" si="220"/>
        <v>0</v>
      </c>
      <c r="BB85" s="5">
        <f t="shared" ca="1" si="220"/>
        <v>0</v>
      </c>
      <c r="BC85" s="5">
        <f t="shared" ca="1" si="220"/>
        <v>0</v>
      </c>
      <c r="BD85" s="5">
        <f t="shared" ca="1" si="220"/>
        <v>0</v>
      </c>
      <c r="BE85" s="5">
        <f t="shared" ca="1" si="220"/>
        <v>0</v>
      </c>
      <c r="BF85" s="5">
        <f t="shared" ca="1" si="220"/>
        <v>0</v>
      </c>
      <c r="BG85" s="5">
        <f t="shared" ca="1" si="220"/>
        <v>0</v>
      </c>
      <c r="BH85" s="5">
        <f t="shared" ca="1" si="220"/>
        <v>0</v>
      </c>
      <c r="BI85" s="5">
        <f t="shared" ca="1" si="220"/>
        <v>0</v>
      </c>
    </row>
    <row r="86" spans="1:61" x14ac:dyDescent="0.25">
      <c r="A86" t="s">
        <v>512</v>
      </c>
      <c r="C86" s="5">
        <f ca="1">-C110*$B$18</f>
        <v>0</v>
      </c>
      <c r="D86" s="5">
        <f t="shared" ref="D86:BI86" ca="1" si="221">-D110*$B$18</f>
        <v>0</v>
      </c>
      <c r="E86" s="5">
        <f t="shared" ca="1" si="221"/>
        <v>0</v>
      </c>
      <c r="F86" s="5">
        <f t="shared" ca="1" si="221"/>
        <v>0</v>
      </c>
      <c r="G86" s="5">
        <f t="shared" ca="1" si="221"/>
        <v>0</v>
      </c>
      <c r="H86" s="5">
        <f t="shared" ca="1" si="221"/>
        <v>0</v>
      </c>
      <c r="I86" s="5">
        <f t="shared" ca="1" si="221"/>
        <v>0</v>
      </c>
      <c r="J86" s="5">
        <f t="shared" ca="1" si="221"/>
        <v>0</v>
      </c>
      <c r="K86" s="5">
        <f t="shared" ca="1" si="221"/>
        <v>0</v>
      </c>
      <c r="L86" s="5">
        <f t="shared" ca="1" si="221"/>
        <v>0</v>
      </c>
      <c r="M86" s="5">
        <f t="shared" ca="1" si="221"/>
        <v>0</v>
      </c>
      <c r="N86" s="5">
        <f t="shared" ca="1" si="221"/>
        <v>0</v>
      </c>
      <c r="O86" s="5">
        <f t="shared" ca="1" si="221"/>
        <v>0</v>
      </c>
      <c r="P86" s="5">
        <f t="shared" ca="1" si="221"/>
        <v>0</v>
      </c>
      <c r="Q86" s="5">
        <f t="shared" ca="1" si="221"/>
        <v>0</v>
      </c>
      <c r="R86" s="5">
        <f t="shared" ca="1" si="221"/>
        <v>0</v>
      </c>
      <c r="S86" s="5">
        <f t="shared" ca="1" si="221"/>
        <v>0</v>
      </c>
      <c r="T86" s="5">
        <f t="shared" ca="1" si="221"/>
        <v>0</v>
      </c>
      <c r="U86" s="5">
        <f t="shared" ca="1" si="221"/>
        <v>0</v>
      </c>
      <c r="V86" s="5">
        <f t="shared" ca="1" si="221"/>
        <v>0</v>
      </c>
      <c r="W86" s="5">
        <f t="shared" ca="1" si="221"/>
        <v>0</v>
      </c>
      <c r="X86" s="5">
        <f t="shared" ca="1" si="221"/>
        <v>0</v>
      </c>
      <c r="Y86" s="5">
        <f t="shared" ca="1" si="221"/>
        <v>0</v>
      </c>
      <c r="Z86" s="5">
        <f t="shared" ca="1" si="221"/>
        <v>568.75</v>
      </c>
      <c r="AA86" s="5">
        <f t="shared" ca="1" si="221"/>
        <v>568.75</v>
      </c>
      <c r="AB86" s="5">
        <f t="shared" ca="1" si="221"/>
        <v>568.75</v>
      </c>
      <c r="AC86" s="5">
        <f t="shared" ca="1" si="221"/>
        <v>568.75</v>
      </c>
      <c r="AD86" s="5">
        <f t="shared" ca="1" si="221"/>
        <v>568.75</v>
      </c>
      <c r="AE86" s="5">
        <f t="shared" ca="1" si="221"/>
        <v>568.75</v>
      </c>
      <c r="AF86" s="5">
        <f t="shared" ca="1" si="221"/>
        <v>568.75</v>
      </c>
      <c r="AG86" s="5">
        <f t="shared" ca="1" si="221"/>
        <v>568.75</v>
      </c>
      <c r="AH86" s="5">
        <f t="shared" ca="1" si="221"/>
        <v>3130.3004687499997</v>
      </c>
      <c r="AI86" s="5">
        <f t="shared" ca="1" si="221"/>
        <v>3130.3004687499997</v>
      </c>
      <c r="AJ86" s="5">
        <f t="shared" ca="1" si="221"/>
        <v>3130.3004687499997</v>
      </c>
      <c r="AK86" s="5">
        <f t="shared" ca="1" si="221"/>
        <v>3130.3004687499997</v>
      </c>
      <c r="AL86" s="5">
        <f t="shared" ca="1" si="221"/>
        <v>3130.3004687499997</v>
      </c>
      <c r="AM86" s="5">
        <f t="shared" ca="1" si="221"/>
        <v>3130.3004687499997</v>
      </c>
      <c r="AN86" s="5">
        <f t="shared" ca="1" si="221"/>
        <v>3130.3004687499974</v>
      </c>
      <c r="AO86" s="5">
        <f t="shared" ca="1" si="221"/>
        <v>3130.300468750002</v>
      </c>
      <c r="AP86" s="5">
        <f t="shared" ca="1" si="221"/>
        <v>3130.300468750002</v>
      </c>
      <c r="AQ86" s="5">
        <f t="shared" ca="1" si="221"/>
        <v>3130.300468750002</v>
      </c>
      <c r="AR86" s="5">
        <f t="shared" ca="1" si="221"/>
        <v>3130.300468750002</v>
      </c>
      <c r="AS86" s="5">
        <f t="shared" ca="1" si="221"/>
        <v>3130.300468750002</v>
      </c>
      <c r="AT86" s="5">
        <f t="shared" ca="1" si="221"/>
        <v>4775.3245312499985</v>
      </c>
      <c r="AU86" s="5">
        <f t="shared" ca="1" si="221"/>
        <v>4775.3245312499985</v>
      </c>
      <c r="AV86" s="5">
        <f t="shared" ca="1" si="221"/>
        <v>4775.3245312499985</v>
      </c>
      <c r="AW86" s="5">
        <f t="shared" ca="1" si="221"/>
        <v>4775.3245312499985</v>
      </c>
      <c r="AX86" s="5">
        <f t="shared" ca="1" si="221"/>
        <v>1645.0240624999963</v>
      </c>
      <c r="AY86" s="5">
        <f t="shared" ca="1" si="221"/>
        <v>1645.0240624999963</v>
      </c>
      <c r="AZ86" s="5">
        <f t="shared" ca="1" si="221"/>
        <v>1645.0240624999963</v>
      </c>
      <c r="BA86" s="5">
        <f t="shared" ca="1" si="221"/>
        <v>1645.0240624999963</v>
      </c>
      <c r="BB86" s="5">
        <f t="shared" ca="1" si="221"/>
        <v>2034.6953046875046</v>
      </c>
      <c r="BC86" s="5">
        <f t="shared" ca="1" si="221"/>
        <v>2034.6953046875046</v>
      </c>
      <c r="BD86" s="5">
        <f t="shared" ca="1" si="221"/>
        <v>2034.6953046875046</v>
      </c>
      <c r="BE86" s="5">
        <f t="shared" ca="1" si="221"/>
        <v>2034.6953046875046</v>
      </c>
      <c r="BF86" s="5">
        <f t="shared" ca="1" si="221"/>
        <v>2034.6953046875046</v>
      </c>
      <c r="BG86" s="5">
        <f t="shared" ca="1" si="221"/>
        <v>2034.6953046875046</v>
      </c>
      <c r="BH86" s="5">
        <f t="shared" ca="1" si="221"/>
        <v>2034.6953046875046</v>
      </c>
      <c r="BI86" s="5">
        <f t="shared" ca="1" si="221"/>
        <v>2034.6953046875046</v>
      </c>
    </row>
    <row r="87" spans="1:61" x14ac:dyDescent="0.25">
      <c r="A87" t="s">
        <v>513</v>
      </c>
      <c r="C87" s="5">
        <f ca="1">-C112*$B$18</f>
        <v>0</v>
      </c>
      <c r="D87" s="5">
        <f t="shared" ref="D87:BI87" ca="1" si="222">-D112*$B$18</f>
        <v>0</v>
      </c>
      <c r="E87" s="5">
        <f t="shared" ca="1" si="222"/>
        <v>0</v>
      </c>
      <c r="F87" s="5">
        <f t="shared" ca="1" si="222"/>
        <v>0</v>
      </c>
      <c r="G87" s="5">
        <f t="shared" ca="1" si="222"/>
        <v>0</v>
      </c>
      <c r="H87" s="5">
        <f t="shared" ca="1" si="222"/>
        <v>0</v>
      </c>
      <c r="I87" s="5">
        <f t="shared" ca="1" si="222"/>
        <v>0</v>
      </c>
      <c r="J87" s="5">
        <f t="shared" ca="1" si="222"/>
        <v>0</v>
      </c>
      <c r="K87" s="5">
        <f t="shared" ca="1" si="222"/>
        <v>0</v>
      </c>
      <c r="L87" s="5">
        <f t="shared" ca="1" si="222"/>
        <v>0</v>
      </c>
      <c r="M87" s="5">
        <f t="shared" ca="1" si="222"/>
        <v>0</v>
      </c>
      <c r="N87" s="5">
        <f t="shared" ca="1" si="222"/>
        <v>0</v>
      </c>
      <c r="O87" s="5">
        <f t="shared" ca="1" si="222"/>
        <v>0</v>
      </c>
      <c r="P87" s="5">
        <f t="shared" ca="1" si="222"/>
        <v>0</v>
      </c>
      <c r="Q87" s="5">
        <f t="shared" ca="1" si="222"/>
        <v>0</v>
      </c>
      <c r="R87" s="5">
        <f t="shared" ca="1" si="222"/>
        <v>0</v>
      </c>
      <c r="S87" s="5">
        <f t="shared" ca="1" si="222"/>
        <v>0</v>
      </c>
      <c r="T87" s="5">
        <f t="shared" ca="1" si="222"/>
        <v>0</v>
      </c>
      <c r="U87" s="5">
        <f t="shared" ca="1" si="222"/>
        <v>0</v>
      </c>
      <c r="V87" s="5">
        <f t="shared" ca="1" si="222"/>
        <v>0</v>
      </c>
      <c r="W87" s="5">
        <f t="shared" ca="1" si="222"/>
        <v>0</v>
      </c>
      <c r="X87" s="5">
        <f t="shared" ca="1" si="222"/>
        <v>0</v>
      </c>
      <c r="Y87" s="5">
        <f t="shared" ca="1" si="222"/>
        <v>0</v>
      </c>
      <c r="Z87" s="5">
        <f t="shared" ca="1" si="222"/>
        <v>0</v>
      </c>
      <c r="AA87" s="5">
        <f t="shared" ca="1" si="222"/>
        <v>0</v>
      </c>
      <c r="AB87" s="5">
        <f t="shared" ca="1" si="222"/>
        <v>0</v>
      </c>
      <c r="AC87" s="5">
        <f t="shared" ca="1" si="222"/>
        <v>0</v>
      </c>
      <c r="AD87" s="5">
        <f t="shared" ca="1" si="222"/>
        <v>0</v>
      </c>
      <c r="AE87" s="5">
        <f t="shared" ca="1" si="222"/>
        <v>0</v>
      </c>
      <c r="AF87" s="5">
        <f t="shared" ca="1" si="222"/>
        <v>0</v>
      </c>
      <c r="AG87" s="5">
        <f t="shared" ca="1" si="222"/>
        <v>0</v>
      </c>
      <c r="AH87" s="5">
        <f t="shared" ca="1" si="222"/>
        <v>0</v>
      </c>
      <c r="AI87" s="5">
        <f t="shared" ca="1" si="222"/>
        <v>0</v>
      </c>
      <c r="AJ87" s="5">
        <f t="shared" ca="1" si="222"/>
        <v>0</v>
      </c>
      <c r="AK87" s="5">
        <f t="shared" ca="1" si="222"/>
        <v>0</v>
      </c>
      <c r="AL87" s="5">
        <f t="shared" ca="1" si="222"/>
        <v>0</v>
      </c>
      <c r="AM87" s="5">
        <f t="shared" ca="1" si="222"/>
        <v>0</v>
      </c>
      <c r="AN87" s="5">
        <f t="shared" ca="1" si="222"/>
        <v>0</v>
      </c>
      <c r="AO87" s="5">
        <f t="shared" ca="1" si="222"/>
        <v>0</v>
      </c>
      <c r="AP87" s="5">
        <f t="shared" ca="1" si="222"/>
        <v>0</v>
      </c>
      <c r="AQ87" s="5">
        <f t="shared" ca="1" si="222"/>
        <v>0</v>
      </c>
      <c r="AR87" s="5">
        <f t="shared" ca="1" si="222"/>
        <v>0</v>
      </c>
      <c r="AS87" s="5">
        <f t="shared" ca="1" si="222"/>
        <v>0</v>
      </c>
      <c r="AT87" s="5">
        <f t="shared" ca="1" si="222"/>
        <v>0</v>
      </c>
      <c r="AU87" s="5">
        <f t="shared" ca="1" si="222"/>
        <v>0</v>
      </c>
      <c r="AV87" s="5">
        <f t="shared" ca="1" si="222"/>
        <v>199.0625</v>
      </c>
      <c r="AW87" s="5">
        <f t="shared" ca="1" si="222"/>
        <v>199.0625</v>
      </c>
      <c r="AX87" s="5">
        <f t="shared" ca="1" si="222"/>
        <v>199.0625</v>
      </c>
      <c r="AY87" s="5">
        <f t="shared" ca="1" si="222"/>
        <v>199.0625</v>
      </c>
      <c r="AZ87" s="5">
        <f t="shared" ca="1" si="222"/>
        <v>199.0625</v>
      </c>
      <c r="BA87" s="5">
        <f t="shared" ca="1" si="222"/>
        <v>199.0625</v>
      </c>
      <c r="BB87" s="5">
        <f t="shared" ca="1" si="222"/>
        <v>199.0625</v>
      </c>
      <c r="BC87" s="5">
        <f t="shared" ca="1" si="222"/>
        <v>199.0625</v>
      </c>
      <c r="BD87" s="5">
        <f t="shared" ca="1" si="222"/>
        <v>1095.6051640624999</v>
      </c>
      <c r="BE87" s="5">
        <f t="shared" ca="1" si="222"/>
        <v>1095.6051640624999</v>
      </c>
      <c r="BF87" s="5">
        <f t="shared" ca="1" si="222"/>
        <v>1095.6051640624999</v>
      </c>
      <c r="BG87" s="5">
        <f t="shared" ca="1" si="222"/>
        <v>1095.6051640624999</v>
      </c>
      <c r="BH87" s="5">
        <f t="shared" ca="1" si="222"/>
        <v>1095.6051640624999</v>
      </c>
      <c r="BI87" s="5">
        <f t="shared" ca="1" si="222"/>
        <v>1095.6051640624999</v>
      </c>
    </row>
    <row r="88" spans="1:61" x14ac:dyDescent="0.25">
      <c r="A88" t="s">
        <v>577</v>
      </c>
      <c r="C88" s="5">
        <f ca="1">SUM(C85:C87)</f>
        <v>0</v>
      </c>
      <c r="D88" s="5">
        <f t="shared" ref="D88:BI88" ca="1" si="223">SUM(D85:D87)</f>
        <v>0</v>
      </c>
      <c r="E88" s="5">
        <f t="shared" ca="1" si="223"/>
        <v>0</v>
      </c>
      <c r="F88" s="5">
        <f t="shared" ca="1" si="223"/>
        <v>0</v>
      </c>
      <c r="G88" s="5">
        <f t="shared" ca="1" si="223"/>
        <v>0</v>
      </c>
      <c r="H88" s="5">
        <f t="shared" ca="1" si="223"/>
        <v>0</v>
      </c>
      <c r="I88" s="5">
        <f t="shared" ca="1" si="223"/>
        <v>0</v>
      </c>
      <c r="J88" s="5">
        <f t="shared" ca="1" si="223"/>
        <v>0</v>
      </c>
      <c r="K88" s="5">
        <f t="shared" ca="1" si="223"/>
        <v>0</v>
      </c>
      <c r="L88" s="5">
        <f t="shared" ca="1" si="223"/>
        <v>0</v>
      </c>
      <c r="M88" s="5">
        <f t="shared" ca="1" si="223"/>
        <v>0</v>
      </c>
      <c r="N88" s="5">
        <f t="shared" ca="1" si="223"/>
        <v>0</v>
      </c>
      <c r="O88" s="5">
        <f t="shared" ca="1" si="223"/>
        <v>0</v>
      </c>
      <c r="P88" s="5">
        <f t="shared" ca="1" si="223"/>
        <v>0</v>
      </c>
      <c r="Q88" s="5">
        <f t="shared" ca="1" si="223"/>
        <v>0</v>
      </c>
      <c r="R88" s="5">
        <f t="shared" ca="1" si="223"/>
        <v>0</v>
      </c>
      <c r="S88" s="5">
        <f t="shared" ca="1" si="223"/>
        <v>0</v>
      </c>
      <c r="T88" s="5">
        <f t="shared" ca="1" si="223"/>
        <v>0</v>
      </c>
      <c r="U88" s="5">
        <f t="shared" ca="1" si="223"/>
        <v>0</v>
      </c>
      <c r="V88" s="5">
        <f t="shared" ca="1" si="223"/>
        <v>0</v>
      </c>
      <c r="W88" s="5">
        <f t="shared" ca="1" si="223"/>
        <v>0</v>
      </c>
      <c r="X88" s="5">
        <f t="shared" ca="1" si="223"/>
        <v>3643.8187499999999</v>
      </c>
      <c r="Y88" s="5">
        <f t="shared" ca="1" si="223"/>
        <v>3643.8187499999999</v>
      </c>
      <c r="Z88" s="5">
        <f t="shared" ca="1" si="223"/>
        <v>4212.5687500000004</v>
      </c>
      <c r="AA88" s="5">
        <f t="shared" ca="1" si="223"/>
        <v>4212.5687500000004</v>
      </c>
      <c r="AB88" s="5">
        <f t="shared" ca="1" si="223"/>
        <v>4212.5687500000004</v>
      </c>
      <c r="AC88" s="5">
        <f t="shared" ca="1" si="223"/>
        <v>4212.5687500000004</v>
      </c>
      <c r="AD88" s="5">
        <f t="shared" ca="1" si="223"/>
        <v>4212.5687500000004</v>
      </c>
      <c r="AE88" s="5">
        <f t="shared" ca="1" si="223"/>
        <v>4212.5687500000004</v>
      </c>
      <c r="AF88" s="5">
        <f t="shared" ca="1" si="223"/>
        <v>568.75</v>
      </c>
      <c r="AG88" s="5">
        <f t="shared" ca="1" si="223"/>
        <v>568.75</v>
      </c>
      <c r="AH88" s="5">
        <f t="shared" ca="1" si="223"/>
        <v>3130.3004687499997</v>
      </c>
      <c r="AI88" s="5">
        <f t="shared" ca="1" si="223"/>
        <v>3130.3004687499997</v>
      </c>
      <c r="AJ88" s="5">
        <f t="shared" ca="1" si="223"/>
        <v>3130.3004687499997</v>
      </c>
      <c r="AK88" s="5">
        <f t="shared" ca="1" si="223"/>
        <v>3130.3004687499997</v>
      </c>
      <c r="AL88" s="5">
        <f t="shared" ca="1" si="223"/>
        <v>3130.3004687499997</v>
      </c>
      <c r="AM88" s="5">
        <f t="shared" ca="1" si="223"/>
        <v>3130.3004687499997</v>
      </c>
      <c r="AN88" s="5">
        <f t="shared" ca="1" si="223"/>
        <v>3130.3004687499974</v>
      </c>
      <c r="AO88" s="5">
        <f t="shared" ca="1" si="223"/>
        <v>3130.300468750002</v>
      </c>
      <c r="AP88" s="5">
        <f t="shared" ca="1" si="223"/>
        <v>3130.300468750002</v>
      </c>
      <c r="AQ88" s="5">
        <f t="shared" ca="1" si="223"/>
        <v>3130.300468750002</v>
      </c>
      <c r="AR88" s="5">
        <f t="shared" ca="1" si="223"/>
        <v>3130.300468750002</v>
      </c>
      <c r="AS88" s="5">
        <f t="shared" ca="1" si="223"/>
        <v>3130.300468750002</v>
      </c>
      <c r="AT88" s="5">
        <f t="shared" ca="1" si="223"/>
        <v>4775.3245312499985</v>
      </c>
      <c r="AU88" s="5">
        <f t="shared" ca="1" si="223"/>
        <v>4775.3245312499985</v>
      </c>
      <c r="AV88" s="5">
        <f t="shared" ca="1" si="223"/>
        <v>4974.3870312499985</v>
      </c>
      <c r="AW88" s="5">
        <f t="shared" ca="1" si="223"/>
        <v>4974.3870312499985</v>
      </c>
      <c r="AX88" s="5">
        <f t="shared" ca="1" si="223"/>
        <v>1844.0865624999963</v>
      </c>
      <c r="AY88" s="5">
        <f t="shared" ca="1" si="223"/>
        <v>1844.0865624999963</v>
      </c>
      <c r="AZ88" s="5">
        <f t="shared" ca="1" si="223"/>
        <v>1844.0865624999963</v>
      </c>
      <c r="BA88" s="5">
        <f t="shared" ca="1" si="223"/>
        <v>1844.0865624999963</v>
      </c>
      <c r="BB88" s="5">
        <f t="shared" ca="1" si="223"/>
        <v>2233.7578046875046</v>
      </c>
      <c r="BC88" s="5">
        <f t="shared" ca="1" si="223"/>
        <v>2233.7578046875046</v>
      </c>
      <c r="BD88" s="5">
        <f t="shared" ca="1" si="223"/>
        <v>3130.3004687500043</v>
      </c>
      <c r="BE88" s="5">
        <f t="shared" ca="1" si="223"/>
        <v>3130.3004687500043</v>
      </c>
      <c r="BF88" s="5">
        <f t="shared" ca="1" si="223"/>
        <v>3130.3004687500043</v>
      </c>
      <c r="BG88" s="5">
        <f t="shared" ca="1" si="223"/>
        <v>3130.3004687500043</v>
      </c>
      <c r="BH88" s="5">
        <f t="shared" ca="1" si="223"/>
        <v>3130.3004687500043</v>
      </c>
      <c r="BI88" s="5">
        <f t="shared" ca="1" si="223"/>
        <v>3130.3004687500043</v>
      </c>
    </row>
    <row r="89" spans="1:61" x14ac:dyDescent="0.25">
      <c r="A89" t="s">
        <v>575</v>
      </c>
      <c r="C89" s="4">
        <f ca="1">IF(COLUMN()&lt;$C$78+$D$19,0,-OFFSET(C88,0,-$D$19))</f>
        <v>0</v>
      </c>
      <c r="D89" s="4">
        <f t="shared" ref="D89:BI89" ca="1" si="224">IF(COLUMN()&lt;$C$78+$D$19,0,-OFFSET(D88,0,-$D$19))</f>
        <v>0</v>
      </c>
      <c r="E89" s="4">
        <f t="shared" ca="1" si="224"/>
        <v>0</v>
      </c>
      <c r="F89" s="4">
        <f t="shared" ca="1" si="224"/>
        <v>0</v>
      </c>
      <c r="G89" s="4">
        <f t="shared" ca="1" si="224"/>
        <v>0</v>
      </c>
      <c r="H89" s="4">
        <f t="shared" ca="1" si="224"/>
        <v>0</v>
      </c>
      <c r="I89" s="4">
        <f t="shared" ca="1" si="224"/>
        <v>0</v>
      </c>
      <c r="J89" s="4">
        <f t="shared" ca="1" si="224"/>
        <v>0</v>
      </c>
      <c r="K89" s="4">
        <f t="shared" ca="1" si="224"/>
        <v>0</v>
      </c>
      <c r="L89" s="4">
        <f t="shared" ca="1" si="224"/>
        <v>0</v>
      </c>
      <c r="M89" s="4">
        <f t="shared" ca="1" si="224"/>
        <v>0</v>
      </c>
      <c r="N89" s="4">
        <f t="shared" ca="1" si="224"/>
        <v>0</v>
      </c>
      <c r="O89" s="4">
        <f t="shared" ca="1" si="224"/>
        <v>0</v>
      </c>
      <c r="P89" s="4">
        <f t="shared" ca="1" si="224"/>
        <v>0</v>
      </c>
      <c r="Q89" s="4">
        <f t="shared" ca="1" si="224"/>
        <v>0</v>
      </c>
      <c r="R89" s="4">
        <f t="shared" ca="1" si="224"/>
        <v>0</v>
      </c>
      <c r="S89" s="4">
        <f t="shared" ca="1" si="224"/>
        <v>0</v>
      </c>
      <c r="T89" s="4">
        <f t="shared" ca="1" si="224"/>
        <v>0</v>
      </c>
      <c r="U89" s="4">
        <f t="shared" ca="1" si="224"/>
        <v>0</v>
      </c>
      <c r="V89" s="4">
        <f t="shared" ca="1" si="224"/>
        <v>0</v>
      </c>
      <c r="W89" s="4">
        <f t="shared" ca="1" si="224"/>
        <v>0</v>
      </c>
      <c r="X89" s="4">
        <f t="shared" ca="1" si="224"/>
        <v>0</v>
      </c>
      <c r="Y89" s="4">
        <f t="shared" ca="1" si="224"/>
        <v>0</v>
      </c>
      <c r="Z89" s="4">
        <f t="shared" ca="1" si="224"/>
        <v>0</v>
      </c>
      <c r="AA89" s="4">
        <f t="shared" ca="1" si="224"/>
        <v>0</v>
      </c>
      <c r="AB89" s="4">
        <f t="shared" ca="1" si="224"/>
        <v>0</v>
      </c>
      <c r="AC89" s="4">
        <f t="shared" ca="1" si="224"/>
        <v>0</v>
      </c>
      <c r="AD89" s="4">
        <f t="shared" ca="1" si="224"/>
        <v>0</v>
      </c>
      <c r="AE89" s="4">
        <f t="shared" ca="1" si="224"/>
        <v>0</v>
      </c>
      <c r="AF89" s="4">
        <f t="shared" ca="1" si="224"/>
        <v>0</v>
      </c>
      <c r="AG89" s="4">
        <f t="shared" ca="1" si="224"/>
        <v>0</v>
      </c>
      <c r="AH89" s="4">
        <f t="shared" ca="1" si="224"/>
        <v>0</v>
      </c>
      <c r="AI89" s="4">
        <f t="shared" ca="1" si="224"/>
        <v>0</v>
      </c>
      <c r="AJ89" s="4">
        <f t="shared" ca="1" si="224"/>
        <v>0</v>
      </c>
      <c r="AK89" s="4">
        <f t="shared" ca="1" si="224"/>
        <v>0</v>
      </c>
      <c r="AL89" s="4">
        <f t="shared" ca="1" si="224"/>
        <v>0</v>
      </c>
      <c r="AM89" s="4">
        <f t="shared" ca="1" si="224"/>
        <v>0</v>
      </c>
      <c r="AN89" s="4">
        <f t="shared" ca="1" si="224"/>
        <v>0</v>
      </c>
      <c r="AO89" s="4">
        <f t="shared" ca="1" si="224"/>
        <v>0</v>
      </c>
      <c r="AP89" s="4">
        <f t="shared" ca="1" si="224"/>
        <v>0</v>
      </c>
      <c r="AQ89" s="4">
        <f t="shared" ca="1" si="224"/>
        <v>0</v>
      </c>
      <c r="AR89" s="4">
        <f t="shared" ca="1" si="224"/>
        <v>-3643.8187499999999</v>
      </c>
      <c r="AS89" s="4">
        <f t="shared" ca="1" si="224"/>
        <v>-3643.8187499999999</v>
      </c>
      <c r="AT89" s="4">
        <f t="shared" ca="1" si="224"/>
        <v>-4212.5687500000004</v>
      </c>
      <c r="AU89" s="4">
        <f t="shared" ca="1" si="224"/>
        <v>-4212.5687500000004</v>
      </c>
      <c r="AV89" s="4">
        <f t="shared" ca="1" si="224"/>
        <v>-4212.5687500000004</v>
      </c>
      <c r="AW89" s="4">
        <f t="shared" ca="1" si="224"/>
        <v>-4212.5687500000004</v>
      </c>
      <c r="AX89" s="4">
        <f t="shared" ca="1" si="224"/>
        <v>-4212.5687500000004</v>
      </c>
      <c r="AY89" s="4">
        <f t="shared" ca="1" si="224"/>
        <v>-4212.5687500000004</v>
      </c>
      <c r="AZ89" s="4">
        <f t="shared" ca="1" si="224"/>
        <v>-568.75</v>
      </c>
      <c r="BA89" s="4">
        <f t="shared" ca="1" si="224"/>
        <v>-568.75</v>
      </c>
      <c r="BB89" s="4">
        <f t="shared" ca="1" si="224"/>
        <v>-3130.3004687499997</v>
      </c>
      <c r="BC89" s="4">
        <f t="shared" ca="1" si="224"/>
        <v>-3130.3004687499997</v>
      </c>
      <c r="BD89" s="4">
        <f t="shared" ca="1" si="224"/>
        <v>-3130.3004687499997</v>
      </c>
      <c r="BE89" s="4">
        <f t="shared" ca="1" si="224"/>
        <v>-3130.3004687499997</v>
      </c>
      <c r="BF89" s="4">
        <f t="shared" ca="1" si="224"/>
        <v>-3130.3004687499997</v>
      </c>
      <c r="BG89" s="4">
        <f t="shared" ca="1" si="224"/>
        <v>-3130.3004687499997</v>
      </c>
      <c r="BH89" s="4">
        <f t="shared" ca="1" si="224"/>
        <v>-3130.3004687499974</v>
      </c>
      <c r="BI89" s="4">
        <f t="shared" ca="1" si="224"/>
        <v>-3130.300468750002</v>
      </c>
    </row>
    <row r="90" spans="1:61" x14ac:dyDescent="0.25">
      <c r="A90" t="s">
        <v>576</v>
      </c>
      <c r="C90" s="5">
        <f ca="1">-C89</f>
        <v>0</v>
      </c>
      <c r="D90" s="5">
        <f t="shared" ref="D90:BI90" ca="1" si="225">-D89</f>
        <v>0</v>
      </c>
      <c r="E90" s="5">
        <f t="shared" ca="1" si="225"/>
        <v>0</v>
      </c>
      <c r="F90" s="5">
        <f t="shared" ca="1" si="225"/>
        <v>0</v>
      </c>
      <c r="G90" s="5">
        <f t="shared" ca="1" si="225"/>
        <v>0</v>
      </c>
      <c r="H90" s="5">
        <f t="shared" ca="1" si="225"/>
        <v>0</v>
      </c>
      <c r="I90" s="5">
        <f t="shared" ca="1" si="225"/>
        <v>0</v>
      </c>
      <c r="J90" s="5">
        <f t="shared" ca="1" si="225"/>
        <v>0</v>
      </c>
      <c r="K90" s="5">
        <f t="shared" ca="1" si="225"/>
        <v>0</v>
      </c>
      <c r="L90" s="5">
        <f t="shared" ca="1" si="225"/>
        <v>0</v>
      </c>
      <c r="M90" s="5">
        <f t="shared" ca="1" si="225"/>
        <v>0</v>
      </c>
      <c r="N90" s="5">
        <f t="shared" ca="1" si="225"/>
        <v>0</v>
      </c>
      <c r="O90" s="5">
        <f t="shared" ca="1" si="225"/>
        <v>0</v>
      </c>
      <c r="P90" s="5">
        <f t="shared" ca="1" si="225"/>
        <v>0</v>
      </c>
      <c r="Q90" s="5">
        <f t="shared" ca="1" si="225"/>
        <v>0</v>
      </c>
      <c r="R90" s="5">
        <f t="shared" ca="1" si="225"/>
        <v>0</v>
      </c>
      <c r="S90" s="5">
        <f t="shared" ca="1" si="225"/>
        <v>0</v>
      </c>
      <c r="T90" s="5">
        <f t="shared" ca="1" si="225"/>
        <v>0</v>
      </c>
      <c r="U90" s="5">
        <f t="shared" ca="1" si="225"/>
        <v>0</v>
      </c>
      <c r="V90" s="5">
        <f t="shared" ca="1" si="225"/>
        <v>0</v>
      </c>
      <c r="W90" s="5">
        <f t="shared" ca="1" si="225"/>
        <v>0</v>
      </c>
      <c r="X90" s="5">
        <f t="shared" ca="1" si="225"/>
        <v>0</v>
      </c>
      <c r="Y90" s="5">
        <f t="shared" ca="1" si="225"/>
        <v>0</v>
      </c>
      <c r="Z90" s="5">
        <f t="shared" ca="1" si="225"/>
        <v>0</v>
      </c>
      <c r="AA90" s="5">
        <f t="shared" ca="1" si="225"/>
        <v>0</v>
      </c>
      <c r="AB90" s="5">
        <f t="shared" ca="1" si="225"/>
        <v>0</v>
      </c>
      <c r="AC90" s="5">
        <f t="shared" ca="1" si="225"/>
        <v>0</v>
      </c>
      <c r="AD90" s="5">
        <f t="shared" ca="1" si="225"/>
        <v>0</v>
      </c>
      <c r="AE90" s="5">
        <f t="shared" ca="1" si="225"/>
        <v>0</v>
      </c>
      <c r="AF90" s="5">
        <f t="shared" ca="1" si="225"/>
        <v>0</v>
      </c>
      <c r="AG90" s="5">
        <f t="shared" ca="1" si="225"/>
        <v>0</v>
      </c>
      <c r="AH90" s="5">
        <f t="shared" ca="1" si="225"/>
        <v>0</v>
      </c>
      <c r="AI90" s="5">
        <f t="shared" ca="1" si="225"/>
        <v>0</v>
      </c>
      <c r="AJ90" s="5">
        <f t="shared" ca="1" si="225"/>
        <v>0</v>
      </c>
      <c r="AK90" s="5">
        <f t="shared" ca="1" si="225"/>
        <v>0</v>
      </c>
      <c r="AL90" s="5">
        <f t="shared" ca="1" si="225"/>
        <v>0</v>
      </c>
      <c r="AM90" s="5">
        <f t="shared" ca="1" si="225"/>
        <v>0</v>
      </c>
      <c r="AN90" s="5">
        <f t="shared" ca="1" si="225"/>
        <v>0</v>
      </c>
      <c r="AO90" s="5">
        <f t="shared" ca="1" si="225"/>
        <v>0</v>
      </c>
      <c r="AP90" s="5">
        <f t="shared" ca="1" si="225"/>
        <v>0</v>
      </c>
      <c r="AQ90" s="5">
        <f t="shared" ca="1" si="225"/>
        <v>0</v>
      </c>
      <c r="AR90" s="5">
        <f t="shared" ca="1" si="225"/>
        <v>3643.8187499999999</v>
      </c>
      <c r="AS90" s="5">
        <f t="shared" ca="1" si="225"/>
        <v>3643.8187499999999</v>
      </c>
      <c r="AT90" s="5">
        <f t="shared" ca="1" si="225"/>
        <v>4212.5687500000004</v>
      </c>
      <c r="AU90" s="5">
        <f t="shared" ca="1" si="225"/>
        <v>4212.5687500000004</v>
      </c>
      <c r="AV90" s="5">
        <f t="shared" ca="1" si="225"/>
        <v>4212.5687500000004</v>
      </c>
      <c r="AW90" s="5">
        <f t="shared" ca="1" si="225"/>
        <v>4212.5687500000004</v>
      </c>
      <c r="AX90" s="5">
        <f t="shared" ca="1" si="225"/>
        <v>4212.5687500000004</v>
      </c>
      <c r="AY90" s="5">
        <f t="shared" ca="1" si="225"/>
        <v>4212.5687500000004</v>
      </c>
      <c r="AZ90" s="5">
        <f t="shared" ca="1" si="225"/>
        <v>568.75</v>
      </c>
      <c r="BA90" s="5">
        <f t="shared" ca="1" si="225"/>
        <v>568.75</v>
      </c>
      <c r="BB90" s="5">
        <f t="shared" ca="1" si="225"/>
        <v>3130.3004687499997</v>
      </c>
      <c r="BC90" s="5">
        <f t="shared" ca="1" si="225"/>
        <v>3130.3004687499997</v>
      </c>
      <c r="BD90" s="5">
        <f t="shared" ca="1" si="225"/>
        <v>3130.3004687499997</v>
      </c>
      <c r="BE90" s="5">
        <f t="shared" ca="1" si="225"/>
        <v>3130.3004687499997</v>
      </c>
      <c r="BF90" s="5">
        <f t="shared" ca="1" si="225"/>
        <v>3130.3004687499997</v>
      </c>
      <c r="BG90" s="5">
        <f t="shared" ca="1" si="225"/>
        <v>3130.3004687499997</v>
      </c>
      <c r="BH90" s="5">
        <f t="shared" ca="1" si="225"/>
        <v>3130.3004687499974</v>
      </c>
      <c r="BI90" s="5">
        <f t="shared" ca="1" si="225"/>
        <v>3130.300468750002</v>
      </c>
    </row>
    <row r="92" spans="1:61" x14ac:dyDescent="0.25">
      <c r="A92" t="s">
        <v>529</v>
      </c>
      <c r="C92" s="5">
        <f t="shared" ref="C92:AH92" ca="1" si="226">SUM(C80:C87)</f>
        <v>0</v>
      </c>
      <c r="D92" s="5">
        <f t="shared" ca="1" si="226"/>
        <v>1625</v>
      </c>
      <c r="E92" s="5">
        <f t="shared" ca="1" si="226"/>
        <v>1625</v>
      </c>
      <c r="F92" s="5">
        <f t="shared" ca="1" si="226"/>
        <v>1625</v>
      </c>
      <c r="G92" s="5">
        <f t="shared" ca="1" si="226"/>
        <v>1625</v>
      </c>
      <c r="H92" s="5">
        <f t="shared" ca="1" si="226"/>
        <v>1625</v>
      </c>
      <c r="I92" s="5">
        <f t="shared" ca="1" si="226"/>
        <v>1625</v>
      </c>
      <c r="J92" s="5">
        <f t="shared" ca="1" si="226"/>
        <v>1625</v>
      </c>
      <c r="K92" s="5">
        <f t="shared" ca="1" si="226"/>
        <v>1625</v>
      </c>
      <c r="L92" s="5">
        <f t="shared" ca="1" si="226"/>
        <v>8943.7156250000007</v>
      </c>
      <c r="M92" s="5">
        <f t="shared" ca="1" si="226"/>
        <v>8943.7156250000007</v>
      </c>
      <c r="N92" s="5">
        <f t="shared" ca="1" si="226"/>
        <v>8943.7156250000007</v>
      </c>
      <c r="O92" s="5">
        <f t="shared" ca="1" si="226"/>
        <v>8943.7156250000007</v>
      </c>
      <c r="P92" s="5">
        <f t="shared" ca="1" si="226"/>
        <v>8943.7156250000007</v>
      </c>
      <c r="Q92" s="5">
        <f t="shared" ca="1" si="226"/>
        <v>8943.7156250000007</v>
      </c>
      <c r="R92" s="5">
        <f t="shared" ca="1" si="226"/>
        <v>8943.7156250000007</v>
      </c>
      <c r="S92" s="5">
        <f t="shared" ca="1" si="226"/>
        <v>8943.7156250000007</v>
      </c>
      <c r="T92" s="5">
        <f t="shared" ca="1" si="226"/>
        <v>8943.7156250000007</v>
      </c>
      <c r="U92" s="5">
        <f t="shared" ca="1" si="226"/>
        <v>8943.7156250000007</v>
      </c>
      <c r="V92" s="5">
        <f t="shared" ca="1" si="226"/>
        <v>8943.7156250000007</v>
      </c>
      <c r="W92" s="5">
        <f t="shared" ca="1" si="226"/>
        <v>8943.7156250000007</v>
      </c>
      <c r="X92" s="5">
        <f t="shared" ca="1" si="226"/>
        <v>12018.784375000001</v>
      </c>
      <c r="Y92" s="5">
        <f t="shared" ca="1" si="226"/>
        <v>12018.784375000001</v>
      </c>
      <c r="Z92" s="5">
        <f t="shared" ca="1" si="226"/>
        <v>12587.534375000001</v>
      </c>
      <c r="AA92" s="5">
        <f t="shared" ca="1" si="226"/>
        <v>12587.534375000001</v>
      </c>
      <c r="AB92" s="5">
        <f t="shared" ca="1" si="226"/>
        <v>3643.8187499999999</v>
      </c>
      <c r="AC92" s="5">
        <f t="shared" ca="1" si="226"/>
        <v>3643.8187499999999</v>
      </c>
      <c r="AD92" s="5">
        <f t="shared" ca="1" si="226"/>
        <v>3643.8187499999999</v>
      </c>
      <c r="AE92" s="5">
        <f t="shared" ca="1" si="226"/>
        <v>3643.8187499999999</v>
      </c>
      <c r="AF92" s="5">
        <f t="shared" ca="1" si="226"/>
        <v>-2561.5504687499997</v>
      </c>
      <c r="AG92" s="5">
        <f t="shared" ca="1" si="226"/>
        <v>-2561.5504687499997</v>
      </c>
      <c r="AH92" s="5">
        <f t="shared" ca="1" si="226"/>
        <v>0</v>
      </c>
      <c r="AI92" s="5">
        <f t="shared" ref="AI92:BI92" ca="1" si="227">SUM(AI80:AI87)</f>
        <v>0</v>
      </c>
      <c r="AJ92" s="5">
        <f t="shared" ca="1" si="227"/>
        <v>0</v>
      </c>
      <c r="AK92" s="5">
        <f t="shared" ca="1" si="227"/>
        <v>0</v>
      </c>
      <c r="AL92" s="5">
        <f t="shared" ca="1" si="227"/>
        <v>0</v>
      </c>
      <c r="AM92" s="5">
        <f t="shared" ca="1" si="227"/>
        <v>0</v>
      </c>
      <c r="AN92" s="5">
        <f t="shared" ca="1" si="227"/>
        <v>-2.2737367544323206E-12</v>
      </c>
      <c r="AO92" s="5">
        <f t="shared" ca="1" si="227"/>
        <v>2.2737367544323206E-12</v>
      </c>
      <c r="AP92" s="5">
        <f t="shared" ca="1" si="227"/>
        <v>2.2737367544323206E-12</v>
      </c>
      <c r="AQ92" s="5">
        <f t="shared" ca="1" si="227"/>
        <v>2.2737367544323206E-12</v>
      </c>
      <c r="AR92" s="5">
        <f t="shared" ca="1" si="227"/>
        <v>-369.68749999999773</v>
      </c>
      <c r="AS92" s="5">
        <f t="shared" ca="1" si="227"/>
        <v>-369.68749999999773</v>
      </c>
      <c r="AT92" s="5">
        <f t="shared" ca="1" si="227"/>
        <v>1275.3365624999988</v>
      </c>
      <c r="AU92" s="5">
        <f t="shared" ca="1" si="227"/>
        <v>1275.3365624999988</v>
      </c>
      <c r="AV92" s="5">
        <f t="shared" ca="1" si="227"/>
        <v>4604.6995312499985</v>
      </c>
      <c r="AW92" s="5">
        <f t="shared" ca="1" si="227"/>
        <v>4604.6995312499985</v>
      </c>
      <c r="AX92" s="5">
        <f t="shared" ca="1" si="227"/>
        <v>1474.3990624999963</v>
      </c>
      <c r="AY92" s="5">
        <f t="shared" ca="1" si="227"/>
        <v>1474.3990624999963</v>
      </c>
      <c r="AZ92" s="5">
        <f t="shared" ca="1" si="227"/>
        <v>-190.60874218750382</v>
      </c>
      <c r="BA92" s="5">
        <f t="shared" ca="1" si="227"/>
        <v>-190.60874218750382</v>
      </c>
      <c r="BB92" s="5">
        <f t="shared" ca="1" si="227"/>
        <v>199.06250000000455</v>
      </c>
      <c r="BC92" s="5">
        <f t="shared" ca="1" si="227"/>
        <v>199.06250000000455</v>
      </c>
      <c r="BD92" s="5">
        <f t="shared" ca="1" si="227"/>
        <v>1095.6051640625044</v>
      </c>
      <c r="BE92" s="5">
        <f t="shared" ca="1" si="227"/>
        <v>1095.6051640625044</v>
      </c>
      <c r="BF92" s="5">
        <f t="shared" ca="1" si="227"/>
        <v>1095.6051640625044</v>
      </c>
      <c r="BG92" s="5">
        <f t="shared" ca="1" si="227"/>
        <v>1095.6051640625044</v>
      </c>
      <c r="BH92" s="5">
        <f t="shared" ca="1" si="227"/>
        <v>1095.6051640625044</v>
      </c>
      <c r="BI92" s="5">
        <f t="shared" ca="1" si="227"/>
        <v>1095.6051640625044</v>
      </c>
    </row>
    <row r="93" spans="1:61" x14ac:dyDescent="0.25">
      <c r="A93" t="s">
        <v>530</v>
      </c>
      <c r="C93" s="5">
        <f ca="1">C92+B93</f>
        <v>0</v>
      </c>
      <c r="D93" s="5">
        <f t="shared" ref="D93:BI93" ca="1" si="228">D92+C93</f>
        <v>1625</v>
      </c>
      <c r="E93" s="5">
        <f t="shared" ca="1" si="228"/>
        <v>3250</v>
      </c>
      <c r="F93" s="5">
        <f t="shared" ca="1" si="228"/>
        <v>4875</v>
      </c>
      <c r="G93" s="5">
        <f t="shared" ca="1" si="228"/>
        <v>6500</v>
      </c>
      <c r="H93" s="5">
        <f t="shared" ca="1" si="228"/>
        <v>8125</v>
      </c>
      <c r="I93" s="5">
        <f t="shared" ca="1" si="228"/>
        <v>9750</v>
      </c>
      <c r="J93" s="5">
        <f t="shared" ca="1" si="228"/>
        <v>11375</v>
      </c>
      <c r="K93" s="5">
        <f t="shared" ca="1" si="228"/>
        <v>13000</v>
      </c>
      <c r="L93" s="5">
        <f t="shared" ca="1" si="228"/>
        <v>21943.715625000001</v>
      </c>
      <c r="M93" s="5">
        <f t="shared" ca="1" si="228"/>
        <v>30887.431250000001</v>
      </c>
      <c r="N93" s="5">
        <f t="shared" ca="1" si="228"/>
        <v>39831.146875000006</v>
      </c>
      <c r="O93" s="5">
        <f t="shared" ca="1" si="228"/>
        <v>48774.862500000003</v>
      </c>
      <c r="P93" s="5">
        <f t="shared" ca="1" si="228"/>
        <v>57718.578125</v>
      </c>
      <c r="Q93" s="5">
        <f t="shared" ca="1" si="228"/>
        <v>66662.293749999997</v>
      </c>
      <c r="R93" s="5">
        <f t="shared" ca="1" si="228"/>
        <v>75606.009374999994</v>
      </c>
      <c r="S93" s="5">
        <f t="shared" ca="1" si="228"/>
        <v>84549.724999999991</v>
      </c>
      <c r="T93" s="5">
        <f t="shared" ca="1" si="228"/>
        <v>93493.440624999988</v>
      </c>
      <c r="U93" s="5">
        <f t="shared" ca="1" si="228"/>
        <v>102437.15624999999</v>
      </c>
      <c r="V93" s="5">
        <f t="shared" ca="1" si="228"/>
        <v>111380.87187499998</v>
      </c>
      <c r="W93" s="5">
        <f t="shared" ca="1" si="228"/>
        <v>120324.58749999998</v>
      </c>
      <c r="X93" s="5">
        <f t="shared" ca="1" si="228"/>
        <v>132343.37187499998</v>
      </c>
      <c r="Y93" s="5">
        <f t="shared" ca="1" si="228"/>
        <v>144362.15624999997</v>
      </c>
      <c r="Z93" s="5">
        <f t="shared" ca="1" si="228"/>
        <v>156949.69062499996</v>
      </c>
      <c r="AA93" s="5">
        <f t="shared" ca="1" si="228"/>
        <v>169537.22499999995</v>
      </c>
      <c r="AB93" s="5">
        <f t="shared" ca="1" si="228"/>
        <v>173181.04374999995</v>
      </c>
      <c r="AC93" s="5">
        <f t="shared" ca="1" si="228"/>
        <v>176824.86249999996</v>
      </c>
      <c r="AD93" s="5">
        <f t="shared" ca="1" si="228"/>
        <v>180468.68124999997</v>
      </c>
      <c r="AE93" s="5">
        <f t="shared" ca="1" si="228"/>
        <v>184112.49999999997</v>
      </c>
      <c r="AF93" s="5">
        <f t="shared" ca="1" si="228"/>
        <v>181550.94953124996</v>
      </c>
      <c r="AG93" s="5">
        <f t="shared" ca="1" si="228"/>
        <v>178989.39906249996</v>
      </c>
      <c r="AH93" s="5">
        <f t="shared" ca="1" si="228"/>
        <v>178989.39906249996</v>
      </c>
      <c r="AI93" s="5">
        <f t="shared" ca="1" si="228"/>
        <v>178989.39906249996</v>
      </c>
      <c r="AJ93" s="5">
        <f t="shared" ca="1" si="228"/>
        <v>178989.39906249996</v>
      </c>
      <c r="AK93" s="5">
        <f t="shared" ca="1" si="228"/>
        <v>178989.39906249996</v>
      </c>
      <c r="AL93" s="5">
        <f t="shared" ca="1" si="228"/>
        <v>178989.39906249996</v>
      </c>
      <c r="AM93" s="5">
        <f t="shared" ca="1" si="228"/>
        <v>178989.39906249996</v>
      </c>
      <c r="AN93" s="5">
        <f t="shared" ca="1" si="228"/>
        <v>178989.39906249996</v>
      </c>
      <c r="AO93" s="5">
        <f t="shared" ca="1" si="228"/>
        <v>178989.39906249996</v>
      </c>
      <c r="AP93" s="5">
        <f t="shared" ca="1" si="228"/>
        <v>178989.39906249996</v>
      </c>
      <c r="AQ93" s="5">
        <f t="shared" ca="1" si="228"/>
        <v>178989.39906249996</v>
      </c>
      <c r="AR93" s="5">
        <f t="shared" ca="1" si="228"/>
        <v>178619.71156249996</v>
      </c>
      <c r="AS93" s="5">
        <f t="shared" ca="1" si="228"/>
        <v>178250.02406249996</v>
      </c>
      <c r="AT93" s="5">
        <f t="shared" ca="1" si="228"/>
        <v>179525.36062499994</v>
      </c>
      <c r="AU93" s="5">
        <f t="shared" ca="1" si="228"/>
        <v>180800.69718749993</v>
      </c>
      <c r="AV93" s="5">
        <f t="shared" ca="1" si="228"/>
        <v>185405.39671874992</v>
      </c>
      <c r="AW93" s="5">
        <f t="shared" ca="1" si="228"/>
        <v>190010.09624999992</v>
      </c>
      <c r="AX93" s="5">
        <f t="shared" ca="1" si="228"/>
        <v>191484.4953124999</v>
      </c>
      <c r="AY93" s="5">
        <f t="shared" ca="1" si="228"/>
        <v>192958.89437499989</v>
      </c>
      <c r="AZ93" s="5">
        <f t="shared" ca="1" si="228"/>
        <v>192768.28563281239</v>
      </c>
      <c r="BA93" s="5">
        <f t="shared" ca="1" si="228"/>
        <v>192577.67689062489</v>
      </c>
      <c r="BB93" s="5">
        <f t="shared" ca="1" si="228"/>
        <v>192776.73939062489</v>
      </c>
      <c r="BC93" s="5">
        <f t="shared" ca="1" si="228"/>
        <v>192975.80189062489</v>
      </c>
      <c r="BD93" s="5">
        <f t="shared" ca="1" si="228"/>
        <v>194071.40705468738</v>
      </c>
      <c r="BE93" s="5">
        <f t="shared" ca="1" si="228"/>
        <v>195167.01221874988</v>
      </c>
      <c r="BF93" s="5">
        <f t="shared" ca="1" si="228"/>
        <v>196262.61738281237</v>
      </c>
      <c r="BG93" s="5">
        <f t="shared" ca="1" si="228"/>
        <v>197358.22254687487</v>
      </c>
      <c r="BH93" s="5">
        <f t="shared" ca="1" si="228"/>
        <v>198453.82771093736</v>
      </c>
      <c r="BI93" s="5">
        <f t="shared" ca="1" si="228"/>
        <v>199549.43287499985</v>
      </c>
    </row>
    <row r="96" spans="1:61" ht="30" x14ac:dyDescent="0.25">
      <c r="A96" s="27" t="s">
        <v>527</v>
      </c>
      <c r="C96" s="5">
        <f t="shared" ref="C96:AH96" ca="1" si="229">-SUM(C79:C85,C108)</f>
        <v>0</v>
      </c>
      <c r="D96" s="5">
        <f t="shared" ca="1" si="229"/>
        <v>875</v>
      </c>
      <c r="E96" s="5">
        <f t="shared" ca="1" si="229"/>
        <v>875</v>
      </c>
      <c r="F96" s="5">
        <f t="shared" ca="1" si="229"/>
        <v>875</v>
      </c>
      <c r="G96" s="5">
        <f t="shared" ca="1" si="229"/>
        <v>875</v>
      </c>
      <c r="H96" s="5">
        <f t="shared" ca="1" si="229"/>
        <v>875</v>
      </c>
      <c r="I96" s="5">
        <f t="shared" ca="1" si="229"/>
        <v>875</v>
      </c>
      <c r="J96" s="5">
        <f t="shared" ca="1" si="229"/>
        <v>875</v>
      </c>
      <c r="K96" s="5">
        <f t="shared" ca="1" si="229"/>
        <v>875</v>
      </c>
      <c r="L96" s="5">
        <f t="shared" ca="1" si="229"/>
        <v>4815.8468749999993</v>
      </c>
      <c r="M96" s="5">
        <f t="shared" ca="1" si="229"/>
        <v>4815.8468749999993</v>
      </c>
      <c r="N96" s="5">
        <f t="shared" ca="1" si="229"/>
        <v>4815.8468749999993</v>
      </c>
      <c r="O96" s="5">
        <f t="shared" ca="1" si="229"/>
        <v>4815.8468749999993</v>
      </c>
      <c r="P96" s="5">
        <f t="shared" ca="1" si="229"/>
        <v>4815.8468749999993</v>
      </c>
      <c r="Q96" s="5">
        <f t="shared" ca="1" si="229"/>
        <v>4815.8468749999993</v>
      </c>
      <c r="R96" s="5">
        <f t="shared" ca="1" si="229"/>
        <v>4815.8468749999993</v>
      </c>
      <c r="S96" s="5">
        <f t="shared" ca="1" si="229"/>
        <v>4815.8468749999993</v>
      </c>
      <c r="T96" s="5">
        <f t="shared" ca="1" si="229"/>
        <v>4815.8468749999993</v>
      </c>
      <c r="U96" s="5">
        <f t="shared" ca="1" si="229"/>
        <v>4815.8468749999993</v>
      </c>
      <c r="V96" s="5">
        <f t="shared" ca="1" si="229"/>
        <v>4815.8468749999993</v>
      </c>
      <c r="W96" s="5">
        <f t="shared" ca="1" si="229"/>
        <v>4815.8468749999993</v>
      </c>
      <c r="X96" s="5">
        <f t="shared" ca="1" si="229"/>
        <v>7346.6531249999989</v>
      </c>
      <c r="Y96" s="5">
        <f t="shared" ca="1" si="229"/>
        <v>7346.6531249999989</v>
      </c>
      <c r="Z96" s="5">
        <f t="shared" ca="1" si="229"/>
        <v>7346.6531249999989</v>
      </c>
      <c r="AA96" s="5">
        <f t="shared" ca="1" si="229"/>
        <v>7346.6531249999989</v>
      </c>
      <c r="AB96" s="5">
        <f t="shared" ca="1" si="229"/>
        <v>2530.8062500000001</v>
      </c>
      <c r="AC96" s="5">
        <f t="shared" ca="1" si="229"/>
        <v>2530.8062500000001</v>
      </c>
      <c r="AD96" s="5">
        <f t="shared" ca="1" si="229"/>
        <v>2530.8062500000001</v>
      </c>
      <c r="AE96" s="5">
        <f t="shared" ca="1" si="229"/>
        <v>2530.8062500000001</v>
      </c>
      <c r="AF96" s="5">
        <f t="shared" ca="1" si="229"/>
        <v>3130.3004687499997</v>
      </c>
      <c r="AG96" s="5">
        <f t="shared" ca="1" si="229"/>
        <v>3130.3004687499997</v>
      </c>
      <c r="AH96" s="5">
        <f t="shared" ca="1" si="229"/>
        <v>3130.3004687499997</v>
      </c>
      <c r="AI96" s="5">
        <f t="shared" ref="AI96:BI96" ca="1" si="230">-SUM(AI79:AI85,AI108)</f>
        <v>3130.3004687499997</v>
      </c>
      <c r="AJ96" s="5">
        <f t="shared" ca="1" si="230"/>
        <v>3130.3004687499997</v>
      </c>
      <c r="AK96" s="5">
        <f t="shared" ca="1" si="230"/>
        <v>3130.3004687499997</v>
      </c>
      <c r="AL96" s="5">
        <f t="shared" ca="1" si="230"/>
        <v>3130.3004687499997</v>
      </c>
      <c r="AM96" s="5">
        <f t="shared" ca="1" si="230"/>
        <v>3130.3004687499997</v>
      </c>
      <c r="AN96" s="5">
        <f t="shared" ca="1" si="230"/>
        <v>3130.3004687499997</v>
      </c>
      <c r="AO96" s="5">
        <f t="shared" ca="1" si="230"/>
        <v>3130.3004687499997</v>
      </c>
      <c r="AP96" s="5">
        <f t="shared" ca="1" si="230"/>
        <v>3130.3004687499997</v>
      </c>
      <c r="AQ96" s="5">
        <f t="shared" ca="1" si="230"/>
        <v>3130.3004687499997</v>
      </c>
      <c r="AR96" s="5">
        <f t="shared" ca="1" si="230"/>
        <v>3499.9879687499997</v>
      </c>
      <c r="AS96" s="5">
        <f t="shared" ca="1" si="230"/>
        <v>3499.9879687499997</v>
      </c>
      <c r="AT96" s="5">
        <f t="shared" ca="1" si="230"/>
        <v>3499.9879687499997</v>
      </c>
      <c r="AU96" s="5">
        <f t="shared" ca="1" si="230"/>
        <v>3499.9879687499997</v>
      </c>
      <c r="AV96" s="5">
        <f t="shared" ca="1" si="230"/>
        <v>369.6875</v>
      </c>
      <c r="AW96" s="5">
        <f t="shared" ca="1" si="230"/>
        <v>369.6875</v>
      </c>
      <c r="AX96" s="5">
        <f t="shared" ca="1" si="230"/>
        <v>369.6875</v>
      </c>
      <c r="AY96" s="5">
        <f t="shared" ca="1" si="230"/>
        <v>369.6875</v>
      </c>
      <c r="AZ96" s="5">
        <f t="shared" ca="1" si="230"/>
        <v>2034.6953046875001</v>
      </c>
      <c r="BA96" s="5">
        <f t="shared" ca="1" si="230"/>
        <v>2034.6953046875001</v>
      </c>
      <c r="BB96" s="5">
        <f t="shared" ca="1" si="230"/>
        <v>2034.6953046875001</v>
      </c>
      <c r="BC96" s="5">
        <f t="shared" ca="1" si="230"/>
        <v>2034.6953046875001</v>
      </c>
      <c r="BD96" s="5">
        <f t="shared" ca="1" si="230"/>
        <v>2034.6953046875001</v>
      </c>
      <c r="BE96" s="5">
        <f t="shared" ca="1" si="230"/>
        <v>2034.6953046875001</v>
      </c>
      <c r="BF96" s="5">
        <f t="shared" ca="1" si="230"/>
        <v>2034.6953046875001</v>
      </c>
      <c r="BG96" s="5">
        <f t="shared" ca="1" si="230"/>
        <v>2034.6953046875001</v>
      </c>
      <c r="BH96" s="5">
        <f t="shared" ca="1" si="230"/>
        <v>2034.6953046875001</v>
      </c>
      <c r="BI96" s="5">
        <f t="shared" ca="1" si="230"/>
        <v>2034.6953046875001</v>
      </c>
    </row>
    <row r="97" spans="1:61" x14ac:dyDescent="0.25">
      <c r="A97" t="s">
        <v>519</v>
      </c>
      <c r="D97" s="5">
        <f ca="1">C97+D96</f>
        <v>875</v>
      </c>
      <c r="E97" s="5">
        <f t="shared" ref="E97:BI97" ca="1" si="231">D97+E96</f>
        <v>1750</v>
      </c>
      <c r="F97" s="5">
        <f t="shared" ca="1" si="231"/>
        <v>2625</v>
      </c>
      <c r="G97" s="5">
        <f t="shared" ca="1" si="231"/>
        <v>3500</v>
      </c>
      <c r="H97" s="5">
        <f t="shared" ca="1" si="231"/>
        <v>4375</v>
      </c>
      <c r="I97" s="5">
        <f t="shared" ca="1" si="231"/>
        <v>5250</v>
      </c>
      <c r="J97" s="5">
        <f t="shared" ca="1" si="231"/>
        <v>6125</v>
      </c>
      <c r="K97" s="5">
        <f t="shared" ca="1" si="231"/>
        <v>7000</v>
      </c>
      <c r="L97" s="5">
        <f t="shared" ca="1" si="231"/>
        <v>11815.846874999999</v>
      </c>
      <c r="M97" s="5">
        <f t="shared" ca="1" si="231"/>
        <v>16631.693749999999</v>
      </c>
      <c r="N97" s="5">
        <f t="shared" ca="1" si="231"/>
        <v>21447.540624999998</v>
      </c>
      <c r="O97" s="5">
        <f t="shared" ca="1" si="231"/>
        <v>26263.387499999997</v>
      </c>
      <c r="P97" s="5">
        <f t="shared" ca="1" si="231"/>
        <v>31079.234374999996</v>
      </c>
      <c r="Q97" s="5">
        <f t="shared" ca="1" si="231"/>
        <v>35895.081249999996</v>
      </c>
      <c r="R97" s="5">
        <f t="shared" ca="1" si="231"/>
        <v>40710.928124999991</v>
      </c>
      <c r="S97" s="5">
        <f t="shared" ca="1" si="231"/>
        <v>45526.774999999994</v>
      </c>
      <c r="T97" s="5">
        <f t="shared" ca="1" si="231"/>
        <v>50342.621874999997</v>
      </c>
      <c r="U97" s="5">
        <f t="shared" ca="1" si="231"/>
        <v>55158.46875</v>
      </c>
      <c r="V97" s="5">
        <f t="shared" ca="1" si="231"/>
        <v>59974.315625000003</v>
      </c>
      <c r="W97" s="5">
        <f t="shared" ca="1" si="231"/>
        <v>64790.162500000006</v>
      </c>
      <c r="X97" s="5">
        <f t="shared" ca="1" si="231"/>
        <v>72136.815625000003</v>
      </c>
      <c r="Y97" s="5">
        <f t="shared" ca="1" si="231"/>
        <v>79483.46875</v>
      </c>
      <c r="Z97" s="5">
        <f t="shared" ca="1" si="231"/>
        <v>86830.121874999997</v>
      </c>
      <c r="AA97" s="5">
        <f t="shared" ca="1" si="231"/>
        <v>94176.774999999994</v>
      </c>
      <c r="AB97" s="5">
        <f t="shared" ca="1" si="231"/>
        <v>96707.581249999988</v>
      </c>
      <c r="AC97" s="5">
        <f t="shared" ca="1" si="231"/>
        <v>99238.387499999983</v>
      </c>
      <c r="AD97" s="5">
        <f t="shared" ca="1" si="231"/>
        <v>101769.19374999998</v>
      </c>
      <c r="AE97" s="5">
        <f t="shared" ca="1" si="231"/>
        <v>104299.99999999997</v>
      </c>
      <c r="AF97" s="5">
        <f t="shared" ca="1" si="231"/>
        <v>107430.30046874998</v>
      </c>
      <c r="AG97" s="5">
        <f t="shared" ca="1" si="231"/>
        <v>110560.60093749998</v>
      </c>
      <c r="AH97" s="5">
        <f t="shared" ca="1" si="231"/>
        <v>113690.90140624999</v>
      </c>
      <c r="AI97" s="5">
        <f t="shared" ca="1" si="231"/>
        <v>116821.201875</v>
      </c>
      <c r="AJ97" s="5">
        <f t="shared" ca="1" si="231"/>
        <v>119951.50234375001</v>
      </c>
      <c r="AK97" s="5">
        <f t="shared" ca="1" si="231"/>
        <v>123081.80281250001</v>
      </c>
      <c r="AL97" s="5">
        <f t="shared" ca="1" si="231"/>
        <v>126212.10328125002</v>
      </c>
      <c r="AM97" s="5">
        <f t="shared" ca="1" si="231"/>
        <v>129342.40375000003</v>
      </c>
      <c r="AN97" s="5">
        <f t="shared" ca="1" si="231"/>
        <v>132472.70421875003</v>
      </c>
      <c r="AO97" s="5">
        <f t="shared" ca="1" si="231"/>
        <v>135603.00468750004</v>
      </c>
      <c r="AP97" s="5">
        <f t="shared" ca="1" si="231"/>
        <v>138733.30515625005</v>
      </c>
      <c r="AQ97" s="5">
        <f t="shared" ca="1" si="231"/>
        <v>141863.60562500005</v>
      </c>
      <c r="AR97" s="5">
        <f t="shared" ca="1" si="231"/>
        <v>145363.59359375006</v>
      </c>
      <c r="AS97" s="5">
        <f t="shared" ca="1" si="231"/>
        <v>148863.58156250007</v>
      </c>
      <c r="AT97" s="5">
        <f t="shared" ca="1" si="231"/>
        <v>152363.56953125008</v>
      </c>
      <c r="AU97" s="5">
        <f t="shared" ca="1" si="231"/>
        <v>155863.55750000008</v>
      </c>
      <c r="AV97" s="5">
        <f t="shared" ca="1" si="231"/>
        <v>156233.24500000008</v>
      </c>
      <c r="AW97" s="5">
        <f t="shared" ca="1" si="231"/>
        <v>156602.93250000008</v>
      </c>
      <c r="AX97" s="5">
        <f t="shared" ca="1" si="231"/>
        <v>156972.62000000008</v>
      </c>
      <c r="AY97" s="5">
        <f t="shared" ca="1" si="231"/>
        <v>157342.30750000008</v>
      </c>
      <c r="AZ97" s="5">
        <f t="shared" ca="1" si="231"/>
        <v>159377.0028046876</v>
      </c>
      <c r="BA97" s="5">
        <f t="shared" ca="1" si="231"/>
        <v>161411.69810937511</v>
      </c>
      <c r="BB97" s="5">
        <f t="shared" ca="1" si="231"/>
        <v>163446.39341406262</v>
      </c>
      <c r="BC97" s="5">
        <f t="shared" ca="1" si="231"/>
        <v>165481.08871875014</v>
      </c>
      <c r="BD97" s="5">
        <f t="shared" ca="1" si="231"/>
        <v>167515.78402343765</v>
      </c>
      <c r="BE97" s="5">
        <f t="shared" ca="1" si="231"/>
        <v>169550.47932812516</v>
      </c>
      <c r="BF97" s="5">
        <f t="shared" ca="1" si="231"/>
        <v>171585.17463281268</v>
      </c>
      <c r="BG97" s="5">
        <f t="shared" ca="1" si="231"/>
        <v>173619.86993750019</v>
      </c>
      <c r="BH97" s="5">
        <f t="shared" ca="1" si="231"/>
        <v>175654.5652421877</v>
      </c>
      <c r="BI97" s="5">
        <f t="shared" ca="1" si="231"/>
        <v>177689.26054687522</v>
      </c>
    </row>
    <row r="98" spans="1:61" ht="30" x14ac:dyDescent="0.25">
      <c r="A98" s="27" t="s">
        <v>520</v>
      </c>
      <c r="C98" s="5">
        <f>B25</f>
        <v>0</v>
      </c>
    </row>
    <row r="99" spans="1:61" x14ac:dyDescent="0.25">
      <c r="A99" t="s">
        <v>521</v>
      </c>
      <c r="C99" s="5">
        <f>MAX(0,C97-$C$98)</f>
        <v>0</v>
      </c>
      <c r="D99" s="5">
        <f t="shared" ref="D99:BI99" ca="1" si="232">MAX(0,D97-$C$98)</f>
        <v>875</v>
      </c>
      <c r="E99" s="5">
        <f t="shared" ca="1" si="232"/>
        <v>1750</v>
      </c>
      <c r="F99" s="5">
        <f t="shared" ca="1" si="232"/>
        <v>2625</v>
      </c>
      <c r="G99" s="5">
        <f t="shared" ca="1" si="232"/>
        <v>3500</v>
      </c>
      <c r="H99" s="5">
        <f t="shared" ca="1" si="232"/>
        <v>4375</v>
      </c>
      <c r="I99" s="5">
        <f t="shared" ca="1" si="232"/>
        <v>5250</v>
      </c>
      <c r="J99" s="5">
        <f t="shared" ca="1" si="232"/>
        <v>6125</v>
      </c>
      <c r="K99" s="5">
        <f t="shared" ca="1" si="232"/>
        <v>7000</v>
      </c>
      <c r="L99" s="5">
        <f t="shared" ca="1" si="232"/>
        <v>11815.846874999999</v>
      </c>
      <c r="M99" s="5">
        <f t="shared" ca="1" si="232"/>
        <v>16631.693749999999</v>
      </c>
      <c r="N99" s="5">
        <f t="shared" ca="1" si="232"/>
        <v>21447.540624999998</v>
      </c>
      <c r="O99" s="5">
        <f t="shared" ca="1" si="232"/>
        <v>26263.387499999997</v>
      </c>
      <c r="P99" s="5">
        <f t="shared" ca="1" si="232"/>
        <v>31079.234374999996</v>
      </c>
      <c r="Q99" s="5">
        <f t="shared" ca="1" si="232"/>
        <v>35895.081249999996</v>
      </c>
      <c r="R99" s="5">
        <f t="shared" ca="1" si="232"/>
        <v>40710.928124999991</v>
      </c>
      <c r="S99" s="5">
        <f t="shared" ca="1" si="232"/>
        <v>45526.774999999994</v>
      </c>
      <c r="T99" s="5">
        <f t="shared" ca="1" si="232"/>
        <v>50342.621874999997</v>
      </c>
      <c r="U99" s="5">
        <f t="shared" ca="1" si="232"/>
        <v>55158.46875</v>
      </c>
      <c r="V99" s="5">
        <f t="shared" ca="1" si="232"/>
        <v>59974.315625000003</v>
      </c>
      <c r="W99" s="5">
        <f t="shared" ca="1" si="232"/>
        <v>64790.162500000006</v>
      </c>
      <c r="X99" s="5">
        <f t="shared" ca="1" si="232"/>
        <v>72136.815625000003</v>
      </c>
      <c r="Y99" s="5">
        <f t="shared" ca="1" si="232"/>
        <v>79483.46875</v>
      </c>
      <c r="Z99" s="5">
        <f t="shared" ca="1" si="232"/>
        <v>86830.121874999997</v>
      </c>
      <c r="AA99" s="5">
        <f t="shared" ca="1" si="232"/>
        <v>94176.774999999994</v>
      </c>
      <c r="AB99" s="5">
        <f t="shared" ca="1" si="232"/>
        <v>96707.581249999988</v>
      </c>
      <c r="AC99" s="5">
        <f t="shared" ca="1" si="232"/>
        <v>99238.387499999983</v>
      </c>
      <c r="AD99" s="5">
        <f t="shared" ca="1" si="232"/>
        <v>101769.19374999998</v>
      </c>
      <c r="AE99" s="5">
        <f t="shared" ca="1" si="232"/>
        <v>104299.99999999997</v>
      </c>
      <c r="AF99" s="5">
        <f t="shared" ca="1" si="232"/>
        <v>107430.30046874998</v>
      </c>
      <c r="AG99" s="5">
        <f t="shared" ca="1" si="232"/>
        <v>110560.60093749998</v>
      </c>
      <c r="AH99" s="5">
        <f t="shared" ca="1" si="232"/>
        <v>113690.90140624999</v>
      </c>
      <c r="AI99" s="5">
        <f t="shared" ca="1" si="232"/>
        <v>116821.201875</v>
      </c>
      <c r="AJ99" s="5">
        <f t="shared" ca="1" si="232"/>
        <v>119951.50234375001</v>
      </c>
      <c r="AK99" s="5">
        <f t="shared" ca="1" si="232"/>
        <v>123081.80281250001</v>
      </c>
      <c r="AL99" s="5">
        <f t="shared" ca="1" si="232"/>
        <v>126212.10328125002</v>
      </c>
      <c r="AM99" s="5">
        <f t="shared" ca="1" si="232"/>
        <v>129342.40375000003</v>
      </c>
      <c r="AN99" s="5">
        <f t="shared" ca="1" si="232"/>
        <v>132472.70421875003</v>
      </c>
      <c r="AO99" s="5">
        <f t="shared" ca="1" si="232"/>
        <v>135603.00468750004</v>
      </c>
      <c r="AP99" s="5">
        <f t="shared" ca="1" si="232"/>
        <v>138733.30515625005</v>
      </c>
      <c r="AQ99" s="5">
        <f t="shared" ca="1" si="232"/>
        <v>141863.60562500005</v>
      </c>
      <c r="AR99" s="5">
        <f t="shared" ca="1" si="232"/>
        <v>145363.59359375006</v>
      </c>
      <c r="AS99" s="5">
        <f t="shared" ca="1" si="232"/>
        <v>148863.58156250007</v>
      </c>
      <c r="AT99" s="5">
        <f t="shared" ca="1" si="232"/>
        <v>152363.56953125008</v>
      </c>
      <c r="AU99" s="5">
        <f t="shared" ca="1" si="232"/>
        <v>155863.55750000008</v>
      </c>
      <c r="AV99" s="5">
        <f t="shared" ca="1" si="232"/>
        <v>156233.24500000008</v>
      </c>
      <c r="AW99" s="5">
        <f t="shared" ca="1" si="232"/>
        <v>156602.93250000008</v>
      </c>
      <c r="AX99" s="5">
        <f t="shared" ca="1" si="232"/>
        <v>156972.62000000008</v>
      </c>
      <c r="AY99" s="5">
        <f t="shared" ca="1" si="232"/>
        <v>157342.30750000008</v>
      </c>
      <c r="AZ99" s="5">
        <f t="shared" ca="1" si="232"/>
        <v>159377.0028046876</v>
      </c>
      <c r="BA99" s="5">
        <f t="shared" ca="1" si="232"/>
        <v>161411.69810937511</v>
      </c>
      <c r="BB99" s="5">
        <f t="shared" ca="1" si="232"/>
        <v>163446.39341406262</v>
      </c>
      <c r="BC99" s="5">
        <f t="shared" ca="1" si="232"/>
        <v>165481.08871875014</v>
      </c>
      <c r="BD99" s="5">
        <f t="shared" ca="1" si="232"/>
        <v>167515.78402343765</v>
      </c>
      <c r="BE99" s="5">
        <f t="shared" ca="1" si="232"/>
        <v>169550.47932812516</v>
      </c>
      <c r="BF99" s="5">
        <f t="shared" ca="1" si="232"/>
        <v>171585.17463281268</v>
      </c>
      <c r="BG99" s="5">
        <f t="shared" ca="1" si="232"/>
        <v>173619.86993750019</v>
      </c>
      <c r="BH99" s="5">
        <f t="shared" ca="1" si="232"/>
        <v>175654.5652421877</v>
      </c>
      <c r="BI99" s="5">
        <f t="shared" ca="1" si="232"/>
        <v>177689.26054687522</v>
      </c>
    </row>
    <row r="100" spans="1:61" x14ac:dyDescent="0.25">
      <c r="A100" s="27" t="s">
        <v>525</v>
      </c>
      <c r="C100" s="5">
        <v>0</v>
      </c>
      <c r="D100" s="5">
        <f ca="1">D99-C99</f>
        <v>875</v>
      </c>
      <c r="E100" s="5">
        <f t="shared" ref="E100:BI100" ca="1" si="233">E99-D99</f>
        <v>875</v>
      </c>
      <c r="F100" s="5">
        <f t="shared" ca="1" si="233"/>
        <v>875</v>
      </c>
      <c r="G100" s="5">
        <f t="shared" ca="1" si="233"/>
        <v>875</v>
      </c>
      <c r="H100" s="5">
        <f t="shared" ca="1" si="233"/>
        <v>875</v>
      </c>
      <c r="I100" s="5">
        <f t="shared" ca="1" si="233"/>
        <v>875</v>
      </c>
      <c r="J100" s="5">
        <f t="shared" ca="1" si="233"/>
        <v>875</v>
      </c>
      <c r="K100" s="5">
        <f t="shared" ca="1" si="233"/>
        <v>875</v>
      </c>
      <c r="L100" s="5">
        <f t="shared" ca="1" si="233"/>
        <v>4815.8468749999993</v>
      </c>
      <c r="M100" s="5">
        <f t="shared" ca="1" si="233"/>
        <v>4815.8468749999993</v>
      </c>
      <c r="N100" s="5">
        <f t="shared" ca="1" si="233"/>
        <v>4815.8468749999993</v>
      </c>
      <c r="O100" s="5">
        <f t="shared" ca="1" si="233"/>
        <v>4815.8468749999993</v>
      </c>
      <c r="P100" s="5">
        <f t="shared" ca="1" si="233"/>
        <v>4815.8468749999993</v>
      </c>
      <c r="Q100" s="5">
        <f t="shared" ca="1" si="233"/>
        <v>4815.8468749999993</v>
      </c>
      <c r="R100" s="5">
        <f t="shared" ca="1" si="233"/>
        <v>4815.8468749999956</v>
      </c>
      <c r="S100" s="5">
        <f t="shared" ca="1" si="233"/>
        <v>4815.8468750000029</v>
      </c>
      <c r="T100" s="5">
        <f t="shared" ca="1" si="233"/>
        <v>4815.8468750000029</v>
      </c>
      <c r="U100" s="5">
        <f t="shared" ca="1" si="233"/>
        <v>4815.8468750000029</v>
      </c>
      <c r="V100" s="5">
        <f t="shared" ca="1" si="233"/>
        <v>4815.8468750000029</v>
      </c>
      <c r="W100" s="5">
        <f t="shared" ca="1" si="233"/>
        <v>4815.8468750000029</v>
      </c>
      <c r="X100" s="5">
        <f t="shared" ca="1" si="233"/>
        <v>7346.6531249999971</v>
      </c>
      <c r="Y100" s="5">
        <f t="shared" ca="1" si="233"/>
        <v>7346.6531249999971</v>
      </c>
      <c r="Z100" s="5">
        <f t="shared" ca="1" si="233"/>
        <v>7346.6531249999971</v>
      </c>
      <c r="AA100" s="5">
        <f t="shared" ca="1" si="233"/>
        <v>7346.6531249999971</v>
      </c>
      <c r="AB100" s="5">
        <f t="shared" ca="1" si="233"/>
        <v>2530.8062499999942</v>
      </c>
      <c r="AC100" s="5">
        <f t="shared" ca="1" si="233"/>
        <v>2530.8062499999942</v>
      </c>
      <c r="AD100" s="5">
        <f t="shared" ca="1" si="233"/>
        <v>2530.8062499999942</v>
      </c>
      <c r="AE100" s="5">
        <f t="shared" ca="1" si="233"/>
        <v>2530.8062499999942</v>
      </c>
      <c r="AF100" s="5">
        <f t="shared" ca="1" si="233"/>
        <v>3130.300468750007</v>
      </c>
      <c r="AG100" s="5">
        <f t="shared" ca="1" si="233"/>
        <v>3130.300468750007</v>
      </c>
      <c r="AH100" s="5">
        <f t="shared" ca="1" si="233"/>
        <v>3130.300468750007</v>
      </c>
      <c r="AI100" s="5">
        <f t="shared" ca="1" si="233"/>
        <v>3130.300468750007</v>
      </c>
      <c r="AJ100" s="5">
        <f t="shared" ca="1" si="233"/>
        <v>3130.300468750007</v>
      </c>
      <c r="AK100" s="5">
        <f t="shared" ca="1" si="233"/>
        <v>3130.300468750007</v>
      </c>
      <c r="AL100" s="5">
        <f t="shared" ca="1" si="233"/>
        <v>3130.300468750007</v>
      </c>
      <c r="AM100" s="5">
        <f t="shared" ca="1" si="233"/>
        <v>3130.300468750007</v>
      </c>
      <c r="AN100" s="5">
        <f t="shared" ca="1" si="233"/>
        <v>3130.300468750007</v>
      </c>
      <c r="AO100" s="5">
        <f t="shared" ca="1" si="233"/>
        <v>3130.300468750007</v>
      </c>
      <c r="AP100" s="5">
        <f t="shared" ca="1" si="233"/>
        <v>3130.300468750007</v>
      </c>
      <c r="AQ100" s="5">
        <f t="shared" ca="1" si="233"/>
        <v>3130.300468750007</v>
      </c>
      <c r="AR100" s="5">
        <f t="shared" ca="1" si="233"/>
        <v>3499.987968750007</v>
      </c>
      <c r="AS100" s="5">
        <f t="shared" ca="1" si="233"/>
        <v>3499.987968750007</v>
      </c>
      <c r="AT100" s="5">
        <f t="shared" ca="1" si="233"/>
        <v>3499.987968750007</v>
      </c>
      <c r="AU100" s="5">
        <f t="shared" ca="1" si="233"/>
        <v>3499.987968750007</v>
      </c>
      <c r="AV100" s="5">
        <f t="shared" ca="1" si="233"/>
        <v>369.6875</v>
      </c>
      <c r="AW100" s="5">
        <f t="shared" ca="1" si="233"/>
        <v>369.6875</v>
      </c>
      <c r="AX100" s="5">
        <f t="shared" ca="1" si="233"/>
        <v>369.6875</v>
      </c>
      <c r="AY100" s="5">
        <f t="shared" ca="1" si="233"/>
        <v>369.6875</v>
      </c>
      <c r="AZ100" s="5">
        <f t="shared" ca="1" si="233"/>
        <v>2034.6953046875133</v>
      </c>
      <c r="BA100" s="5">
        <f t="shared" ca="1" si="233"/>
        <v>2034.6953046875133</v>
      </c>
      <c r="BB100" s="5">
        <f t="shared" ca="1" si="233"/>
        <v>2034.6953046875133</v>
      </c>
      <c r="BC100" s="5">
        <f t="shared" ca="1" si="233"/>
        <v>2034.6953046875133</v>
      </c>
      <c r="BD100" s="5">
        <f t="shared" ca="1" si="233"/>
        <v>2034.6953046875133</v>
      </c>
      <c r="BE100" s="5">
        <f t="shared" ca="1" si="233"/>
        <v>2034.6953046875133</v>
      </c>
      <c r="BF100" s="5">
        <f t="shared" ca="1" si="233"/>
        <v>2034.6953046875133</v>
      </c>
      <c r="BG100" s="5">
        <f t="shared" ca="1" si="233"/>
        <v>2034.6953046875133</v>
      </c>
      <c r="BH100" s="5">
        <f t="shared" ca="1" si="233"/>
        <v>2034.6953046875133</v>
      </c>
      <c r="BI100" s="5">
        <f t="shared" ca="1" si="233"/>
        <v>2034.6953046875133</v>
      </c>
    </row>
    <row r="101" spans="1:61" x14ac:dyDescent="0.25">
      <c r="A101" t="s">
        <v>528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</row>
    <row r="102" spans="1:61" x14ac:dyDescent="0.25">
      <c r="A102" s="27" t="s">
        <v>522</v>
      </c>
      <c r="C102" s="5">
        <f>C100+C101</f>
        <v>0</v>
      </c>
      <c r="D102" s="5">
        <f t="shared" ref="D102:BI102" ca="1" si="234">D100+D101</f>
        <v>875</v>
      </c>
      <c r="E102" s="5">
        <f t="shared" ca="1" si="234"/>
        <v>875</v>
      </c>
      <c r="F102" s="5">
        <f t="shared" ca="1" si="234"/>
        <v>875</v>
      </c>
      <c r="G102" s="5">
        <f t="shared" ca="1" si="234"/>
        <v>875</v>
      </c>
      <c r="H102" s="5">
        <f t="shared" ca="1" si="234"/>
        <v>875</v>
      </c>
      <c r="I102" s="5">
        <f t="shared" ca="1" si="234"/>
        <v>875</v>
      </c>
      <c r="J102" s="5">
        <f t="shared" ca="1" si="234"/>
        <v>875</v>
      </c>
      <c r="K102" s="5">
        <f t="shared" ca="1" si="234"/>
        <v>875</v>
      </c>
      <c r="L102" s="5">
        <f t="shared" ca="1" si="234"/>
        <v>4815.8468749999993</v>
      </c>
      <c r="M102" s="5">
        <f t="shared" ca="1" si="234"/>
        <v>4815.8468749999993</v>
      </c>
      <c r="N102" s="5">
        <f t="shared" ca="1" si="234"/>
        <v>4815.8468749999993</v>
      </c>
      <c r="O102" s="5">
        <f t="shared" ca="1" si="234"/>
        <v>4815.8468749999993</v>
      </c>
      <c r="P102" s="5">
        <f t="shared" ca="1" si="234"/>
        <v>4815.8468749999993</v>
      </c>
      <c r="Q102" s="5">
        <f t="shared" ca="1" si="234"/>
        <v>4815.8468749999993</v>
      </c>
      <c r="R102" s="5">
        <f t="shared" ca="1" si="234"/>
        <v>4815.8468749999956</v>
      </c>
      <c r="S102" s="5">
        <f t="shared" ca="1" si="234"/>
        <v>4815.8468750000029</v>
      </c>
      <c r="T102" s="5">
        <f t="shared" ca="1" si="234"/>
        <v>4815.8468750000029</v>
      </c>
      <c r="U102" s="5">
        <f t="shared" ca="1" si="234"/>
        <v>4815.8468750000029</v>
      </c>
      <c r="V102" s="5">
        <f t="shared" ca="1" si="234"/>
        <v>4815.8468750000029</v>
      </c>
      <c r="W102" s="5">
        <f t="shared" ca="1" si="234"/>
        <v>4815.8468750000029</v>
      </c>
      <c r="X102" s="5">
        <f t="shared" ca="1" si="234"/>
        <v>7346.6531249999971</v>
      </c>
      <c r="Y102" s="5">
        <f t="shared" ca="1" si="234"/>
        <v>7346.6531249999971</v>
      </c>
      <c r="Z102" s="5">
        <f t="shared" ca="1" si="234"/>
        <v>7346.6531249999971</v>
      </c>
      <c r="AA102" s="5">
        <f t="shared" ca="1" si="234"/>
        <v>7346.6531249999971</v>
      </c>
      <c r="AB102" s="5">
        <f t="shared" ca="1" si="234"/>
        <v>2530.8062499999942</v>
      </c>
      <c r="AC102" s="5">
        <f t="shared" ca="1" si="234"/>
        <v>2530.8062499999942</v>
      </c>
      <c r="AD102" s="5">
        <f t="shared" ca="1" si="234"/>
        <v>2530.8062499999942</v>
      </c>
      <c r="AE102" s="5">
        <f t="shared" ca="1" si="234"/>
        <v>2530.8062499999942</v>
      </c>
      <c r="AF102" s="5">
        <f t="shared" ca="1" si="234"/>
        <v>3130.300468750007</v>
      </c>
      <c r="AG102" s="5">
        <f t="shared" ca="1" si="234"/>
        <v>3130.300468750007</v>
      </c>
      <c r="AH102" s="5">
        <f t="shared" ca="1" si="234"/>
        <v>3130.300468750007</v>
      </c>
      <c r="AI102" s="5">
        <f t="shared" ca="1" si="234"/>
        <v>3130.300468750007</v>
      </c>
      <c r="AJ102" s="5">
        <f t="shared" ca="1" si="234"/>
        <v>3130.300468750007</v>
      </c>
      <c r="AK102" s="5">
        <f t="shared" ca="1" si="234"/>
        <v>3130.300468750007</v>
      </c>
      <c r="AL102" s="5">
        <f t="shared" ca="1" si="234"/>
        <v>3130.300468750007</v>
      </c>
      <c r="AM102" s="5">
        <f t="shared" ca="1" si="234"/>
        <v>3130.300468750007</v>
      </c>
      <c r="AN102" s="5">
        <f t="shared" ca="1" si="234"/>
        <v>3130.300468750007</v>
      </c>
      <c r="AO102" s="5">
        <f t="shared" ca="1" si="234"/>
        <v>3130.300468750007</v>
      </c>
      <c r="AP102" s="5">
        <f t="shared" ca="1" si="234"/>
        <v>3130.300468750007</v>
      </c>
      <c r="AQ102" s="5">
        <f t="shared" ca="1" si="234"/>
        <v>3130.300468750007</v>
      </c>
      <c r="AR102" s="5">
        <f t="shared" ca="1" si="234"/>
        <v>3499.987968750007</v>
      </c>
      <c r="AS102" s="5">
        <f t="shared" ca="1" si="234"/>
        <v>3499.987968750007</v>
      </c>
      <c r="AT102" s="5">
        <f t="shared" ca="1" si="234"/>
        <v>3499.987968750007</v>
      </c>
      <c r="AU102" s="5">
        <f t="shared" ca="1" si="234"/>
        <v>3499.987968750007</v>
      </c>
      <c r="AV102" s="5">
        <f t="shared" ca="1" si="234"/>
        <v>369.6875</v>
      </c>
      <c r="AW102" s="5">
        <f t="shared" ca="1" si="234"/>
        <v>369.6875</v>
      </c>
      <c r="AX102" s="5">
        <f t="shared" ca="1" si="234"/>
        <v>369.6875</v>
      </c>
      <c r="AY102" s="5">
        <f t="shared" ca="1" si="234"/>
        <v>369.6875</v>
      </c>
      <c r="AZ102" s="5">
        <f t="shared" ca="1" si="234"/>
        <v>2034.6953046875133</v>
      </c>
      <c r="BA102" s="5">
        <f t="shared" ca="1" si="234"/>
        <v>2034.6953046875133</v>
      </c>
      <c r="BB102" s="5">
        <f t="shared" ca="1" si="234"/>
        <v>2034.6953046875133</v>
      </c>
      <c r="BC102" s="5">
        <f t="shared" ca="1" si="234"/>
        <v>2034.6953046875133</v>
      </c>
      <c r="BD102" s="5">
        <f t="shared" ca="1" si="234"/>
        <v>2034.6953046875133</v>
      </c>
      <c r="BE102" s="5">
        <f t="shared" ca="1" si="234"/>
        <v>2034.6953046875133</v>
      </c>
      <c r="BF102" s="5">
        <f t="shared" ca="1" si="234"/>
        <v>2034.6953046875133</v>
      </c>
      <c r="BG102" s="5">
        <f t="shared" ca="1" si="234"/>
        <v>2034.6953046875133</v>
      </c>
      <c r="BH102" s="5">
        <f t="shared" ca="1" si="234"/>
        <v>2034.6953046875133</v>
      </c>
      <c r="BI102" s="5">
        <f t="shared" ca="1" si="234"/>
        <v>2034.6953046875133</v>
      </c>
    </row>
    <row r="103" spans="1:61" x14ac:dyDescent="0.25">
      <c r="A103" t="s">
        <v>523</v>
      </c>
      <c r="C103" s="4">
        <f ca="1">-C110*(1-$B$18)</f>
        <v>0</v>
      </c>
      <c r="D103" s="4">
        <f t="shared" ref="D103:BI103" ca="1" si="235">-D110*(1-$B$18)</f>
        <v>0</v>
      </c>
      <c r="E103" s="4">
        <f t="shared" ca="1" si="235"/>
        <v>0</v>
      </c>
      <c r="F103" s="4">
        <f t="shared" ca="1" si="235"/>
        <v>0</v>
      </c>
      <c r="G103" s="4">
        <f t="shared" ca="1" si="235"/>
        <v>0</v>
      </c>
      <c r="H103" s="4">
        <f t="shared" ca="1" si="235"/>
        <v>0</v>
      </c>
      <c r="I103" s="4">
        <f t="shared" ca="1" si="235"/>
        <v>0</v>
      </c>
      <c r="J103" s="4">
        <f t="shared" ca="1" si="235"/>
        <v>0</v>
      </c>
      <c r="K103" s="4">
        <f t="shared" ca="1" si="235"/>
        <v>0</v>
      </c>
      <c r="L103" s="4">
        <f t="shared" ca="1" si="235"/>
        <v>0</v>
      </c>
      <c r="M103" s="4">
        <f t="shared" ca="1" si="235"/>
        <v>0</v>
      </c>
      <c r="N103" s="4">
        <f t="shared" ca="1" si="235"/>
        <v>0</v>
      </c>
      <c r="O103" s="4">
        <f t="shared" ca="1" si="235"/>
        <v>0</v>
      </c>
      <c r="P103" s="4">
        <f t="shared" ca="1" si="235"/>
        <v>0</v>
      </c>
      <c r="Q103" s="4">
        <f t="shared" ca="1" si="235"/>
        <v>0</v>
      </c>
      <c r="R103" s="4">
        <f t="shared" ca="1" si="235"/>
        <v>0</v>
      </c>
      <c r="S103" s="4">
        <f t="shared" ca="1" si="235"/>
        <v>0</v>
      </c>
      <c r="T103" s="4">
        <f t="shared" ca="1" si="235"/>
        <v>0</v>
      </c>
      <c r="U103" s="4">
        <f t="shared" ca="1" si="235"/>
        <v>0</v>
      </c>
      <c r="V103" s="4">
        <f t="shared" ca="1" si="235"/>
        <v>0</v>
      </c>
      <c r="W103" s="4">
        <f t="shared" ca="1" si="235"/>
        <v>0</v>
      </c>
      <c r="X103" s="4">
        <f t="shared" ca="1" si="235"/>
        <v>0</v>
      </c>
      <c r="Y103" s="4">
        <f t="shared" ca="1" si="235"/>
        <v>0</v>
      </c>
      <c r="Z103" s="4">
        <f t="shared" ca="1" si="235"/>
        <v>306.25</v>
      </c>
      <c r="AA103" s="4">
        <f t="shared" ca="1" si="235"/>
        <v>306.25</v>
      </c>
      <c r="AB103" s="4">
        <f t="shared" ca="1" si="235"/>
        <v>306.25</v>
      </c>
      <c r="AC103" s="4">
        <f t="shared" ca="1" si="235"/>
        <v>306.25</v>
      </c>
      <c r="AD103" s="4">
        <f t="shared" ca="1" si="235"/>
        <v>306.25</v>
      </c>
      <c r="AE103" s="4">
        <f t="shared" ca="1" si="235"/>
        <v>306.25</v>
      </c>
      <c r="AF103" s="4">
        <f t="shared" ca="1" si="235"/>
        <v>306.25</v>
      </c>
      <c r="AG103" s="4">
        <f t="shared" ca="1" si="235"/>
        <v>306.25</v>
      </c>
      <c r="AH103" s="4">
        <f t="shared" ca="1" si="235"/>
        <v>1685.5464062499996</v>
      </c>
      <c r="AI103" s="4">
        <f t="shared" ca="1" si="235"/>
        <v>1685.5464062499996</v>
      </c>
      <c r="AJ103" s="4">
        <f t="shared" ca="1" si="235"/>
        <v>1685.5464062499996</v>
      </c>
      <c r="AK103" s="4">
        <f t="shared" ca="1" si="235"/>
        <v>1685.5464062499996</v>
      </c>
      <c r="AL103" s="4">
        <f t="shared" ca="1" si="235"/>
        <v>1685.5464062499996</v>
      </c>
      <c r="AM103" s="4">
        <f t="shared" ca="1" si="235"/>
        <v>1685.5464062499996</v>
      </c>
      <c r="AN103" s="4">
        <f t="shared" ca="1" si="235"/>
        <v>1685.5464062499984</v>
      </c>
      <c r="AO103" s="4">
        <f t="shared" ca="1" si="235"/>
        <v>1685.5464062500009</v>
      </c>
      <c r="AP103" s="4">
        <f t="shared" ca="1" si="235"/>
        <v>1685.5464062500009</v>
      </c>
      <c r="AQ103" s="4">
        <f t="shared" ca="1" si="235"/>
        <v>1685.5464062500009</v>
      </c>
      <c r="AR103" s="4">
        <f t="shared" ca="1" si="235"/>
        <v>1685.5464062500009</v>
      </c>
      <c r="AS103" s="4">
        <f t="shared" ca="1" si="235"/>
        <v>1685.5464062500009</v>
      </c>
      <c r="AT103" s="4">
        <f t="shared" ca="1" si="235"/>
        <v>2571.3285937499986</v>
      </c>
      <c r="AU103" s="4">
        <f t="shared" ca="1" si="235"/>
        <v>2571.3285937499986</v>
      </c>
      <c r="AV103" s="4">
        <f t="shared" ca="1" si="235"/>
        <v>2571.3285937499986</v>
      </c>
      <c r="AW103" s="4">
        <f t="shared" ca="1" si="235"/>
        <v>2571.3285937499986</v>
      </c>
      <c r="AX103" s="4">
        <f t="shared" ca="1" si="235"/>
        <v>885.78218749999792</v>
      </c>
      <c r="AY103" s="4">
        <f t="shared" ca="1" si="235"/>
        <v>885.78218749999792</v>
      </c>
      <c r="AZ103" s="4">
        <f t="shared" ca="1" si="235"/>
        <v>885.78218749999792</v>
      </c>
      <c r="BA103" s="4">
        <f t="shared" ca="1" si="235"/>
        <v>885.78218749999792</v>
      </c>
      <c r="BB103" s="4">
        <f t="shared" ca="1" si="235"/>
        <v>1095.6051640625024</v>
      </c>
      <c r="BC103" s="4">
        <f t="shared" ca="1" si="235"/>
        <v>1095.6051640625024</v>
      </c>
      <c r="BD103" s="4">
        <f t="shared" ca="1" si="235"/>
        <v>1095.6051640625024</v>
      </c>
      <c r="BE103" s="4">
        <f t="shared" ca="1" si="235"/>
        <v>1095.6051640625024</v>
      </c>
      <c r="BF103" s="4">
        <f t="shared" ca="1" si="235"/>
        <v>1095.6051640625024</v>
      </c>
      <c r="BG103" s="4">
        <f t="shared" ca="1" si="235"/>
        <v>1095.6051640625024</v>
      </c>
      <c r="BH103" s="4">
        <f t="shared" ca="1" si="235"/>
        <v>1095.6051640625024</v>
      </c>
      <c r="BI103" s="4">
        <f t="shared" ca="1" si="235"/>
        <v>1095.6051640625024</v>
      </c>
    </row>
    <row r="104" spans="1:61" x14ac:dyDescent="0.25">
      <c r="A104" s="27" t="s">
        <v>524</v>
      </c>
      <c r="C104" s="4">
        <f ca="1">-C112*(1-$B$18)</f>
        <v>0</v>
      </c>
      <c r="D104" s="4">
        <f t="shared" ref="D104:BI104" ca="1" si="236">-D112*(1-$B$18)</f>
        <v>0</v>
      </c>
      <c r="E104" s="4">
        <f t="shared" ca="1" si="236"/>
        <v>0</v>
      </c>
      <c r="F104" s="4">
        <f t="shared" ca="1" si="236"/>
        <v>0</v>
      </c>
      <c r="G104" s="4">
        <f t="shared" ca="1" si="236"/>
        <v>0</v>
      </c>
      <c r="H104" s="4">
        <f t="shared" ca="1" si="236"/>
        <v>0</v>
      </c>
      <c r="I104" s="4">
        <f t="shared" ca="1" si="236"/>
        <v>0</v>
      </c>
      <c r="J104" s="4">
        <f t="shared" ca="1" si="236"/>
        <v>0</v>
      </c>
      <c r="K104" s="4">
        <f t="shared" ca="1" si="236"/>
        <v>0</v>
      </c>
      <c r="L104" s="4">
        <f t="shared" ca="1" si="236"/>
        <v>0</v>
      </c>
      <c r="M104" s="4">
        <f t="shared" ca="1" si="236"/>
        <v>0</v>
      </c>
      <c r="N104" s="4">
        <f t="shared" ca="1" si="236"/>
        <v>0</v>
      </c>
      <c r="O104" s="4">
        <f t="shared" ca="1" si="236"/>
        <v>0</v>
      </c>
      <c r="P104" s="4">
        <f t="shared" ca="1" si="236"/>
        <v>0</v>
      </c>
      <c r="Q104" s="4">
        <f t="shared" ca="1" si="236"/>
        <v>0</v>
      </c>
      <c r="R104" s="4">
        <f t="shared" ca="1" si="236"/>
        <v>0</v>
      </c>
      <c r="S104" s="4">
        <f t="shared" ca="1" si="236"/>
        <v>0</v>
      </c>
      <c r="T104" s="4">
        <f t="shared" ca="1" si="236"/>
        <v>0</v>
      </c>
      <c r="U104" s="4">
        <f t="shared" ca="1" si="236"/>
        <v>0</v>
      </c>
      <c r="V104" s="4">
        <f t="shared" ca="1" si="236"/>
        <v>0</v>
      </c>
      <c r="W104" s="4">
        <f t="shared" ca="1" si="236"/>
        <v>0</v>
      </c>
      <c r="X104" s="4">
        <f t="shared" ca="1" si="236"/>
        <v>0</v>
      </c>
      <c r="Y104" s="4">
        <f t="shared" ca="1" si="236"/>
        <v>0</v>
      </c>
      <c r="Z104" s="4">
        <f t="shared" ca="1" si="236"/>
        <v>0</v>
      </c>
      <c r="AA104" s="4">
        <f t="shared" ca="1" si="236"/>
        <v>0</v>
      </c>
      <c r="AB104" s="4">
        <f t="shared" ca="1" si="236"/>
        <v>0</v>
      </c>
      <c r="AC104" s="4">
        <f t="shared" ca="1" si="236"/>
        <v>0</v>
      </c>
      <c r="AD104" s="4">
        <f t="shared" ca="1" si="236"/>
        <v>0</v>
      </c>
      <c r="AE104" s="4">
        <f t="shared" ca="1" si="236"/>
        <v>0</v>
      </c>
      <c r="AF104" s="4">
        <f t="shared" ca="1" si="236"/>
        <v>0</v>
      </c>
      <c r="AG104" s="4">
        <f t="shared" ca="1" si="236"/>
        <v>0</v>
      </c>
      <c r="AH104" s="4">
        <f t="shared" ca="1" si="236"/>
        <v>0</v>
      </c>
      <c r="AI104" s="4">
        <f t="shared" ca="1" si="236"/>
        <v>0</v>
      </c>
      <c r="AJ104" s="4">
        <f t="shared" ca="1" si="236"/>
        <v>0</v>
      </c>
      <c r="AK104" s="4">
        <f t="shared" ca="1" si="236"/>
        <v>0</v>
      </c>
      <c r="AL104" s="4">
        <f t="shared" ca="1" si="236"/>
        <v>0</v>
      </c>
      <c r="AM104" s="4">
        <f t="shared" ca="1" si="236"/>
        <v>0</v>
      </c>
      <c r="AN104" s="4">
        <f t="shared" ca="1" si="236"/>
        <v>0</v>
      </c>
      <c r="AO104" s="4">
        <f t="shared" ca="1" si="236"/>
        <v>0</v>
      </c>
      <c r="AP104" s="4">
        <f t="shared" ca="1" si="236"/>
        <v>0</v>
      </c>
      <c r="AQ104" s="4">
        <f t="shared" ca="1" si="236"/>
        <v>0</v>
      </c>
      <c r="AR104" s="4">
        <f t="shared" ca="1" si="236"/>
        <v>0</v>
      </c>
      <c r="AS104" s="4">
        <f t="shared" ca="1" si="236"/>
        <v>0</v>
      </c>
      <c r="AT104" s="4">
        <f t="shared" ca="1" si="236"/>
        <v>0</v>
      </c>
      <c r="AU104" s="4">
        <f t="shared" ca="1" si="236"/>
        <v>0</v>
      </c>
      <c r="AV104" s="4">
        <f t="shared" ca="1" si="236"/>
        <v>107.1875</v>
      </c>
      <c r="AW104" s="4">
        <f t="shared" ca="1" si="236"/>
        <v>107.1875</v>
      </c>
      <c r="AX104" s="4">
        <f t="shared" ca="1" si="236"/>
        <v>107.1875</v>
      </c>
      <c r="AY104" s="4">
        <f t="shared" ca="1" si="236"/>
        <v>107.1875</v>
      </c>
      <c r="AZ104" s="4">
        <f t="shared" ca="1" si="236"/>
        <v>107.1875</v>
      </c>
      <c r="BA104" s="4">
        <f t="shared" ca="1" si="236"/>
        <v>107.1875</v>
      </c>
      <c r="BB104" s="4">
        <f t="shared" ca="1" si="236"/>
        <v>107.1875</v>
      </c>
      <c r="BC104" s="4">
        <f t="shared" ca="1" si="236"/>
        <v>107.1875</v>
      </c>
      <c r="BD104" s="4">
        <f t="shared" ca="1" si="236"/>
        <v>589.94124218749982</v>
      </c>
      <c r="BE104" s="4">
        <f t="shared" ca="1" si="236"/>
        <v>589.94124218749982</v>
      </c>
      <c r="BF104" s="4">
        <f t="shared" ca="1" si="236"/>
        <v>589.94124218749982</v>
      </c>
      <c r="BG104" s="4">
        <f t="shared" ca="1" si="236"/>
        <v>589.94124218749982</v>
      </c>
      <c r="BH104" s="4">
        <f t="shared" ca="1" si="236"/>
        <v>589.94124218749982</v>
      </c>
      <c r="BI104" s="4">
        <f t="shared" ca="1" si="236"/>
        <v>589.94124218749982</v>
      </c>
    </row>
    <row r="106" spans="1:61" x14ac:dyDescent="0.25">
      <c r="A106" s="9" t="s">
        <v>506</v>
      </c>
    </row>
    <row r="107" spans="1:61" x14ac:dyDescent="0.25">
      <c r="A107" s="24" t="s">
        <v>514</v>
      </c>
      <c r="D107" s="4">
        <f t="shared" ref="D107:AI107" si="237">IF(COLUMN()&lt;=$C$78+$D$26,$B$24/$D$26,0)</f>
        <v>5605.875</v>
      </c>
      <c r="E107" s="4">
        <f t="shared" si="237"/>
        <v>5605.875</v>
      </c>
      <c r="F107" s="4">
        <f t="shared" si="237"/>
        <v>5605.875</v>
      </c>
      <c r="G107" s="4">
        <f t="shared" si="237"/>
        <v>5605.875</v>
      </c>
      <c r="H107" s="4">
        <f t="shared" si="237"/>
        <v>5605.875</v>
      </c>
      <c r="I107" s="4">
        <f t="shared" si="237"/>
        <v>5605.875</v>
      </c>
      <c r="J107" s="4">
        <f t="shared" si="237"/>
        <v>5605.875</v>
      </c>
      <c r="K107" s="4">
        <f t="shared" si="237"/>
        <v>5605.875</v>
      </c>
      <c r="L107" s="4">
        <f t="shared" si="237"/>
        <v>0</v>
      </c>
      <c r="M107" s="4">
        <f t="shared" si="237"/>
        <v>0</v>
      </c>
      <c r="N107" s="4">
        <f t="shared" si="237"/>
        <v>0</v>
      </c>
      <c r="O107" s="4">
        <f t="shared" si="237"/>
        <v>0</v>
      </c>
      <c r="P107" s="4">
        <f t="shared" si="237"/>
        <v>0</v>
      </c>
      <c r="Q107" s="4">
        <f t="shared" si="237"/>
        <v>0</v>
      </c>
      <c r="R107" s="4">
        <f t="shared" si="237"/>
        <v>0</v>
      </c>
      <c r="S107" s="4">
        <f t="shared" si="237"/>
        <v>0</v>
      </c>
      <c r="T107" s="4">
        <f t="shared" si="237"/>
        <v>0</v>
      </c>
      <c r="U107" s="4">
        <f t="shared" si="237"/>
        <v>0</v>
      </c>
      <c r="V107" s="4">
        <f t="shared" si="237"/>
        <v>0</v>
      </c>
      <c r="W107" s="4">
        <f t="shared" si="237"/>
        <v>0</v>
      </c>
      <c r="X107" s="4">
        <f t="shared" si="237"/>
        <v>0</v>
      </c>
      <c r="Y107" s="4">
        <f t="shared" si="237"/>
        <v>0</v>
      </c>
      <c r="Z107" s="4">
        <f t="shared" si="237"/>
        <v>0</v>
      </c>
      <c r="AA107" s="4">
        <f t="shared" si="237"/>
        <v>0</v>
      </c>
      <c r="AB107" s="4">
        <f t="shared" si="237"/>
        <v>0</v>
      </c>
      <c r="AC107" s="4">
        <f t="shared" si="237"/>
        <v>0</v>
      </c>
      <c r="AD107" s="4">
        <f t="shared" si="237"/>
        <v>0</v>
      </c>
      <c r="AE107" s="4">
        <f t="shared" si="237"/>
        <v>0</v>
      </c>
      <c r="AF107" s="4">
        <f t="shared" si="237"/>
        <v>0</v>
      </c>
      <c r="AG107" s="4">
        <f t="shared" si="237"/>
        <v>0</v>
      </c>
      <c r="AH107" s="4">
        <f t="shared" si="237"/>
        <v>0</v>
      </c>
      <c r="AI107" s="4">
        <f t="shared" si="237"/>
        <v>0</v>
      </c>
      <c r="AJ107" s="4">
        <f t="shared" ref="AJ107:BI107" si="238">IF(COLUMN()&lt;=$C$78+$D$26,$B$24/$D$26,0)</f>
        <v>0</v>
      </c>
      <c r="AK107" s="4">
        <f t="shared" si="238"/>
        <v>0</v>
      </c>
      <c r="AL107" s="4">
        <f t="shared" si="238"/>
        <v>0</v>
      </c>
      <c r="AM107" s="4">
        <f t="shared" si="238"/>
        <v>0</v>
      </c>
      <c r="AN107" s="4">
        <f t="shared" si="238"/>
        <v>0</v>
      </c>
      <c r="AO107" s="4">
        <f t="shared" si="238"/>
        <v>0</v>
      </c>
      <c r="AP107" s="4">
        <f t="shared" si="238"/>
        <v>0</v>
      </c>
      <c r="AQ107" s="4">
        <f t="shared" si="238"/>
        <v>0</v>
      </c>
      <c r="AR107" s="4">
        <f t="shared" si="238"/>
        <v>0</v>
      </c>
      <c r="AS107" s="4">
        <f t="shared" si="238"/>
        <v>0</v>
      </c>
      <c r="AT107" s="4">
        <f t="shared" si="238"/>
        <v>0</v>
      </c>
      <c r="AU107" s="4">
        <f t="shared" si="238"/>
        <v>0</v>
      </c>
      <c r="AV107" s="4">
        <f t="shared" si="238"/>
        <v>0</v>
      </c>
      <c r="AW107" s="4">
        <f t="shared" si="238"/>
        <v>0</v>
      </c>
      <c r="AX107" s="4">
        <f t="shared" si="238"/>
        <v>0</v>
      </c>
      <c r="AY107" s="4">
        <f t="shared" si="238"/>
        <v>0</v>
      </c>
      <c r="AZ107" s="4">
        <f t="shared" si="238"/>
        <v>0</v>
      </c>
      <c r="BA107" s="4">
        <f t="shared" si="238"/>
        <v>0</v>
      </c>
      <c r="BB107" s="4">
        <f t="shared" si="238"/>
        <v>0</v>
      </c>
      <c r="BC107" s="4">
        <f t="shared" si="238"/>
        <v>0</v>
      </c>
      <c r="BD107" s="4">
        <f t="shared" si="238"/>
        <v>0</v>
      </c>
      <c r="BE107" s="4">
        <f t="shared" si="238"/>
        <v>0</v>
      </c>
      <c r="BF107" s="4">
        <f t="shared" si="238"/>
        <v>0</v>
      </c>
      <c r="BG107" s="4">
        <f t="shared" si="238"/>
        <v>0</v>
      </c>
      <c r="BH107" s="4">
        <f t="shared" si="238"/>
        <v>0</v>
      </c>
      <c r="BI107" s="4">
        <f t="shared" si="238"/>
        <v>0</v>
      </c>
    </row>
    <row r="108" spans="1:61" x14ac:dyDescent="0.25">
      <c r="A108" s="24" t="s">
        <v>516</v>
      </c>
      <c r="C108" s="4">
        <f t="shared" ref="C108:AH108" ca="1" si="239">IF(COLUMN()&lt;$C$78+$D$19,0,-OFFSET(C107,0,-$D$19))</f>
        <v>0</v>
      </c>
      <c r="D108" s="4">
        <f t="shared" ca="1" si="239"/>
        <v>0</v>
      </c>
      <c r="E108" s="4">
        <f t="shared" ca="1" si="239"/>
        <v>0</v>
      </c>
      <c r="F108" s="4">
        <f t="shared" ca="1" si="239"/>
        <v>0</v>
      </c>
      <c r="G108" s="4">
        <f t="shared" ca="1" si="239"/>
        <v>0</v>
      </c>
      <c r="H108" s="4">
        <f t="shared" ca="1" si="239"/>
        <v>0</v>
      </c>
      <c r="I108" s="4">
        <f t="shared" ca="1" si="239"/>
        <v>0</v>
      </c>
      <c r="J108" s="4">
        <f t="shared" ca="1" si="239"/>
        <v>0</v>
      </c>
      <c r="K108" s="4">
        <f t="shared" ca="1" si="239"/>
        <v>0</v>
      </c>
      <c r="L108" s="4">
        <f t="shared" ca="1" si="239"/>
        <v>0</v>
      </c>
      <c r="M108" s="4">
        <f t="shared" ca="1" si="239"/>
        <v>0</v>
      </c>
      <c r="N108" s="4">
        <f t="shared" ca="1" si="239"/>
        <v>0</v>
      </c>
      <c r="O108" s="4">
        <f t="shared" ca="1" si="239"/>
        <v>0</v>
      </c>
      <c r="P108" s="4">
        <f t="shared" ca="1" si="239"/>
        <v>0</v>
      </c>
      <c r="Q108" s="4">
        <f t="shared" ca="1" si="239"/>
        <v>0</v>
      </c>
      <c r="R108" s="4">
        <f t="shared" ca="1" si="239"/>
        <v>0</v>
      </c>
      <c r="S108" s="4">
        <f t="shared" ca="1" si="239"/>
        <v>0</v>
      </c>
      <c r="T108" s="4">
        <f t="shared" ca="1" si="239"/>
        <v>0</v>
      </c>
      <c r="U108" s="4">
        <f t="shared" ca="1" si="239"/>
        <v>0</v>
      </c>
      <c r="V108" s="4">
        <f t="shared" ca="1" si="239"/>
        <v>0</v>
      </c>
      <c r="W108" s="4">
        <f t="shared" ca="1" si="239"/>
        <v>0</v>
      </c>
      <c r="X108" s="4">
        <f t="shared" ca="1" si="239"/>
        <v>-5605.875</v>
      </c>
      <c r="Y108" s="4">
        <f t="shared" ca="1" si="239"/>
        <v>-5605.875</v>
      </c>
      <c r="Z108" s="4">
        <f t="shared" ca="1" si="239"/>
        <v>-5605.875</v>
      </c>
      <c r="AA108" s="4">
        <f t="shared" ca="1" si="239"/>
        <v>-5605.875</v>
      </c>
      <c r="AB108" s="4">
        <f t="shared" ca="1" si="239"/>
        <v>-5605.875</v>
      </c>
      <c r="AC108" s="4">
        <f t="shared" ca="1" si="239"/>
        <v>-5605.875</v>
      </c>
      <c r="AD108" s="4">
        <f t="shared" ca="1" si="239"/>
        <v>-5605.875</v>
      </c>
      <c r="AE108" s="4">
        <f t="shared" ca="1" si="239"/>
        <v>-5605.875</v>
      </c>
      <c r="AF108" s="4">
        <f t="shared" ca="1" si="239"/>
        <v>0</v>
      </c>
      <c r="AG108" s="4">
        <f t="shared" ca="1" si="239"/>
        <v>0</v>
      </c>
      <c r="AH108" s="4">
        <f t="shared" ca="1" si="239"/>
        <v>0</v>
      </c>
      <c r="AI108" s="4">
        <f t="shared" ref="AI108:BI108" ca="1" si="240">IF(COLUMN()&lt;$C$78+$D$19,0,-OFFSET(AI107,0,-$D$19))</f>
        <v>0</v>
      </c>
      <c r="AJ108" s="4">
        <f t="shared" ca="1" si="240"/>
        <v>0</v>
      </c>
      <c r="AK108" s="4">
        <f t="shared" ca="1" si="240"/>
        <v>0</v>
      </c>
      <c r="AL108" s="4">
        <f t="shared" ca="1" si="240"/>
        <v>0</v>
      </c>
      <c r="AM108" s="4">
        <f t="shared" ca="1" si="240"/>
        <v>0</v>
      </c>
      <c r="AN108" s="4">
        <f t="shared" ca="1" si="240"/>
        <v>0</v>
      </c>
      <c r="AO108" s="4">
        <f t="shared" ca="1" si="240"/>
        <v>0</v>
      </c>
      <c r="AP108" s="4">
        <f t="shared" ca="1" si="240"/>
        <v>0</v>
      </c>
      <c r="AQ108" s="4">
        <f t="shared" ca="1" si="240"/>
        <v>0</v>
      </c>
      <c r="AR108" s="4">
        <f t="shared" ca="1" si="240"/>
        <v>0</v>
      </c>
      <c r="AS108" s="4">
        <f t="shared" ca="1" si="240"/>
        <v>0</v>
      </c>
      <c r="AT108" s="4">
        <f t="shared" ca="1" si="240"/>
        <v>0</v>
      </c>
      <c r="AU108" s="4">
        <f t="shared" ca="1" si="240"/>
        <v>0</v>
      </c>
      <c r="AV108" s="4">
        <f t="shared" ca="1" si="240"/>
        <v>0</v>
      </c>
      <c r="AW108" s="4">
        <f t="shared" ca="1" si="240"/>
        <v>0</v>
      </c>
      <c r="AX108" s="4">
        <f t="shared" ca="1" si="240"/>
        <v>0</v>
      </c>
      <c r="AY108" s="4">
        <f t="shared" ca="1" si="240"/>
        <v>0</v>
      </c>
      <c r="AZ108" s="4">
        <f t="shared" ca="1" si="240"/>
        <v>0</v>
      </c>
      <c r="BA108" s="4">
        <f t="shared" ca="1" si="240"/>
        <v>0</v>
      </c>
      <c r="BB108" s="4">
        <f t="shared" ca="1" si="240"/>
        <v>0</v>
      </c>
      <c r="BC108" s="4">
        <f t="shared" ca="1" si="240"/>
        <v>0</v>
      </c>
      <c r="BD108" s="4">
        <f t="shared" ca="1" si="240"/>
        <v>0</v>
      </c>
      <c r="BE108" s="4">
        <f t="shared" ca="1" si="240"/>
        <v>0</v>
      </c>
      <c r="BF108" s="4">
        <f t="shared" ca="1" si="240"/>
        <v>0</v>
      </c>
      <c r="BG108" s="4">
        <f t="shared" ca="1" si="240"/>
        <v>0</v>
      </c>
      <c r="BH108" s="4">
        <f t="shared" ca="1" si="240"/>
        <v>0</v>
      </c>
      <c r="BI108" s="4">
        <f t="shared" ca="1" si="240"/>
        <v>0</v>
      </c>
    </row>
    <row r="109" spans="1:61" x14ac:dyDescent="0.25">
      <c r="A109" t="s">
        <v>507</v>
      </c>
      <c r="C109" s="4">
        <f t="shared" ref="C109:AH109" ca="1" si="241">IF(COLUMN()&lt;$C$78+$D$27,0,OFFSET(C102,0,-$D$27))</f>
        <v>0</v>
      </c>
      <c r="D109" s="4">
        <f t="shared" ca="1" si="241"/>
        <v>0</v>
      </c>
      <c r="E109" s="4">
        <f t="shared" ca="1" si="241"/>
        <v>0</v>
      </c>
      <c r="F109" s="4">
        <f t="shared" ca="1" si="241"/>
        <v>875</v>
      </c>
      <c r="G109" s="4">
        <f t="shared" ca="1" si="241"/>
        <v>875</v>
      </c>
      <c r="H109" s="4">
        <f t="shared" ca="1" si="241"/>
        <v>875</v>
      </c>
      <c r="I109" s="4">
        <f t="shared" ca="1" si="241"/>
        <v>875</v>
      </c>
      <c r="J109" s="4">
        <f t="shared" ca="1" si="241"/>
        <v>875</v>
      </c>
      <c r="K109" s="4">
        <f t="shared" ca="1" si="241"/>
        <v>875</v>
      </c>
      <c r="L109" s="4">
        <f t="shared" ca="1" si="241"/>
        <v>875</v>
      </c>
      <c r="M109" s="4">
        <f t="shared" ca="1" si="241"/>
        <v>875</v>
      </c>
      <c r="N109" s="4">
        <f t="shared" ca="1" si="241"/>
        <v>4815.8468749999993</v>
      </c>
      <c r="O109" s="4">
        <f t="shared" ca="1" si="241"/>
        <v>4815.8468749999993</v>
      </c>
      <c r="P109" s="4">
        <f t="shared" ca="1" si="241"/>
        <v>4815.8468749999993</v>
      </c>
      <c r="Q109" s="4">
        <f t="shared" ca="1" si="241"/>
        <v>4815.8468749999993</v>
      </c>
      <c r="R109" s="4">
        <f t="shared" ca="1" si="241"/>
        <v>4815.8468749999993</v>
      </c>
      <c r="S109" s="4">
        <f t="shared" ca="1" si="241"/>
        <v>4815.8468749999993</v>
      </c>
      <c r="T109" s="4">
        <f t="shared" ca="1" si="241"/>
        <v>4815.8468749999956</v>
      </c>
      <c r="U109" s="4">
        <f t="shared" ca="1" si="241"/>
        <v>4815.8468750000029</v>
      </c>
      <c r="V109" s="4">
        <f t="shared" ca="1" si="241"/>
        <v>4815.8468750000029</v>
      </c>
      <c r="W109" s="4">
        <f t="shared" ca="1" si="241"/>
        <v>4815.8468750000029</v>
      </c>
      <c r="X109" s="4">
        <f t="shared" ca="1" si="241"/>
        <v>4815.8468750000029</v>
      </c>
      <c r="Y109" s="4">
        <f t="shared" ca="1" si="241"/>
        <v>4815.8468750000029</v>
      </c>
      <c r="Z109" s="4">
        <f t="shared" ca="1" si="241"/>
        <v>7346.6531249999971</v>
      </c>
      <c r="AA109" s="4">
        <f t="shared" ca="1" si="241"/>
        <v>7346.6531249999971</v>
      </c>
      <c r="AB109" s="4">
        <f t="shared" ca="1" si="241"/>
        <v>7346.6531249999971</v>
      </c>
      <c r="AC109" s="4">
        <f t="shared" ca="1" si="241"/>
        <v>7346.6531249999971</v>
      </c>
      <c r="AD109" s="4">
        <f t="shared" ca="1" si="241"/>
        <v>2530.8062499999942</v>
      </c>
      <c r="AE109" s="4">
        <f t="shared" ca="1" si="241"/>
        <v>2530.8062499999942</v>
      </c>
      <c r="AF109" s="4">
        <f t="shared" ca="1" si="241"/>
        <v>2530.8062499999942</v>
      </c>
      <c r="AG109" s="4">
        <f t="shared" ca="1" si="241"/>
        <v>2530.8062499999942</v>
      </c>
      <c r="AH109" s="4">
        <f t="shared" ca="1" si="241"/>
        <v>3130.300468750007</v>
      </c>
      <c r="AI109" s="4">
        <f t="shared" ref="AI109:BI109" ca="1" si="242">IF(COLUMN()&lt;$C$78+$D$27,0,OFFSET(AI102,0,-$D$27))</f>
        <v>3130.300468750007</v>
      </c>
      <c r="AJ109" s="4">
        <f t="shared" ca="1" si="242"/>
        <v>3130.300468750007</v>
      </c>
      <c r="AK109" s="4">
        <f t="shared" ca="1" si="242"/>
        <v>3130.300468750007</v>
      </c>
      <c r="AL109" s="4">
        <f t="shared" ca="1" si="242"/>
        <v>3130.300468750007</v>
      </c>
      <c r="AM109" s="4">
        <f t="shared" ca="1" si="242"/>
        <v>3130.300468750007</v>
      </c>
      <c r="AN109" s="4">
        <f t="shared" ca="1" si="242"/>
        <v>3130.300468750007</v>
      </c>
      <c r="AO109" s="4">
        <f t="shared" ca="1" si="242"/>
        <v>3130.300468750007</v>
      </c>
      <c r="AP109" s="4">
        <f t="shared" ca="1" si="242"/>
        <v>3130.300468750007</v>
      </c>
      <c r="AQ109" s="4">
        <f t="shared" ca="1" si="242"/>
        <v>3130.300468750007</v>
      </c>
      <c r="AR109" s="4">
        <f t="shared" ca="1" si="242"/>
        <v>3130.300468750007</v>
      </c>
      <c r="AS109" s="4">
        <f t="shared" ca="1" si="242"/>
        <v>3130.300468750007</v>
      </c>
      <c r="AT109" s="4">
        <f t="shared" ca="1" si="242"/>
        <v>3499.987968750007</v>
      </c>
      <c r="AU109" s="4">
        <f t="shared" ca="1" si="242"/>
        <v>3499.987968750007</v>
      </c>
      <c r="AV109" s="4">
        <f t="shared" ca="1" si="242"/>
        <v>3499.987968750007</v>
      </c>
      <c r="AW109" s="4">
        <f t="shared" ca="1" si="242"/>
        <v>3499.987968750007</v>
      </c>
      <c r="AX109" s="4">
        <f t="shared" ca="1" si="242"/>
        <v>369.6875</v>
      </c>
      <c r="AY109" s="4">
        <f t="shared" ca="1" si="242"/>
        <v>369.6875</v>
      </c>
      <c r="AZ109" s="4">
        <f t="shared" ca="1" si="242"/>
        <v>369.6875</v>
      </c>
      <c r="BA109" s="4">
        <f t="shared" ca="1" si="242"/>
        <v>369.6875</v>
      </c>
      <c r="BB109" s="4">
        <f t="shared" ca="1" si="242"/>
        <v>2034.6953046875133</v>
      </c>
      <c r="BC109" s="4">
        <f t="shared" ca="1" si="242"/>
        <v>2034.6953046875133</v>
      </c>
      <c r="BD109" s="4">
        <f t="shared" ca="1" si="242"/>
        <v>2034.6953046875133</v>
      </c>
      <c r="BE109" s="4">
        <f t="shared" ca="1" si="242"/>
        <v>2034.6953046875133</v>
      </c>
      <c r="BF109" s="4">
        <f t="shared" ca="1" si="242"/>
        <v>2034.6953046875133</v>
      </c>
      <c r="BG109" s="4">
        <f t="shared" ca="1" si="242"/>
        <v>2034.6953046875133</v>
      </c>
      <c r="BH109" s="4">
        <f t="shared" ca="1" si="242"/>
        <v>2034.6953046875133</v>
      </c>
      <c r="BI109" s="4">
        <f t="shared" ca="1" si="242"/>
        <v>2034.6953046875133</v>
      </c>
    </row>
    <row r="110" spans="1:61" x14ac:dyDescent="0.25">
      <c r="A110" t="s">
        <v>508</v>
      </c>
      <c r="C110" s="4">
        <f t="shared" ref="C110:AH110" ca="1" si="243">IF(COLUMN()&lt;$C$78+$D$19,0,-OFFSET(C109,0,-$D$19))</f>
        <v>0</v>
      </c>
      <c r="D110" s="4">
        <f t="shared" ca="1" si="243"/>
        <v>0</v>
      </c>
      <c r="E110" s="4">
        <f t="shared" ca="1" si="243"/>
        <v>0</v>
      </c>
      <c r="F110" s="4">
        <f t="shared" ca="1" si="243"/>
        <v>0</v>
      </c>
      <c r="G110" s="4">
        <f t="shared" ca="1" si="243"/>
        <v>0</v>
      </c>
      <c r="H110" s="4">
        <f t="shared" ca="1" si="243"/>
        <v>0</v>
      </c>
      <c r="I110" s="4">
        <f t="shared" ca="1" si="243"/>
        <v>0</v>
      </c>
      <c r="J110" s="4">
        <f t="shared" ca="1" si="243"/>
        <v>0</v>
      </c>
      <c r="K110" s="4">
        <f t="shared" ca="1" si="243"/>
        <v>0</v>
      </c>
      <c r="L110" s="4">
        <f t="shared" ca="1" si="243"/>
        <v>0</v>
      </c>
      <c r="M110" s="4">
        <f t="shared" ca="1" si="243"/>
        <v>0</v>
      </c>
      <c r="N110" s="4">
        <f t="shared" ca="1" si="243"/>
        <v>0</v>
      </c>
      <c r="O110" s="4">
        <f t="shared" ca="1" si="243"/>
        <v>0</v>
      </c>
      <c r="P110" s="4">
        <f t="shared" ca="1" si="243"/>
        <v>0</v>
      </c>
      <c r="Q110" s="4">
        <f t="shared" ca="1" si="243"/>
        <v>0</v>
      </c>
      <c r="R110" s="4">
        <f t="shared" ca="1" si="243"/>
        <v>0</v>
      </c>
      <c r="S110" s="4">
        <f t="shared" ca="1" si="243"/>
        <v>0</v>
      </c>
      <c r="T110" s="4">
        <f t="shared" ca="1" si="243"/>
        <v>0</v>
      </c>
      <c r="U110" s="4">
        <f t="shared" ca="1" si="243"/>
        <v>0</v>
      </c>
      <c r="V110" s="4">
        <f t="shared" ca="1" si="243"/>
        <v>0</v>
      </c>
      <c r="W110" s="4">
        <f t="shared" ca="1" si="243"/>
        <v>0</v>
      </c>
      <c r="X110" s="4">
        <f t="shared" ca="1" si="243"/>
        <v>0</v>
      </c>
      <c r="Y110" s="4">
        <f t="shared" ca="1" si="243"/>
        <v>0</v>
      </c>
      <c r="Z110" s="4">
        <f t="shared" ca="1" si="243"/>
        <v>-875</v>
      </c>
      <c r="AA110" s="4">
        <f t="shared" ca="1" si="243"/>
        <v>-875</v>
      </c>
      <c r="AB110" s="4">
        <f t="shared" ca="1" si="243"/>
        <v>-875</v>
      </c>
      <c r="AC110" s="4">
        <f t="shared" ca="1" si="243"/>
        <v>-875</v>
      </c>
      <c r="AD110" s="4">
        <f t="shared" ca="1" si="243"/>
        <v>-875</v>
      </c>
      <c r="AE110" s="4">
        <f t="shared" ca="1" si="243"/>
        <v>-875</v>
      </c>
      <c r="AF110" s="4">
        <f t="shared" ca="1" si="243"/>
        <v>-875</v>
      </c>
      <c r="AG110" s="4">
        <f t="shared" ca="1" si="243"/>
        <v>-875</v>
      </c>
      <c r="AH110" s="4">
        <f t="shared" ca="1" si="243"/>
        <v>-4815.8468749999993</v>
      </c>
      <c r="AI110" s="4">
        <f t="shared" ref="AI110:BI110" ca="1" si="244">IF(COLUMN()&lt;$C$78+$D$19,0,-OFFSET(AI109,0,-$D$19))</f>
        <v>-4815.8468749999993</v>
      </c>
      <c r="AJ110" s="4">
        <f t="shared" ca="1" si="244"/>
        <v>-4815.8468749999993</v>
      </c>
      <c r="AK110" s="4">
        <f t="shared" ca="1" si="244"/>
        <v>-4815.8468749999993</v>
      </c>
      <c r="AL110" s="4">
        <f t="shared" ca="1" si="244"/>
        <v>-4815.8468749999993</v>
      </c>
      <c r="AM110" s="4">
        <f t="shared" ca="1" si="244"/>
        <v>-4815.8468749999993</v>
      </c>
      <c r="AN110" s="4">
        <f t="shared" ca="1" si="244"/>
        <v>-4815.8468749999956</v>
      </c>
      <c r="AO110" s="4">
        <f t="shared" ca="1" si="244"/>
        <v>-4815.8468750000029</v>
      </c>
      <c r="AP110" s="4">
        <f t="shared" ca="1" si="244"/>
        <v>-4815.8468750000029</v>
      </c>
      <c r="AQ110" s="4">
        <f t="shared" ca="1" si="244"/>
        <v>-4815.8468750000029</v>
      </c>
      <c r="AR110" s="4">
        <f t="shared" ca="1" si="244"/>
        <v>-4815.8468750000029</v>
      </c>
      <c r="AS110" s="4">
        <f t="shared" ca="1" si="244"/>
        <v>-4815.8468750000029</v>
      </c>
      <c r="AT110" s="4">
        <f t="shared" ca="1" si="244"/>
        <v>-7346.6531249999971</v>
      </c>
      <c r="AU110" s="4">
        <f t="shared" ca="1" si="244"/>
        <v>-7346.6531249999971</v>
      </c>
      <c r="AV110" s="4">
        <f t="shared" ca="1" si="244"/>
        <v>-7346.6531249999971</v>
      </c>
      <c r="AW110" s="4">
        <f t="shared" ca="1" si="244"/>
        <v>-7346.6531249999971</v>
      </c>
      <c r="AX110" s="4">
        <f t="shared" ca="1" si="244"/>
        <v>-2530.8062499999942</v>
      </c>
      <c r="AY110" s="4">
        <f t="shared" ca="1" si="244"/>
        <v>-2530.8062499999942</v>
      </c>
      <c r="AZ110" s="4">
        <f t="shared" ca="1" si="244"/>
        <v>-2530.8062499999942</v>
      </c>
      <c r="BA110" s="4">
        <f t="shared" ca="1" si="244"/>
        <v>-2530.8062499999942</v>
      </c>
      <c r="BB110" s="4">
        <f t="shared" ca="1" si="244"/>
        <v>-3130.300468750007</v>
      </c>
      <c r="BC110" s="4">
        <f t="shared" ca="1" si="244"/>
        <v>-3130.300468750007</v>
      </c>
      <c r="BD110" s="4">
        <f t="shared" ca="1" si="244"/>
        <v>-3130.300468750007</v>
      </c>
      <c r="BE110" s="4">
        <f t="shared" ca="1" si="244"/>
        <v>-3130.300468750007</v>
      </c>
      <c r="BF110" s="4">
        <f t="shared" ca="1" si="244"/>
        <v>-3130.300468750007</v>
      </c>
      <c r="BG110" s="4">
        <f t="shared" ca="1" si="244"/>
        <v>-3130.300468750007</v>
      </c>
      <c r="BH110" s="4">
        <f t="shared" ca="1" si="244"/>
        <v>-3130.300468750007</v>
      </c>
      <c r="BI110" s="4">
        <f t="shared" ca="1" si="244"/>
        <v>-3130.300468750007</v>
      </c>
    </row>
    <row r="111" spans="1:61" x14ac:dyDescent="0.25">
      <c r="A111" t="s">
        <v>509</v>
      </c>
      <c r="C111" s="4">
        <f t="shared" ref="C111:AH111" ca="1" si="245">IF(COLUMN()&lt;$C$78+$D$27,0,OFFSET(C103,0,-$D$27))</f>
        <v>0</v>
      </c>
      <c r="D111" s="4">
        <f t="shared" ca="1" si="245"/>
        <v>0</v>
      </c>
      <c r="E111" s="4">
        <f t="shared" ca="1" si="245"/>
        <v>0</v>
      </c>
      <c r="F111" s="4">
        <f t="shared" ca="1" si="245"/>
        <v>0</v>
      </c>
      <c r="G111" s="4">
        <f t="shared" ca="1" si="245"/>
        <v>0</v>
      </c>
      <c r="H111" s="4">
        <f t="shared" ca="1" si="245"/>
        <v>0</v>
      </c>
      <c r="I111" s="4">
        <f t="shared" ca="1" si="245"/>
        <v>0</v>
      </c>
      <c r="J111" s="4">
        <f t="shared" ca="1" si="245"/>
        <v>0</v>
      </c>
      <c r="K111" s="4">
        <f t="shared" ca="1" si="245"/>
        <v>0</v>
      </c>
      <c r="L111" s="4">
        <f t="shared" ca="1" si="245"/>
        <v>0</v>
      </c>
      <c r="M111" s="4">
        <f t="shared" ca="1" si="245"/>
        <v>0</v>
      </c>
      <c r="N111" s="4">
        <f t="shared" ca="1" si="245"/>
        <v>0</v>
      </c>
      <c r="O111" s="4">
        <f t="shared" ca="1" si="245"/>
        <v>0</v>
      </c>
      <c r="P111" s="4">
        <f t="shared" ca="1" si="245"/>
        <v>0</v>
      </c>
      <c r="Q111" s="4">
        <f t="shared" ca="1" si="245"/>
        <v>0</v>
      </c>
      <c r="R111" s="4">
        <f t="shared" ca="1" si="245"/>
        <v>0</v>
      </c>
      <c r="S111" s="4">
        <f t="shared" ca="1" si="245"/>
        <v>0</v>
      </c>
      <c r="T111" s="4">
        <f t="shared" ca="1" si="245"/>
        <v>0</v>
      </c>
      <c r="U111" s="4">
        <f t="shared" ca="1" si="245"/>
        <v>0</v>
      </c>
      <c r="V111" s="4">
        <f t="shared" ca="1" si="245"/>
        <v>0</v>
      </c>
      <c r="W111" s="4">
        <f t="shared" ca="1" si="245"/>
        <v>0</v>
      </c>
      <c r="X111" s="4">
        <f t="shared" ca="1" si="245"/>
        <v>0</v>
      </c>
      <c r="Y111" s="4">
        <f t="shared" ca="1" si="245"/>
        <v>0</v>
      </c>
      <c r="Z111" s="4">
        <f t="shared" ca="1" si="245"/>
        <v>0</v>
      </c>
      <c r="AA111" s="4">
        <f t="shared" ca="1" si="245"/>
        <v>0</v>
      </c>
      <c r="AB111" s="4">
        <f t="shared" ca="1" si="245"/>
        <v>306.25</v>
      </c>
      <c r="AC111" s="4">
        <f t="shared" ca="1" si="245"/>
        <v>306.25</v>
      </c>
      <c r="AD111" s="4">
        <f t="shared" ca="1" si="245"/>
        <v>306.25</v>
      </c>
      <c r="AE111" s="4">
        <f t="shared" ca="1" si="245"/>
        <v>306.25</v>
      </c>
      <c r="AF111" s="4">
        <f t="shared" ca="1" si="245"/>
        <v>306.25</v>
      </c>
      <c r="AG111" s="4">
        <f t="shared" ca="1" si="245"/>
        <v>306.25</v>
      </c>
      <c r="AH111" s="4">
        <f t="shared" ca="1" si="245"/>
        <v>306.25</v>
      </c>
      <c r="AI111" s="4">
        <f t="shared" ref="AI111:BI111" ca="1" si="246">IF(COLUMN()&lt;$C$78+$D$27,0,OFFSET(AI103,0,-$D$27))</f>
        <v>306.25</v>
      </c>
      <c r="AJ111" s="4">
        <f t="shared" ca="1" si="246"/>
        <v>1685.5464062499996</v>
      </c>
      <c r="AK111" s="4">
        <f t="shared" ca="1" si="246"/>
        <v>1685.5464062499996</v>
      </c>
      <c r="AL111" s="4">
        <f t="shared" ca="1" si="246"/>
        <v>1685.5464062499996</v>
      </c>
      <c r="AM111" s="4">
        <f t="shared" ca="1" si="246"/>
        <v>1685.5464062499996</v>
      </c>
      <c r="AN111" s="4">
        <f t="shared" ca="1" si="246"/>
        <v>1685.5464062499996</v>
      </c>
      <c r="AO111" s="4">
        <f t="shared" ca="1" si="246"/>
        <v>1685.5464062499996</v>
      </c>
      <c r="AP111" s="4">
        <f t="shared" ca="1" si="246"/>
        <v>1685.5464062499984</v>
      </c>
      <c r="AQ111" s="4">
        <f t="shared" ca="1" si="246"/>
        <v>1685.5464062500009</v>
      </c>
      <c r="AR111" s="4">
        <f t="shared" ca="1" si="246"/>
        <v>1685.5464062500009</v>
      </c>
      <c r="AS111" s="4">
        <f t="shared" ca="1" si="246"/>
        <v>1685.5464062500009</v>
      </c>
      <c r="AT111" s="4">
        <f t="shared" ca="1" si="246"/>
        <v>1685.5464062500009</v>
      </c>
      <c r="AU111" s="4">
        <f t="shared" ca="1" si="246"/>
        <v>1685.5464062500009</v>
      </c>
      <c r="AV111" s="4">
        <f t="shared" ca="1" si="246"/>
        <v>2571.3285937499986</v>
      </c>
      <c r="AW111" s="4">
        <f t="shared" ca="1" si="246"/>
        <v>2571.3285937499986</v>
      </c>
      <c r="AX111" s="4">
        <f t="shared" ca="1" si="246"/>
        <v>2571.3285937499986</v>
      </c>
      <c r="AY111" s="4">
        <f t="shared" ca="1" si="246"/>
        <v>2571.3285937499986</v>
      </c>
      <c r="AZ111" s="4">
        <f t="shared" ca="1" si="246"/>
        <v>885.78218749999792</v>
      </c>
      <c r="BA111" s="4">
        <f t="shared" ca="1" si="246"/>
        <v>885.78218749999792</v>
      </c>
      <c r="BB111" s="4">
        <f t="shared" ca="1" si="246"/>
        <v>885.78218749999792</v>
      </c>
      <c r="BC111" s="4">
        <f t="shared" ca="1" si="246"/>
        <v>885.78218749999792</v>
      </c>
      <c r="BD111" s="4">
        <f t="shared" ca="1" si="246"/>
        <v>1095.6051640625024</v>
      </c>
      <c r="BE111" s="4">
        <f t="shared" ca="1" si="246"/>
        <v>1095.6051640625024</v>
      </c>
      <c r="BF111" s="4">
        <f t="shared" ca="1" si="246"/>
        <v>1095.6051640625024</v>
      </c>
      <c r="BG111" s="4">
        <f t="shared" ca="1" si="246"/>
        <v>1095.6051640625024</v>
      </c>
      <c r="BH111" s="4">
        <f t="shared" ca="1" si="246"/>
        <v>1095.6051640625024</v>
      </c>
      <c r="BI111" s="4">
        <f t="shared" ca="1" si="246"/>
        <v>1095.6051640625024</v>
      </c>
    </row>
    <row r="112" spans="1:61" x14ac:dyDescent="0.25">
      <c r="A112" t="s">
        <v>510</v>
      </c>
      <c r="C112" s="4">
        <f t="shared" ref="C112:AH112" ca="1" si="247">IF(COLUMN()&lt;$C$78+$D$19,0,-OFFSET(C111,0,-$D$19))</f>
        <v>0</v>
      </c>
      <c r="D112" s="4">
        <f t="shared" ca="1" si="247"/>
        <v>0</v>
      </c>
      <c r="E112" s="4">
        <f t="shared" ca="1" si="247"/>
        <v>0</v>
      </c>
      <c r="F112" s="4">
        <f t="shared" ca="1" si="247"/>
        <v>0</v>
      </c>
      <c r="G112" s="4">
        <f t="shared" ca="1" si="247"/>
        <v>0</v>
      </c>
      <c r="H112" s="4">
        <f t="shared" ca="1" si="247"/>
        <v>0</v>
      </c>
      <c r="I112" s="4">
        <f t="shared" ca="1" si="247"/>
        <v>0</v>
      </c>
      <c r="J112" s="4">
        <f t="shared" ca="1" si="247"/>
        <v>0</v>
      </c>
      <c r="K112" s="4">
        <f t="shared" ca="1" si="247"/>
        <v>0</v>
      </c>
      <c r="L112" s="4">
        <f t="shared" ca="1" si="247"/>
        <v>0</v>
      </c>
      <c r="M112" s="4">
        <f t="shared" ca="1" si="247"/>
        <v>0</v>
      </c>
      <c r="N112" s="4">
        <f t="shared" ca="1" si="247"/>
        <v>0</v>
      </c>
      <c r="O112" s="4">
        <f t="shared" ca="1" si="247"/>
        <v>0</v>
      </c>
      <c r="P112" s="4">
        <f t="shared" ca="1" si="247"/>
        <v>0</v>
      </c>
      <c r="Q112" s="4">
        <f t="shared" ca="1" si="247"/>
        <v>0</v>
      </c>
      <c r="R112" s="4">
        <f t="shared" ca="1" si="247"/>
        <v>0</v>
      </c>
      <c r="S112" s="4">
        <f t="shared" ca="1" si="247"/>
        <v>0</v>
      </c>
      <c r="T112" s="4">
        <f t="shared" ca="1" si="247"/>
        <v>0</v>
      </c>
      <c r="U112" s="4">
        <f t="shared" ca="1" si="247"/>
        <v>0</v>
      </c>
      <c r="V112" s="4">
        <f t="shared" ca="1" si="247"/>
        <v>0</v>
      </c>
      <c r="W112" s="4">
        <f t="shared" ca="1" si="247"/>
        <v>0</v>
      </c>
      <c r="X112" s="4">
        <f t="shared" ca="1" si="247"/>
        <v>0</v>
      </c>
      <c r="Y112" s="4">
        <f t="shared" ca="1" si="247"/>
        <v>0</v>
      </c>
      <c r="Z112" s="4">
        <f t="shared" ca="1" si="247"/>
        <v>0</v>
      </c>
      <c r="AA112" s="4">
        <f t="shared" ca="1" si="247"/>
        <v>0</v>
      </c>
      <c r="AB112" s="4">
        <f t="shared" ca="1" si="247"/>
        <v>0</v>
      </c>
      <c r="AC112" s="4">
        <f t="shared" ca="1" si="247"/>
        <v>0</v>
      </c>
      <c r="AD112" s="4">
        <f t="shared" ca="1" si="247"/>
        <v>0</v>
      </c>
      <c r="AE112" s="4">
        <f t="shared" ca="1" si="247"/>
        <v>0</v>
      </c>
      <c r="AF112" s="4">
        <f t="shared" ca="1" si="247"/>
        <v>0</v>
      </c>
      <c r="AG112" s="4">
        <f t="shared" ca="1" si="247"/>
        <v>0</v>
      </c>
      <c r="AH112" s="4">
        <f t="shared" ca="1" si="247"/>
        <v>0</v>
      </c>
      <c r="AI112" s="4">
        <f t="shared" ref="AI112:BI112" ca="1" si="248">IF(COLUMN()&lt;$C$78+$D$19,0,-OFFSET(AI111,0,-$D$19))</f>
        <v>0</v>
      </c>
      <c r="AJ112" s="4">
        <f t="shared" ca="1" si="248"/>
        <v>0</v>
      </c>
      <c r="AK112" s="4">
        <f t="shared" ca="1" si="248"/>
        <v>0</v>
      </c>
      <c r="AL112" s="4">
        <f t="shared" ca="1" si="248"/>
        <v>0</v>
      </c>
      <c r="AM112" s="4">
        <f t="shared" ca="1" si="248"/>
        <v>0</v>
      </c>
      <c r="AN112" s="4">
        <f t="shared" ca="1" si="248"/>
        <v>0</v>
      </c>
      <c r="AO112" s="4">
        <f t="shared" ca="1" si="248"/>
        <v>0</v>
      </c>
      <c r="AP112" s="4">
        <f t="shared" ca="1" si="248"/>
        <v>0</v>
      </c>
      <c r="AQ112" s="4">
        <f t="shared" ca="1" si="248"/>
        <v>0</v>
      </c>
      <c r="AR112" s="4">
        <f t="shared" ca="1" si="248"/>
        <v>0</v>
      </c>
      <c r="AS112" s="4">
        <f t="shared" ca="1" si="248"/>
        <v>0</v>
      </c>
      <c r="AT112" s="4">
        <f t="shared" ca="1" si="248"/>
        <v>0</v>
      </c>
      <c r="AU112" s="4">
        <f t="shared" ca="1" si="248"/>
        <v>0</v>
      </c>
      <c r="AV112" s="4">
        <f t="shared" ca="1" si="248"/>
        <v>-306.25</v>
      </c>
      <c r="AW112" s="4">
        <f t="shared" ca="1" si="248"/>
        <v>-306.25</v>
      </c>
      <c r="AX112" s="4">
        <f t="shared" ca="1" si="248"/>
        <v>-306.25</v>
      </c>
      <c r="AY112" s="4">
        <f t="shared" ca="1" si="248"/>
        <v>-306.25</v>
      </c>
      <c r="AZ112" s="4">
        <f t="shared" ca="1" si="248"/>
        <v>-306.25</v>
      </c>
      <c r="BA112" s="4">
        <f t="shared" ca="1" si="248"/>
        <v>-306.25</v>
      </c>
      <c r="BB112" s="4">
        <f t="shared" ca="1" si="248"/>
        <v>-306.25</v>
      </c>
      <c r="BC112" s="4">
        <f t="shared" ca="1" si="248"/>
        <v>-306.25</v>
      </c>
      <c r="BD112" s="4">
        <f t="shared" ca="1" si="248"/>
        <v>-1685.5464062499996</v>
      </c>
      <c r="BE112" s="4">
        <f t="shared" ca="1" si="248"/>
        <v>-1685.5464062499996</v>
      </c>
      <c r="BF112" s="4">
        <f t="shared" ca="1" si="248"/>
        <v>-1685.5464062499996</v>
      </c>
      <c r="BG112" s="4">
        <f t="shared" ca="1" si="248"/>
        <v>-1685.5464062499996</v>
      </c>
      <c r="BH112" s="4">
        <f t="shared" ca="1" si="248"/>
        <v>-1685.5464062499996</v>
      </c>
      <c r="BI112" s="4">
        <f t="shared" ca="1" si="248"/>
        <v>-1685.5464062499996</v>
      </c>
    </row>
    <row r="113" spans="1:61" x14ac:dyDescent="0.25">
      <c r="A113" t="s">
        <v>511</v>
      </c>
      <c r="C113" s="4">
        <f t="shared" ref="C113:AH113" ca="1" si="249">IF(COLUMN()&lt;$C$78+$D$27,0,OFFSET(C104,0,-$D$27))</f>
        <v>0</v>
      </c>
      <c r="D113" s="4">
        <f t="shared" ca="1" si="249"/>
        <v>0</v>
      </c>
      <c r="E113" s="4">
        <f t="shared" ca="1" si="249"/>
        <v>0</v>
      </c>
      <c r="F113" s="4">
        <f t="shared" ca="1" si="249"/>
        <v>0</v>
      </c>
      <c r="G113" s="4">
        <f t="shared" ca="1" si="249"/>
        <v>0</v>
      </c>
      <c r="H113" s="4">
        <f t="shared" ca="1" si="249"/>
        <v>0</v>
      </c>
      <c r="I113" s="4">
        <f t="shared" ca="1" si="249"/>
        <v>0</v>
      </c>
      <c r="J113" s="4">
        <f t="shared" ca="1" si="249"/>
        <v>0</v>
      </c>
      <c r="K113" s="4">
        <f t="shared" ca="1" si="249"/>
        <v>0</v>
      </c>
      <c r="L113" s="4">
        <f t="shared" ca="1" si="249"/>
        <v>0</v>
      </c>
      <c r="M113" s="4">
        <f t="shared" ca="1" si="249"/>
        <v>0</v>
      </c>
      <c r="N113" s="4">
        <f t="shared" ca="1" si="249"/>
        <v>0</v>
      </c>
      <c r="O113" s="4">
        <f t="shared" ca="1" si="249"/>
        <v>0</v>
      </c>
      <c r="P113" s="4">
        <f t="shared" ca="1" si="249"/>
        <v>0</v>
      </c>
      <c r="Q113" s="4">
        <f t="shared" ca="1" si="249"/>
        <v>0</v>
      </c>
      <c r="R113" s="4">
        <f t="shared" ca="1" si="249"/>
        <v>0</v>
      </c>
      <c r="S113" s="4">
        <f t="shared" ca="1" si="249"/>
        <v>0</v>
      </c>
      <c r="T113" s="4">
        <f t="shared" ca="1" si="249"/>
        <v>0</v>
      </c>
      <c r="U113" s="4">
        <f t="shared" ca="1" si="249"/>
        <v>0</v>
      </c>
      <c r="V113" s="4">
        <f t="shared" ca="1" si="249"/>
        <v>0</v>
      </c>
      <c r="W113" s="4">
        <f t="shared" ca="1" si="249"/>
        <v>0</v>
      </c>
      <c r="X113" s="4">
        <f t="shared" ca="1" si="249"/>
        <v>0</v>
      </c>
      <c r="Y113" s="4">
        <f t="shared" ca="1" si="249"/>
        <v>0</v>
      </c>
      <c r="Z113" s="4">
        <f t="shared" ca="1" si="249"/>
        <v>0</v>
      </c>
      <c r="AA113" s="4">
        <f t="shared" ca="1" si="249"/>
        <v>0</v>
      </c>
      <c r="AB113" s="4">
        <f t="shared" ca="1" si="249"/>
        <v>0</v>
      </c>
      <c r="AC113" s="4">
        <f t="shared" ca="1" si="249"/>
        <v>0</v>
      </c>
      <c r="AD113" s="4">
        <f t="shared" ca="1" si="249"/>
        <v>0</v>
      </c>
      <c r="AE113" s="4">
        <f t="shared" ca="1" si="249"/>
        <v>0</v>
      </c>
      <c r="AF113" s="4">
        <f t="shared" ca="1" si="249"/>
        <v>0</v>
      </c>
      <c r="AG113" s="4">
        <f t="shared" ca="1" si="249"/>
        <v>0</v>
      </c>
      <c r="AH113" s="4">
        <f t="shared" ca="1" si="249"/>
        <v>0</v>
      </c>
      <c r="AI113" s="4">
        <f t="shared" ref="AI113:BI113" ca="1" si="250">IF(COLUMN()&lt;$C$78+$D$27,0,OFFSET(AI104,0,-$D$27))</f>
        <v>0</v>
      </c>
      <c r="AJ113" s="4">
        <f t="shared" ca="1" si="250"/>
        <v>0</v>
      </c>
      <c r="AK113" s="4">
        <f t="shared" ca="1" si="250"/>
        <v>0</v>
      </c>
      <c r="AL113" s="4">
        <f t="shared" ca="1" si="250"/>
        <v>0</v>
      </c>
      <c r="AM113" s="4">
        <f t="shared" ca="1" si="250"/>
        <v>0</v>
      </c>
      <c r="AN113" s="4">
        <f t="shared" ca="1" si="250"/>
        <v>0</v>
      </c>
      <c r="AO113" s="4">
        <f t="shared" ca="1" si="250"/>
        <v>0</v>
      </c>
      <c r="AP113" s="4">
        <f t="shared" ca="1" si="250"/>
        <v>0</v>
      </c>
      <c r="AQ113" s="4">
        <f t="shared" ca="1" si="250"/>
        <v>0</v>
      </c>
      <c r="AR113" s="4">
        <f t="shared" ca="1" si="250"/>
        <v>0</v>
      </c>
      <c r="AS113" s="4">
        <f t="shared" ca="1" si="250"/>
        <v>0</v>
      </c>
      <c r="AT113" s="4">
        <f t="shared" ca="1" si="250"/>
        <v>0</v>
      </c>
      <c r="AU113" s="4">
        <f t="shared" ca="1" si="250"/>
        <v>0</v>
      </c>
      <c r="AV113" s="4">
        <f t="shared" ca="1" si="250"/>
        <v>0</v>
      </c>
      <c r="AW113" s="4">
        <f t="shared" ca="1" si="250"/>
        <v>0</v>
      </c>
      <c r="AX113" s="4">
        <f t="shared" ca="1" si="250"/>
        <v>107.1875</v>
      </c>
      <c r="AY113" s="4">
        <f t="shared" ca="1" si="250"/>
        <v>107.1875</v>
      </c>
      <c r="AZ113" s="4">
        <f t="shared" ca="1" si="250"/>
        <v>107.1875</v>
      </c>
      <c r="BA113" s="4">
        <f t="shared" ca="1" si="250"/>
        <v>107.1875</v>
      </c>
      <c r="BB113" s="4">
        <f t="shared" ca="1" si="250"/>
        <v>107.1875</v>
      </c>
      <c r="BC113" s="4">
        <f t="shared" ca="1" si="250"/>
        <v>107.1875</v>
      </c>
      <c r="BD113" s="4">
        <f t="shared" ca="1" si="250"/>
        <v>107.1875</v>
      </c>
      <c r="BE113" s="4">
        <f t="shared" ca="1" si="250"/>
        <v>107.1875</v>
      </c>
      <c r="BF113" s="4">
        <f t="shared" ca="1" si="250"/>
        <v>589.94124218749982</v>
      </c>
      <c r="BG113" s="4">
        <f t="shared" ca="1" si="250"/>
        <v>589.94124218749982</v>
      </c>
      <c r="BH113" s="4">
        <f t="shared" ca="1" si="250"/>
        <v>589.94124218749982</v>
      </c>
      <c r="BI113" s="4">
        <f t="shared" ca="1" si="250"/>
        <v>589.94124218749982</v>
      </c>
    </row>
    <row r="115" spans="1:61" x14ac:dyDescent="0.25">
      <c r="A115" t="s">
        <v>531</v>
      </c>
      <c r="C115" s="4">
        <f ca="1">SUM(C107:C113)</f>
        <v>0</v>
      </c>
      <c r="D115" s="4">
        <f t="shared" ref="D115:BI115" ca="1" si="251">SUM(D107:D113)</f>
        <v>5605.875</v>
      </c>
      <c r="E115" s="4">
        <f t="shared" ca="1" si="251"/>
        <v>5605.875</v>
      </c>
      <c r="F115" s="4">
        <f t="shared" ca="1" si="251"/>
        <v>6480.875</v>
      </c>
      <c r="G115" s="4">
        <f t="shared" ca="1" si="251"/>
        <v>6480.875</v>
      </c>
      <c r="H115" s="4">
        <f t="shared" ca="1" si="251"/>
        <v>6480.875</v>
      </c>
      <c r="I115" s="4">
        <f t="shared" ca="1" si="251"/>
        <v>6480.875</v>
      </c>
      <c r="J115" s="4">
        <f t="shared" ca="1" si="251"/>
        <v>6480.875</v>
      </c>
      <c r="K115" s="4">
        <f t="shared" ca="1" si="251"/>
        <v>6480.875</v>
      </c>
      <c r="L115" s="4">
        <f t="shared" ca="1" si="251"/>
        <v>875</v>
      </c>
      <c r="M115" s="4">
        <f t="shared" ca="1" si="251"/>
        <v>875</v>
      </c>
      <c r="N115" s="4">
        <f t="shared" ca="1" si="251"/>
        <v>4815.8468749999993</v>
      </c>
      <c r="O115" s="4">
        <f t="shared" ca="1" si="251"/>
        <v>4815.8468749999993</v>
      </c>
      <c r="P115" s="4">
        <f t="shared" ca="1" si="251"/>
        <v>4815.8468749999993</v>
      </c>
      <c r="Q115" s="4">
        <f t="shared" ca="1" si="251"/>
        <v>4815.8468749999993</v>
      </c>
      <c r="R115" s="4">
        <f t="shared" ca="1" si="251"/>
        <v>4815.8468749999993</v>
      </c>
      <c r="S115" s="4">
        <f t="shared" ca="1" si="251"/>
        <v>4815.8468749999993</v>
      </c>
      <c r="T115" s="4">
        <f t="shared" ca="1" si="251"/>
        <v>4815.8468749999956</v>
      </c>
      <c r="U115" s="4">
        <f t="shared" ca="1" si="251"/>
        <v>4815.8468750000029</v>
      </c>
      <c r="V115" s="4">
        <f t="shared" ca="1" si="251"/>
        <v>4815.8468750000029</v>
      </c>
      <c r="W115" s="4">
        <f t="shared" ca="1" si="251"/>
        <v>4815.8468750000029</v>
      </c>
      <c r="X115" s="4">
        <f t="shared" ca="1" si="251"/>
        <v>-790.02812499999709</v>
      </c>
      <c r="Y115" s="4">
        <f t="shared" ca="1" si="251"/>
        <v>-790.02812499999709</v>
      </c>
      <c r="Z115" s="4">
        <f t="shared" ca="1" si="251"/>
        <v>865.77812499999709</v>
      </c>
      <c r="AA115" s="4">
        <f t="shared" ca="1" si="251"/>
        <v>865.77812499999709</v>
      </c>
      <c r="AB115" s="4">
        <f t="shared" ca="1" si="251"/>
        <v>1172.0281249999971</v>
      </c>
      <c r="AC115" s="4">
        <f t="shared" ca="1" si="251"/>
        <v>1172.0281249999971</v>
      </c>
      <c r="AD115" s="4">
        <f t="shared" ca="1" si="251"/>
        <v>-3643.8187500000058</v>
      </c>
      <c r="AE115" s="4">
        <f t="shared" ca="1" si="251"/>
        <v>-3643.8187500000058</v>
      </c>
      <c r="AF115" s="4">
        <f t="shared" ca="1" si="251"/>
        <v>1962.0562499999942</v>
      </c>
      <c r="AG115" s="4">
        <f t="shared" ca="1" si="251"/>
        <v>1962.0562499999942</v>
      </c>
      <c r="AH115" s="4">
        <f t="shared" ca="1" si="251"/>
        <v>-1379.2964062499923</v>
      </c>
      <c r="AI115" s="4">
        <f t="shared" ca="1" si="251"/>
        <v>-1379.2964062499923</v>
      </c>
      <c r="AJ115" s="4">
        <f t="shared" ca="1" si="251"/>
        <v>7.2759576141834259E-12</v>
      </c>
      <c r="AK115" s="4">
        <f t="shared" ca="1" si="251"/>
        <v>7.2759576141834259E-12</v>
      </c>
      <c r="AL115" s="4">
        <f t="shared" ca="1" si="251"/>
        <v>7.2759576141834259E-12</v>
      </c>
      <c r="AM115" s="4">
        <f t="shared" ca="1" si="251"/>
        <v>7.2759576141834259E-12</v>
      </c>
      <c r="AN115" s="4">
        <f t="shared" ca="1" si="251"/>
        <v>1.0913936421275139E-11</v>
      </c>
      <c r="AO115" s="4">
        <f t="shared" ca="1" si="251"/>
        <v>3.637978807091713E-12</v>
      </c>
      <c r="AP115" s="4">
        <f t="shared" ca="1" si="251"/>
        <v>2.5011104298755527E-12</v>
      </c>
      <c r="AQ115" s="4">
        <f t="shared" ca="1" si="251"/>
        <v>5.0022208597511053E-12</v>
      </c>
      <c r="AR115" s="4">
        <f t="shared" ca="1" si="251"/>
        <v>5.0022208597511053E-12</v>
      </c>
      <c r="AS115" s="4">
        <f t="shared" ca="1" si="251"/>
        <v>5.0022208597511053E-12</v>
      </c>
      <c r="AT115" s="4">
        <f t="shared" ca="1" si="251"/>
        <v>-2161.1187499999892</v>
      </c>
      <c r="AU115" s="4">
        <f t="shared" ca="1" si="251"/>
        <v>-2161.1187499999892</v>
      </c>
      <c r="AV115" s="4">
        <f t="shared" ca="1" si="251"/>
        <v>-1581.5865624999915</v>
      </c>
      <c r="AW115" s="4">
        <f t="shared" ca="1" si="251"/>
        <v>-1581.5865624999915</v>
      </c>
      <c r="AX115" s="4">
        <f t="shared" ca="1" si="251"/>
        <v>211.14734375000444</v>
      </c>
      <c r="AY115" s="4">
        <f t="shared" ca="1" si="251"/>
        <v>211.14734375000444</v>
      </c>
      <c r="AZ115" s="4">
        <f t="shared" ca="1" si="251"/>
        <v>-1474.3990624999963</v>
      </c>
      <c r="BA115" s="4">
        <f t="shared" ca="1" si="251"/>
        <v>-1474.3990624999963</v>
      </c>
      <c r="BB115" s="4">
        <f t="shared" ca="1" si="251"/>
        <v>-408.8854765624958</v>
      </c>
      <c r="BC115" s="4">
        <f t="shared" ca="1" si="251"/>
        <v>-408.8854765624958</v>
      </c>
      <c r="BD115" s="4">
        <f t="shared" ca="1" si="251"/>
        <v>-1578.3589062499909</v>
      </c>
      <c r="BE115" s="4">
        <f t="shared" ca="1" si="251"/>
        <v>-1578.3589062499909</v>
      </c>
      <c r="BF115" s="4">
        <f t="shared" ca="1" si="251"/>
        <v>-1095.605164062491</v>
      </c>
      <c r="BG115" s="4">
        <f t="shared" ca="1" si="251"/>
        <v>-1095.605164062491</v>
      </c>
      <c r="BH115" s="4">
        <f t="shared" ca="1" si="251"/>
        <v>-1095.605164062491</v>
      </c>
      <c r="BI115" s="4">
        <f t="shared" ca="1" si="251"/>
        <v>-1095.605164062491</v>
      </c>
    </row>
    <row r="116" spans="1:61" x14ac:dyDescent="0.25">
      <c r="A116" t="s">
        <v>532</v>
      </c>
      <c r="C116" s="5">
        <f ca="1">C115+B116</f>
        <v>0</v>
      </c>
      <c r="D116" s="5">
        <f t="shared" ref="D116:BI116" ca="1" si="252">D115+C116</f>
        <v>5605.875</v>
      </c>
      <c r="E116" s="5">
        <f t="shared" ca="1" si="252"/>
        <v>11211.75</v>
      </c>
      <c r="F116" s="5">
        <f t="shared" ca="1" si="252"/>
        <v>17692.625</v>
      </c>
      <c r="G116" s="5">
        <f t="shared" ca="1" si="252"/>
        <v>24173.5</v>
      </c>
      <c r="H116" s="5">
        <f t="shared" ca="1" si="252"/>
        <v>30654.375</v>
      </c>
      <c r="I116" s="5">
        <f t="shared" ca="1" si="252"/>
        <v>37135.25</v>
      </c>
      <c r="J116" s="5">
        <f t="shared" ca="1" si="252"/>
        <v>43616.125</v>
      </c>
      <c r="K116" s="5">
        <f t="shared" ca="1" si="252"/>
        <v>50097</v>
      </c>
      <c r="L116" s="5">
        <f t="shared" ca="1" si="252"/>
        <v>50972</v>
      </c>
      <c r="M116" s="5">
        <f t="shared" ca="1" si="252"/>
        <v>51847</v>
      </c>
      <c r="N116" s="5">
        <f t="shared" ca="1" si="252"/>
        <v>56662.846875000003</v>
      </c>
      <c r="O116" s="5">
        <f t="shared" ca="1" si="252"/>
        <v>61478.693750000006</v>
      </c>
      <c r="P116" s="5">
        <f t="shared" ca="1" si="252"/>
        <v>66294.540625000009</v>
      </c>
      <c r="Q116" s="5">
        <f t="shared" ca="1" si="252"/>
        <v>71110.387500000012</v>
      </c>
      <c r="R116" s="5">
        <f t="shared" ca="1" si="252"/>
        <v>75926.234375000015</v>
      </c>
      <c r="S116" s="5">
        <f t="shared" ca="1" si="252"/>
        <v>80742.081250000017</v>
      </c>
      <c r="T116" s="5">
        <f t="shared" ca="1" si="252"/>
        <v>85557.928125000006</v>
      </c>
      <c r="U116" s="5">
        <f t="shared" ca="1" si="252"/>
        <v>90373.775000000009</v>
      </c>
      <c r="V116" s="5">
        <f t="shared" ca="1" si="252"/>
        <v>95189.621875000012</v>
      </c>
      <c r="W116" s="5">
        <f t="shared" ca="1" si="252"/>
        <v>100005.46875000001</v>
      </c>
      <c r="X116" s="5">
        <f t="shared" ca="1" si="252"/>
        <v>99215.440625000017</v>
      </c>
      <c r="Y116" s="5">
        <f t="shared" ca="1" si="252"/>
        <v>98425.41250000002</v>
      </c>
      <c r="Z116" s="5">
        <f t="shared" ca="1" si="252"/>
        <v>99291.190625000017</v>
      </c>
      <c r="AA116" s="5">
        <f t="shared" ca="1" si="252"/>
        <v>100156.96875000001</v>
      </c>
      <c r="AB116" s="5">
        <f t="shared" ca="1" si="252"/>
        <v>101328.99687500001</v>
      </c>
      <c r="AC116" s="5">
        <f t="shared" ca="1" si="252"/>
        <v>102501.02500000001</v>
      </c>
      <c r="AD116" s="5">
        <f t="shared" ca="1" si="252"/>
        <v>98857.206250000003</v>
      </c>
      <c r="AE116" s="5">
        <f t="shared" ca="1" si="252"/>
        <v>95213.387499999997</v>
      </c>
      <c r="AF116" s="5">
        <f t="shared" ca="1" si="252"/>
        <v>97175.443749999991</v>
      </c>
      <c r="AG116" s="5">
        <f t="shared" ca="1" si="252"/>
        <v>99137.499999999985</v>
      </c>
      <c r="AH116" s="5">
        <f t="shared" ca="1" si="252"/>
        <v>97758.20359374999</v>
      </c>
      <c r="AI116" s="5">
        <f t="shared" ca="1" si="252"/>
        <v>96378.907187499994</v>
      </c>
      <c r="AJ116" s="5">
        <f t="shared" ca="1" si="252"/>
        <v>96378.907187500008</v>
      </c>
      <c r="AK116" s="5">
        <f t="shared" ca="1" si="252"/>
        <v>96378.907187500008</v>
      </c>
      <c r="AL116" s="5">
        <f t="shared" ca="1" si="252"/>
        <v>96378.907187500008</v>
      </c>
      <c r="AM116" s="5">
        <f t="shared" ca="1" si="252"/>
        <v>96378.907187500008</v>
      </c>
      <c r="AN116" s="5">
        <f t="shared" ca="1" si="252"/>
        <v>96378.907187500023</v>
      </c>
      <c r="AO116" s="5">
        <f t="shared" ca="1" si="252"/>
        <v>96378.907187500023</v>
      </c>
      <c r="AP116" s="5">
        <f t="shared" ca="1" si="252"/>
        <v>96378.907187500023</v>
      </c>
      <c r="AQ116" s="5">
        <f t="shared" ca="1" si="252"/>
        <v>96378.907187500023</v>
      </c>
      <c r="AR116" s="5">
        <f t="shared" ca="1" si="252"/>
        <v>96378.907187500023</v>
      </c>
      <c r="AS116" s="5">
        <f t="shared" ca="1" si="252"/>
        <v>96378.907187500023</v>
      </c>
      <c r="AT116" s="5">
        <f t="shared" ca="1" si="252"/>
        <v>94217.788437500029</v>
      </c>
      <c r="AU116" s="5">
        <f t="shared" ca="1" si="252"/>
        <v>92056.669687500034</v>
      </c>
      <c r="AV116" s="5">
        <f t="shared" ca="1" si="252"/>
        <v>90475.083125000048</v>
      </c>
      <c r="AW116" s="5">
        <f t="shared" ca="1" si="252"/>
        <v>88893.496562500062</v>
      </c>
      <c r="AX116" s="5">
        <f t="shared" ca="1" si="252"/>
        <v>89104.643906250072</v>
      </c>
      <c r="AY116" s="5">
        <f t="shared" ca="1" si="252"/>
        <v>89315.791250000082</v>
      </c>
      <c r="AZ116" s="5">
        <f t="shared" ca="1" si="252"/>
        <v>87841.392187500081</v>
      </c>
      <c r="BA116" s="5">
        <f t="shared" ca="1" si="252"/>
        <v>86366.993125000081</v>
      </c>
      <c r="BB116" s="5">
        <f t="shared" ca="1" si="252"/>
        <v>85958.107648437581</v>
      </c>
      <c r="BC116" s="5">
        <f t="shared" ca="1" si="252"/>
        <v>85549.222171875081</v>
      </c>
      <c r="BD116" s="5">
        <f t="shared" ca="1" si="252"/>
        <v>83970.863265625085</v>
      </c>
      <c r="BE116" s="5">
        <f t="shared" ca="1" si="252"/>
        <v>82392.504359375089</v>
      </c>
      <c r="BF116" s="5">
        <f t="shared" ca="1" si="252"/>
        <v>81296.899195312595</v>
      </c>
      <c r="BG116" s="5">
        <f t="shared" ca="1" si="252"/>
        <v>80201.294031250101</v>
      </c>
      <c r="BH116" s="5">
        <f t="shared" ca="1" si="252"/>
        <v>79105.688867187608</v>
      </c>
      <c r="BI116" s="5">
        <f t="shared" ca="1" si="252"/>
        <v>78010.083703125114</v>
      </c>
    </row>
    <row r="119" spans="1:61" x14ac:dyDescent="0.25">
      <c r="A119" t="s">
        <v>533</v>
      </c>
    </row>
    <row r="120" spans="1:61" x14ac:dyDescent="0.25">
      <c r="A120" t="s">
        <v>534</v>
      </c>
      <c r="C120" s="5">
        <f t="shared" ref="C120:AH120" si="253">C15</f>
        <v>240153</v>
      </c>
      <c r="D120" s="5">
        <f t="shared" si="253"/>
        <v>237653</v>
      </c>
      <c r="E120" s="5">
        <f t="shared" si="253"/>
        <v>235153</v>
      </c>
      <c r="F120" s="5">
        <f t="shared" si="253"/>
        <v>232653</v>
      </c>
      <c r="G120" s="5">
        <f t="shared" si="253"/>
        <v>230153</v>
      </c>
      <c r="H120" s="5">
        <f t="shared" si="253"/>
        <v>227653</v>
      </c>
      <c r="I120" s="5">
        <f t="shared" si="253"/>
        <v>225153</v>
      </c>
      <c r="J120" s="5">
        <f t="shared" si="253"/>
        <v>222653</v>
      </c>
      <c r="K120" s="5">
        <f t="shared" si="253"/>
        <v>220153</v>
      </c>
      <c r="L120" s="5">
        <f t="shared" si="253"/>
        <v>206393.4375</v>
      </c>
      <c r="M120" s="5">
        <f t="shared" si="253"/>
        <v>192633.875</v>
      </c>
      <c r="N120" s="5">
        <f t="shared" si="253"/>
        <v>178874.3125</v>
      </c>
      <c r="O120" s="5">
        <f t="shared" si="253"/>
        <v>165114.75</v>
      </c>
      <c r="P120" s="5">
        <f t="shared" si="253"/>
        <v>151355.1875</v>
      </c>
      <c r="Q120" s="5">
        <f t="shared" si="253"/>
        <v>137595.625</v>
      </c>
      <c r="R120" s="5">
        <f t="shared" si="253"/>
        <v>123836.0625</v>
      </c>
      <c r="S120" s="5">
        <f t="shared" si="253"/>
        <v>110076.5</v>
      </c>
      <c r="T120" s="5">
        <f t="shared" si="253"/>
        <v>96316.9375</v>
      </c>
      <c r="U120" s="5">
        <f t="shared" si="253"/>
        <v>82557.375</v>
      </c>
      <c r="V120" s="5">
        <f t="shared" si="253"/>
        <v>68797.8125</v>
      </c>
      <c r="W120" s="5">
        <f t="shared" si="253"/>
        <v>55038.25</v>
      </c>
      <c r="X120" s="5">
        <f t="shared" si="253"/>
        <v>41278.6875</v>
      </c>
      <c r="Y120" s="5">
        <f t="shared" si="253"/>
        <v>27519.125</v>
      </c>
      <c r="Z120" s="5">
        <f t="shared" si="253"/>
        <v>13759.5625</v>
      </c>
      <c r="AA120" s="5">
        <f t="shared" si="253"/>
        <v>0</v>
      </c>
      <c r="AB120" s="5">
        <f t="shared" si="253"/>
        <v>0</v>
      </c>
      <c r="AC120" s="5">
        <f t="shared" si="253"/>
        <v>0</v>
      </c>
      <c r="AD120" s="5">
        <f t="shared" si="253"/>
        <v>0</v>
      </c>
      <c r="AE120" s="5">
        <f t="shared" si="253"/>
        <v>0</v>
      </c>
      <c r="AF120" s="5">
        <f t="shared" si="253"/>
        <v>0</v>
      </c>
      <c r="AG120" s="5">
        <f t="shared" si="253"/>
        <v>0</v>
      </c>
      <c r="AH120" s="5">
        <f t="shared" si="253"/>
        <v>0</v>
      </c>
      <c r="AI120" s="5">
        <f t="shared" ref="AI120:BI120" si="254">AI15</f>
        <v>0</v>
      </c>
      <c r="AJ120" s="5">
        <f t="shared" si="254"/>
        <v>0</v>
      </c>
      <c r="AK120" s="5">
        <f t="shared" si="254"/>
        <v>0</v>
      </c>
      <c r="AL120" s="5">
        <f t="shared" si="254"/>
        <v>0</v>
      </c>
      <c r="AM120" s="5">
        <f t="shared" si="254"/>
        <v>0</v>
      </c>
      <c r="AN120" s="5">
        <f t="shared" si="254"/>
        <v>0</v>
      </c>
      <c r="AO120" s="5">
        <f t="shared" si="254"/>
        <v>0</v>
      </c>
      <c r="AP120" s="5">
        <f t="shared" si="254"/>
        <v>0</v>
      </c>
      <c r="AQ120" s="5">
        <f t="shared" si="254"/>
        <v>0</v>
      </c>
      <c r="AR120" s="5">
        <f t="shared" si="254"/>
        <v>0</v>
      </c>
      <c r="AS120" s="5">
        <f t="shared" si="254"/>
        <v>0</v>
      </c>
      <c r="AT120" s="5">
        <f t="shared" si="254"/>
        <v>0</v>
      </c>
      <c r="AU120" s="5">
        <f t="shared" si="254"/>
        <v>0</v>
      </c>
      <c r="AV120" s="5">
        <f t="shared" si="254"/>
        <v>0</v>
      </c>
      <c r="AW120" s="5">
        <f t="shared" si="254"/>
        <v>0</v>
      </c>
      <c r="AX120" s="5">
        <f t="shared" si="254"/>
        <v>0</v>
      </c>
      <c r="AY120" s="5">
        <f t="shared" si="254"/>
        <v>0</v>
      </c>
      <c r="AZ120" s="5">
        <f t="shared" si="254"/>
        <v>0</v>
      </c>
      <c r="BA120" s="5">
        <f t="shared" si="254"/>
        <v>0</v>
      </c>
      <c r="BB120" s="5">
        <f t="shared" si="254"/>
        <v>0</v>
      </c>
      <c r="BC120" s="5">
        <f t="shared" si="254"/>
        <v>0</v>
      </c>
      <c r="BD120" s="5">
        <f t="shared" si="254"/>
        <v>0</v>
      </c>
      <c r="BE120" s="5">
        <f t="shared" si="254"/>
        <v>0</v>
      </c>
      <c r="BF120" s="5">
        <f t="shared" si="254"/>
        <v>0</v>
      </c>
      <c r="BG120" s="5">
        <f t="shared" si="254"/>
        <v>0</v>
      </c>
      <c r="BH120" s="5">
        <f t="shared" si="254"/>
        <v>0</v>
      </c>
      <c r="BI120" s="5">
        <f t="shared" si="254"/>
        <v>0</v>
      </c>
    </row>
    <row r="121" spans="1:61" x14ac:dyDescent="0.25">
      <c r="A121" t="s">
        <v>535</v>
      </c>
      <c r="C121" s="5">
        <f ca="1">C93</f>
        <v>0</v>
      </c>
      <c r="D121" s="5">
        <f t="shared" ref="D121:BI121" ca="1" si="255">D93</f>
        <v>1625</v>
      </c>
      <c r="E121" s="5">
        <f t="shared" ca="1" si="255"/>
        <v>3250</v>
      </c>
      <c r="F121" s="5">
        <f t="shared" ca="1" si="255"/>
        <v>4875</v>
      </c>
      <c r="G121" s="5">
        <f t="shared" ca="1" si="255"/>
        <v>6500</v>
      </c>
      <c r="H121" s="5">
        <f t="shared" ca="1" si="255"/>
        <v>8125</v>
      </c>
      <c r="I121" s="5">
        <f t="shared" ca="1" si="255"/>
        <v>9750</v>
      </c>
      <c r="J121" s="5">
        <f t="shared" ca="1" si="255"/>
        <v>11375</v>
      </c>
      <c r="K121" s="5">
        <f t="shared" ca="1" si="255"/>
        <v>13000</v>
      </c>
      <c r="L121" s="5">
        <f t="shared" ca="1" si="255"/>
        <v>21943.715625000001</v>
      </c>
      <c r="M121" s="5">
        <f t="shared" ca="1" si="255"/>
        <v>30887.431250000001</v>
      </c>
      <c r="N121" s="5">
        <f t="shared" ca="1" si="255"/>
        <v>39831.146875000006</v>
      </c>
      <c r="O121" s="5">
        <f t="shared" ca="1" si="255"/>
        <v>48774.862500000003</v>
      </c>
      <c r="P121" s="5">
        <f t="shared" ca="1" si="255"/>
        <v>57718.578125</v>
      </c>
      <c r="Q121" s="5">
        <f t="shared" ca="1" si="255"/>
        <v>66662.293749999997</v>
      </c>
      <c r="R121" s="5">
        <f t="shared" ca="1" si="255"/>
        <v>75606.009374999994</v>
      </c>
      <c r="S121" s="5">
        <f t="shared" ca="1" si="255"/>
        <v>84549.724999999991</v>
      </c>
      <c r="T121" s="5">
        <f t="shared" ca="1" si="255"/>
        <v>93493.440624999988</v>
      </c>
      <c r="U121" s="5">
        <f t="shared" ca="1" si="255"/>
        <v>102437.15624999999</v>
      </c>
      <c r="V121" s="5">
        <f t="shared" ca="1" si="255"/>
        <v>111380.87187499998</v>
      </c>
      <c r="W121" s="5">
        <f t="shared" ca="1" si="255"/>
        <v>120324.58749999998</v>
      </c>
      <c r="X121" s="5">
        <f t="shared" ca="1" si="255"/>
        <v>132343.37187499998</v>
      </c>
      <c r="Y121" s="5">
        <f t="shared" ca="1" si="255"/>
        <v>144362.15624999997</v>
      </c>
      <c r="Z121" s="5">
        <f t="shared" ca="1" si="255"/>
        <v>156949.69062499996</v>
      </c>
      <c r="AA121" s="5">
        <f t="shared" ca="1" si="255"/>
        <v>169537.22499999995</v>
      </c>
      <c r="AB121" s="5">
        <f t="shared" ca="1" si="255"/>
        <v>173181.04374999995</v>
      </c>
      <c r="AC121" s="5">
        <f t="shared" ca="1" si="255"/>
        <v>176824.86249999996</v>
      </c>
      <c r="AD121" s="5">
        <f t="shared" ca="1" si="255"/>
        <v>180468.68124999997</v>
      </c>
      <c r="AE121" s="5">
        <f t="shared" ca="1" si="255"/>
        <v>184112.49999999997</v>
      </c>
      <c r="AF121" s="5">
        <f t="shared" ca="1" si="255"/>
        <v>181550.94953124996</v>
      </c>
      <c r="AG121" s="5">
        <f t="shared" ca="1" si="255"/>
        <v>178989.39906249996</v>
      </c>
      <c r="AH121" s="5">
        <f t="shared" ca="1" si="255"/>
        <v>178989.39906249996</v>
      </c>
      <c r="AI121" s="5">
        <f t="shared" ca="1" si="255"/>
        <v>178989.39906249996</v>
      </c>
      <c r="AJ121" s="5">
        <f t="shared" ca="1" si="255"/>
        <v>178989.39906249996</v>
      </c>
      <c r="AK121" s="5">
        <f t="shared" ca="1" si="255"/>
        <v>178989.39906249996</v>
      </c>
      <c r="AL121" s="5">
        <f t="shared" ca="1" si="255"/>
        <v>178989.39906249996</v>
      </c>
      <c r="AM121" s="5">
        <f t="shared" ca="1" si="255"/>
        <v>178989.39906249996</v>
      </c>
      <c r="AN121" s="5">
        <f t="shared" ca="1" si="255"/>
        <v>178989.39906249996</v>
      </c>
      <c r="AO121" s="5">
        <f t="shared" ca="1" si="255"/>
        <v>178989.39906249996</v>
      </c>
      <c r="AP121" s="5">
        <f t="shared" ca="1" si="255"/>
        <v>178989.39906249996</v>
      </c>
      <c r="AQ121" s="5">
        <f t="shared" ca="1" si="255"/>
        <v>178989.39906249996</v>
      </c>
      <c r="AR121" s="5">
        <f t="shared" ca="1" si="255"/>
        <v>178619.71156249996</v>
      </c>
      <c r="AS121" s="5">
        <f t="shared" ca="1" si="255"/>
        <v>178250.02406249996</v>
      </c>
      <c r="AT121" s="5">
        <f t="shared" ca="1" si="255"/>
        <v>179525.36062499994</v>
      </c>
      <c r="AU121" s="5">
        <f t="shared" ca="1" si="255"/>
        <v>180800.69718749993</v>
      </c>
      <c r="AV121" s="5">
        <f t="shared" ca="1" si="255"/>
        <v>185405.39671874992</v>
      </c>
      <c r="AW121" s="5">
        <f t="shared" ca="1" si="255"/>
        <v>190010.09624999992</v>
      </c>
      <c r="AX121" s="5">
        <f t="shared" ca="1" si="255"/>
        <v>191484.4953124999</v>
      </c>
      <c r="AY121" s="5">
        <f t="shared" ca="1" si="255"/>
        <v>192958.89437499989</v>
      </c>
      <c r="AZ121" s="5">
        <f t="shared" ca="1" si="255"/>
        <v>192768.28563281239</v>
      </c>
      <c r="BA121" s="5">
        <f t="shared" ca="1" si="255"/>
        <v>192577.67689062489</v>
      </c>
      <c r="BB121" s="5">
        <f t="shared" ca="1" si="255"/>
        <v>192776.73939062489</v>
      </c>
      <c r="BC121" s="5">
        <f t="shared" ca="1" si="255"/>
        <v>192975.80189062489</v>
      </c>
      <c r="BD121" s="5">
        <f t="shared" ca="1" si="255"/>
        <v>194071.40705468738</v>
      </c>
      <c r="BE121" s="5">
        <f t="shared" ca="1" si="255"/>
        <v>195167.01221874988</v>
      </c>
      <c r="BF121" s="5">
        <f t="shared" ca="1" si="255"/>
        <v>196262.61738281237</v>
      </c>
      <c r="BG121" s="5">
        <f t="shared" ca="1" si="255"/>
        <v>197358.22254687487</v>
      </c>
      <c r="BH121" s="5">
        <f t="shared" ca="1" si="255"/>
        <v>198453.82771093736</v>
      </c>
      <c r="BI121" s="5">
        <f t="shared" ca="1" si="255"/>
        <v>199549.43287499985</v>
      </c>
    </row>
    <row r="122" spans="1:61" x14ac:dyDescent="0.25">
      <c r="A122" t="s">
        <v>536</v>
      </c>
      <c r="C122" s="5">
        <f ca="1">C116</f>
        <v>0</v>
      </c>
      <c r="D122" s="5">
        <f t="shared" ref="D122:BI122" ca="1" si="256">D116</f>
        <v>5605.875</v>
      </c>
      <c r="E122" s="5">
        <f t="shared" ca="1" si="256"/>
        <v>11211.75</v>
      </c>
      <c r="F122" s="5">
        <f t="shared" ca="1" si="256"/>
        <v>17692.625</v>
      </c>
      <c r="G122" s="5">
        <f t="shared" ca="1" si="256"/>
        <v>24173.5</v>
      </c>
      <c r="H122" s="5">
        <f t="shared" ca="1" si="256"/>
        <v>30654.375</v>
      </c>
      <c r="I122" s="5">
        <f t="shared" ca="1" si="256"/>
        <v>37135.25</v>
      </c>
      <c r="J122" s="5">
        <f t="shared" ca="1" si="256"/>
        <v>43616.125</v>
      </c>
      <c r="K122" s="5">
        <f t="shared" ca="1" si="256"/>
        <v>50097</v>
      </c>
      <c r="L122" s="5">
        <f t="shared" ca="1" si="256"/>
        <v>50972</v>
      </c>
      <c r="M122" s="5">
        <f t="shared" ca="1" si="256"/>
        <v>51847</v>
      </c>
      <c r="N122" s="5">
        <f t="shared" ca="1" si="256"/>
        <v>56662.846875000003</v>
      </c>
      <c r="O122" s="5">
        <f t="shared" ca="1" si="256"/>
        <v>61478.693750000006</v>
      </c>
      <c r="P122" s="5">
        <f t="shared" ca="1" si="256"/>
        <v>66294.540625000009</v>
      </c>
      <c r="Q122" s="5">
        <f t="shared" ca="1" si="256"/>
        <v>71110.387500000012</v>
      </c>
      <c r="R122" s="5">
        <f t="shared" ca="1" si="256"/>
        <v>75926.234375000015</v>
      </c>
      <c r="S122" s="5">
        <f t="shared" ca="1" si="256"/>
        <v>80742.081250000017</v>
      </c>
      <c r="T122" s="5">
        <f t="shared" ca="1" si="256"/>
        <v>85557.928125000006</v>
      </c>
      <c r="U122" s="5">
        <f t="shared" ca="1" si="256"/>
        <v>90373.775000000009</v>
      </c>
      <c r="V122" s="5">
        <f t="shared" ca="1" si="256"/>
        <v>95189.621875000012</v>
      </c>
      <c r="W122" s="5">
        <f t="shared" ca="1" si="256"/>
        <v>100005.46875000001</v>
      </c>
      <c r="X122" s="5">
        <f t="shared" ca="1" si="256"/>
        <v>99215.440625000017</v>
      </c>
      <c r="Y122" s="5">
        <f t="shared" ca="1" si="256"/>
        <v>98425.41250000002</v>
      </c>
      <c r="Z122" s="5">
        <f t="shared" ca="1" si="256"/>
        <v>99291.190625000017</v>
      </c>
      <c r="AA122" s="5">
        <f t="shared" ca="1" si="256"/>
        <v>100156.96875000001</v>
      </c>
      <c r="AB122" s="5">
        <f t="shared" ca="1" si="256"/>
        <v>101328.99687500001</v>
      </c>
      <c r="AC122" s="5">
        <f t="shared" ca="1" si="256"/>
        <v>102501.02500000001</v>
      </c>
      <c r="AD122" s="5">
        <f t="shared" ca="1" si="256"/>
        <v>98857.206250000003</v>
      </c>
      <c r="AE122" s="5">
        <f t="shared" ca="1" si="256"/>
        <v>95213.387499999997</v>
      </c>
      <c r="AF122" s="5">
        <f t="shared" ca="1" si="256"/>
        <v>97175.443749999991</v>
      </c>
      <c r="AG122" s="5">
        <f t="shared" ca="1" si="256"/>
        <v>99137.499999999985</v>
      </c>
      <c r="AH122" s="5">
        <f t="shared" ca="1" si="256"/>
        <v>97758.20359374999</v>
      </c>
      <c r="AI122" s="5">
        <f t="shared" ca="1" si="256"/>
        <v>96378.907187499994</v>
      </c>
      <c r="AJ122" s="5">
        <f t="shared" ca="1" si="256"/>
        <v>96378.907187500008</v>
      </c>
      <c r="AK122" s="5">
        <f t="shared" ca="1" si="256"/>
        <v>96378.907187500008</v>
      </c>
      <c r="AL122" s="5">
        <f t="shared" ca="1" si="256"/>
        <v>96378.907187500008</v>
      </c>
      <c r="AM122" s="5">
        <f t="shared" ca="1" si="256"/>
        <v>96378.907187500008</v>
      </c>
      <c r="AN122" s="5">
        <f t="shared" ca="1" si="256"/>
        <v>96378.907187500023</v>
      </c>
      <c r="AO122" s="5">
        <f t="shared" ca="1" si="256"/>
        <v>96378.907187500023</v>
      </c>
      <c r="AP122" s="5">
        <f t="shared" ca="1" si="256"/>
        <v>96378.907187500023</v>
      </c>
      <c r="AQ122" s="5">
        <f t="shared" ca="1" si="256"/>
        <v>96378.907187500023</v>
      </c>
      <c r="AR122" s="5">
        <f t="shared" ca="1" si="256"/>
        <v>96378.907187500023</v>
      </c>
      <c r="AS122" s="5">
        <f t="shared" ca="1" si="256"/>
        <v>96378.907187500023</v>
      </c>
      <c r="AT122" s="5">
        <f t="shared" ca="1" si="256"/>
        <v>94217.788437500029</v>
      </c>
      <c r="AU122" s="5">
        <f t="shared" ca="1" si="256"/>
        <v>92056.669687500034</v>
      </c>
      <c r="AV122" s="5">
        <f t="shared" ca="1" si="256"/>
        <v>90475.083125000048</v>
      </c>
      <c r="AW122" s="5">
        <f t="shared" ca="1" si="256"/>
        <v>88893.496562500062</v>
      </c>
      <c r="AX122" s="5">
        <f t="shared" ca="1" si="256"/>
        <v>89104.643906250072</v>
      </c>
      <c r="AY122" s="5">
        <f t="shared" ca="1" si="256"/>
        <v>89315.791250000082</v>
      </c>
      <c r="AZ122" s="5">
        <f t="shared" ca="1" si="256"/>
        <v>87841.392187500081</v>
      </c>
      <c r="BA122" s="5">
        <f t="shared" ca="1" si="256"/>
        <v>86366.993125000081</v>
      </c>
      <c r="BB122" s="5">
        <f t="shared" ca="1" si="256"/>
        <v>85958.107648437581</v>
      </c>
      <c r="BC122" s="5">
        <f t="shared" ca="1" si="256"/>
        <v>85549.222171875081</v>
      </c>
      <c r="BD122" s="5">
        <f t="shared" ca="1" si="256"/>
        <v>83970.863265625085</v>
      </c>
      <c r="BE122" s="5">
        <f t="shared" ca="1" si="256"/>
        <v>82392.504359375089</v>
      </c>
      <c r="BF122" s="5">
        <f t="shared" ca="1" si="256"/>
        <v>81296.899195312595</v>
      </c>
      <c r="BG122" s="5">
        <f t="shared" ca="1" si="256"/>
        <v>80201.294031250101</v>
      </c>
      <c r="BH122" s="5">
        <f t="shared" ca="1" si="256"/>
        <v>79105.688867187608</v>
      </c>
      <c r="BI122" s="5">
        <f t="shared" ca="1" si="256"/>
        <v>78010.083703125114</v>
      </c>
    </row>
    <row r="123" spans="1:61" x14ac:dyDescent="0.25">
      <c r="A123" t="s">
        <v>8</v>
      </c>
      <c r="C123" s="5">
        <f ca="1">SUM(C120:C122)</f>
        <v>240153</v>
      </c>
      <c r="D123" s="5">
        <f t="shared" ref="D123:BI123" ca="1" si="257">SUM(D120:D122)</f>
        <v>244883.875</v>
      </c>
      <c r="E123" s="5">
        <f t="shared" ca="1" si="257"/>
        <v>249614.75</v>
      </c>
      <c r="F123" s="5">
        <f t="shared" ca="1" si="257"/>
        <v>255220.625</v>
      </c>
      <c r="G123" s="5">
        <f t="shared" ca="1" si="257"/>
        <v>260826.5</v>
      </c>
      <c r="H123" s="5">
        <f t="shared" ca="1" si="257"/>
        <v>266432.375</v>
      </c>
      <c r="I123" s="5">
        <f t="shared" ca="1" si="257"/>
        <v>272038.25</v>
      </c>
      <c r="J123" s="5">
        <f t="shared" ca="1" si="257"/>
        <v>277644.125</v>
      </c>
      <c r="K123" s="5">
        <f t="shared" ca="1" si="257"/>
        <v>283250</v>
      </c>
      <c r="L123" s="5">
        <f t="shared" ca="1" si="257"/>
        <v>279309.15312500001</v>
      </c>
      <c r="M123" s="5">
        <f t="shared" ca="1" si="257"/>
        <v>275368.30625000002</v>
      </c>
      <c r="N123" s="5">
        <f t="shared" ca="1" si="257"/>
        <v>275368.30625000002</v>
      </c>
      <c r="O123" s="5">
        <f t="shared" ca="1" si="257"/>
        <v>275368.30625000002</v>
      </c>
      <c r="P123" s="5">
        <f t="shared" ca="1" si="257"/>
        <v>275368.30625000002</v>
      </c>
      <c r="Q123" s="5">
        <f t="shared" ca="1" si="257"/>
        <v>275368.30625000002</v>
      </c>
      <c r="R123" s="5">
        <f t="shared" ca="1" si="257"/>
        <v>275368.30625000002</v>
      </c>
      <c r="S123" s="5">
        <f t="shared" ca="1" si="257"/>
        <v>275368.30625000002</v>
      </c>
      <c r="T123" s="5">
        <f t="shared" ca="1" si="257"/>
        <v>275368.30625000002</v>
      </c>
      <c r="U123" s="5">
        <f t="shared" ca="1" si="257"/>
        <v>275368.30625000002</v>
      </c>
      <c r="V123" s="5">
        <f t="shared" ca="1" si="257"/>
        <v>275368.30625000002</v>
      </c>
      <c r="W123" s="5">
        <f t="shared" ca="1" si="257"/>
        <v>275368.30624999997</v>
      </c>
      <c r="X123" s="5">
        <f t="shared" ca="1" si="257"/>
        <v>272837.5</v>
      </c>
      <c r="Y123" s="5">
        <f t="shared" ca="1" si="257"/>
        <v>270306.69374999998</v>
      </c>
      <c r="Z123" s="5">
        <f t="shared" ca="1" si="257"/>
        <v>270000.44374999998</v>
      </c>
      <c r="AA123" s="5">
        <f t="shared" ca="1" si="257"/>
        <v>269694.19374999998</v>
      </c>
      <c r="AB123" s="5">
        <f t="shared" ca="1" si="257"/>
        <v>274510.04062499997</v>
      </c>
      <c r="AC123" s="5">
        <f t="shared" ca="1" si="257"/>
        <v>279325.88749999995</v>
      </c>
      <c r="AD123" s="5">
        <f t="shared" ca="1" si="257"/>
        <v>279325.88749999995</v>
      </c>
      <c r="AE123" s="5">
        <f t="shared" ca="1" si="257"/>
        <v>279325.88749999995</v>
      </c>
      <c r="AF123" s="5">
        <f t="shared" ca="1" si="257"/>
        <v>278726.39328124997</v>
      </c>
      <c r="AG123" s="5">
        <f t="shared" ca="1" si="257"/>
        <v>278126.89906249993</v>
      </c>
      <c r="AH123" s="5">
        <f t="shared" ca="1" si="257"/>
        <v>276747.60265624995</v>
      </c>
      <c r="AI123" s="5">
        <f t="shared" ca="1" si="257"/>
        <v>275368.30624999997</v>
      </c>
      <c r="AJ123" s="5">
        <f t="shared" ca="1" si="257"/>
        <v>275368.30624999997</v>
      </c>
      <c r="AK123" s="5">
        <f t="shared" ca="1" si="257"/>
        <v>275368.30624999997</v>
      </c>
      <c r="AL123" s="5">
        <f t="shared" ca="1" si="257"/>
        <v>275368.30624999997</v>
      </c>
      <c r="AM123" s="5">
        <f t="shared" ca="1" si="257"/>
        <v>275368.30624999997</v>
      </c>
      <c r="AN123" s="5">
        <f t="shared" ca="1" si="257"/>
        <v>275368.30624999997</v>
      </c>
      <c r="AO123" s="5">
        <f t="shared" ca="1" si="257"/>
        <v>275368.30624999997</v>
      </c>
      <c r="AP123" s="5">
        <f t="shared" ca="1" si="257"/>
        <v>275368.30624999997</v>
      </c>
      <c r="AQ123" s="5">
        <f t="shared" ca="1" si="257"/>
        <v>275368.30624999997</v>
      </c>
      <c r="AR123" s="5">
        <f t="shared" ca="1" si="257"/>
        <v>274998.61874999997</v>
      </c>
      <c r="AS123" s="5">
        <f t="shared" ca="1" si="257"/>
        <v>274628.93124999997</v>
      </c>
      <c r="AT123" s="5">
        <f t="shared" ca="1" si="257"/>
        <v>273743.14906249999</v>
      </c>
      <c r="AU123" s="5">
        <f t="shared" ca="1" si="257"/>
        <v>272857.36687499995</v>
      </c>
      <c r="AV123" s="5">
        <f t="shared" ca="1" si="257"/>
        <v>275880.47984374996</v>
      </c>
      <c r="AW123" s="5">
        <f t="shared" ca="1" si="257"/>
        <v>278903.59281249996</v>
      </c>
      <c r="AX123" s="5">
        <f t="shared" ca="1" si="257"/>
        <v>280589.13921874994</v>
      </c>
      <c r="AY123" s="5">
        <f t="shared" ca="1" si="257"/>
        <v>282274.68562499998</v>
      </c>
      <c r="AZ123" s="5">
        <f t="shared" ca="1" si="257"/>
        <v>280609.67782031244</v>
      </c>
      <c r="BA123" s="5">
        <f t="shared" ca="1" si="257"/>
        <v>278944.67001562496</v>
      </c>
      <c r="BB123" s="5">
        <f t="shared" ca="1" si="257"/>
        <v>278734.84703906247</v>
      </c>
      <c r="BC123" s="5">
        <f t="shared" ca="1" si="257"/>
        <v>278525.02406249999</v>
      </c>
      <c r="BD123" s="5">
        <f t="shared" ca="1" si="257"/>
        <v>278042.27032031247</v>
      </c>
      <c r="BE123" s="5">
        <f t="shared" ca="1" si="257"/>
        <v>277559.51657812495</v>
      </c>
      <c r="BF123" s="5">
        <f t="shared" ca="1" si="257"/>
        <v>277559.51657812495</v>
      </c>
      <c r="BG123" s="5">
        <f t="shared" ca="1" si="257"/>
        <v>277559.51657812495</v>
      </c>
      <c r="BH123" s="5">
        <f t="shared" ca="1" si="257"/>
        <v>277559.51657812495</v>
      </c>
      <c r="BI123" s="5">
        <f t="shared" ca="1" si="257"/>
        <v>277559.51657812495</v>
      </c>
    </row>
    <row r="124" spans="1:61" x14ac:dyDescent="0.25">
      <c r="A124" t="s">
        <v>538</v>
      </c>
      <c r="C124" s="6">
        <f ca="1">C123/$B$3</f>
        <v>0.80051000000000005</v>
      </c>
      <c r="D124" s="6">
        <f t="shared" ref="D124:BI124" ca="1" si="258">D123/$B$3</f>
        <v>0.81627958333333328</v>
      </c>
      <c r="E124" s="6">
        <f t="shared" ca="1" si="258"/>
        <v>0.83204916666666662</v>
      </c>
      <c r="F124" s="6">
        <f t="shared" ca="1" si="258"/>
        <v>0.85073541666666663</v>
      </c>
      <c r="G124" s="6">
        <f t="shared" ca="1" si="258"/>
        <v>0.86942166666666665</v>
      </c>
      <c r="H124" s="6">
        <f t="shared" ca="1" si="258"/>
        <v>0.88810791666666666</v>
      </c>
      <c r="I124" s="6">
        <f t="shared" ca="1" si="258"/>
        <v>0.90679416666666668</v>
      </c>
      <c r="J124" s="6">
        <f t="shared" ca="1" si="258"/>
        <v>0.92548041666666669</v>
      </c>
      <c r="K124" s="6">
        <f t="shared" ca="1" si="258"/>
        <v>0.94416666666666671</v>
      </c>
      <c r="L124" s="6">
        <f t="shared" ca="1" si="258"/>
        <v>0.93103051041666673</v>
      </c>
      <c r="M124" s="6">
        <f t="shared" ca="1" si="258"/>
        <v>0.91789435416666676</v>
      </c>
      <c r="N124" s="6">
        <f t="shared" ca="1" si="258"/>
        <v>0.91789435416666676</v>
      </c>
      <c r="O124" s="6">
        <f t="shared" ca="1" si="258"/>
        <v>0.91789435416666676</v>
      </c>
      <c r="P124" s="6">
        <f t="shared" ca="1" si="258"/>
        <v>0.91789435416666676</v>
      </c>
      <c r="Q124" s="6">
        <f t="shared" ca="1" si="258"/>
        <v>0.91789435416666676</v>
      </c>
      <c r="R124" s="6">
        <f t="shared" ca="1" si="258"/>
        <v>0.91789435416666676</v>
      </c>
      <c r="S124" s="6">
        <f t="shared" ca="1" si="258"/>
        <v>0.91789435416666676</v>
      </c>
      <c r="T124" s="6">
        <f t="shared" ca="1" si="258"/>
        <v>0.91789435416666676</v>
      </c>
      <c r="U124" s="6">
        <f t="shared" ca="1" si="258"/>
        <v>0.91789435416666676</v>
      </c>
      <c r="V124" s="6">
        <f t="shared" ca="1" si="258"/>
        <v>0.91789435416666676</v>
      </c>
      <c r="W124" s="6">
        <f t="shared" ca="1" si="258"/>
        <v>0.91789435416666654</v>
      </c>
      <c r="X124" s="6">
        <f t="shared" ca="1" si="258"/>
        <v>0.90945833333333337</v>
      </c>
      <c r="Y124" s="6">
        <f t="shared" ca="1" si="258"/>
        <v>0.90102231249999998</v>
      </c>
      <c r="Z124" s="6">
        <f t="shared" ca="1" si="258"/>
        <v>0.90000147916666662</v>
      </c>
      <c r="AA124" s="6">
        <f t="shared" ca="1" si="258"/>
        <v>0.89898064583333326</v>
      </c>
      <c r="AB124" s="6">
        <f t="shared" ca="1" si="258"/>
        <v>0.91503346874999991</v>
      </c>
      <c r="AC124" s="6">
        <f t="shared" ca="1" si="258"/>
        <v>0.93108629166666657</v>
      </c>
      <c r="AD124" s="6">
        <f t="shared" ca="1" si="258"/>
        <v>0.93108629166666657</v>
      </c>
      <c r="AE124" s="6">
        <f t="shared" ca="1" si="258"/>
        <v>0.93108629166666657</v>
      </c>
      <c r="AF124" s="6">
        <f t="shared" ca="1" si="258"/>
        <v>0.92908797760416661</v>
      </c>
      <c r="AG124" s="6">
        <f t="shared" ca="1" si="258"/>
        <v>0.92708966354166644</v>
      </c>
      <c r="AH124" s="6">
        <f t="shared" ca="1" si="258"/>
        <v>0.92249200885416649</v>
      </c>
      <c r="AI124" s="6">
        <f t="shared" ca="1" si="258"/>
        <v>0.91789435416666654</v>
      </c>
      <c r="AJ124" s="6">
        <f t="shared" ca="1" si="258"/>
        <v>0.91789435416666654</v>
      </c>
      <c r="AK124" s="6">
        <f t="shared" ca="1" si="258"/>
        <v>0.91789435416666654</v>
      </c>
      <c r="AL124" s="6">
        <f t="shared" ca="1" si="258"/>
        <v>0.91789435416666654</v>
      </c>
      <c r="AM124" s="6">
        <f t="shared" ca="1" si="258"/>
        <v>0.91789435416666654</v>
      </c>
      <c r="AN124" s="6">
        <f t="shared" ca="1" si="258"/>
        <v>0.91789435416666654</v>
      </c>
      <c r="AO124" s="6">
        <f t="shared" ca="1" si="258"/>
        <v>0.91789435416666654</v>
      </c>
      <c r="AP124" s="6">
        <f t="shared" ca="1" si="258"/>
        <v>0.91789435416666654</v>
      </c>
      <c r="AQ124" s="6">
        <f t="shared" ca="1" si="258"/>
        <v>0.91789435416666654</v>
      </c>
      <c r="AR124" s="6">
        <f t="shared" ca="1" si="258"/>
        <v>0.91666206249999993</v>
      </c>
      <c r="AS124" s="6">
        <f t="shared" ca="1" si="258"/>
        <v>0.91542977083333321</v>
      </c>
      <c r="AT124" s="6">
        <f t="shared" ca="1" si="258"/>
        <v>0.91247716354166664</v>
      </c>
      <c r="AU124" s="6">
        <f t="shared" ca="1" si="258"/>
        <v>0.90952455624999984</v>
      </c>
      <c r="AV124" s="6">
        <f t="shared" ca="1" si="258"/>
        <v>0.91960159947916653</v>
      </c>
      <c r="AW124" s="6">
        <f t="shared" ca="1" si="258"/>
        <v>0.92967864270833322</v>
      </c>
      <c r="AX124" s="6">
        <f t="shared" ca="1" si="258"/>
        <v>0.93529713072916643</v>
      </c>
      <c r="AY124" s="6">
        <f t="shared" ca="1" si="258"/>
        <v>0.94091561874999996</v>
      </c>
      <c r="AZ124" s="6">
        <f t="shared" ca="1" si="258"/>
        <v>0.93536559273437481</v>
      </c>
      <c r="BA124" s="6">
        <f t="shared" ca="1" si="258"/>
        <v>0.92981556671874988</v>
      </c>
      <c r="BB124" s="6">
        <f t="shared" ca="1" si="258"/>
        <v>0.92911615679687487</v>
      </c>
      <c r="BC124" s="6">
        <f t="shared" ca="1" si="258"/>
        <v>0.92841674687499998</v>
      </c>
      <c r="BD124" s="6">
        <f t="shared" ca="1" si="258"/>
        <v>0.92680756773437489</v>
      </c>
      <c r="BE124" s="6">
        <f t="shared" ca="1" si="258"/>
        <v>0.92519838859374981</v>
      </c>
      <c r="BF124" s="6">
        <f t="shared" ca="1" si="258"/>
        <v>0.92519838859374981</v>
      </c>
      <c r="BG124" s="6">
        <f t="shared" ca="1" si="258"/>
        <v>0.92519838859374981</v>
      </c>
      <c r="BH124" s="6">
        <f t="shared" ca="1" si="258"/>
        <v>0.92519838859374981</v>
      </c>
      <c r="BI124" s="6">
        <f t="shared" ca="1" si="258"/>
        <v>0.92519838859374981</v>
      </c>
    </row>
    <row r="126" spans="1:61" x14ac:dyDescent="0.25">
      <c r="A126" t="s">
        <v>540</v>
      </c>
    </row>
    <row r="127" spans="1:61" x14ac:dyDescent="0.25">
      <c r="A127" t="s">
        <v>541</v>
      </c>
      <c r="C127" s="5">
        <f ca="1">SUM(C80,C82,C84,C85,C86,C87,C90)</f>
        <v>0</v>
      </c>
      <c r="D127" s="5">
        <f t="shared" ref="D127:BI127" ca="1" si="259">SUM(D80,D82,D84,D85,D86,D87,D90)</f>
        <v>1625</v>
      </c>
      <c r="E127" s="5">
        <f t="shared" ca="1" si="259"/>
        <v>1625</v>
      </c>
      <c r="F127" s="5">
        <f t="shared" ca="1" si="259"/>
        <v>1625</v>
      </c>
      <c r="G127" s="5">
        <f t="shared" ca="1" si="259"/>
        <v>1625</v>
      </c>
      <c r="H127" s="5">
        <f t="shared" ca="1" si="259"/>
        <v>1625</v>
      </c>
      <c r="I127" s="5">
        <f t="shared" ca="1" si="259"/>
        <v>1625</v>
      </c>
      <c r="J127" s="5">
        <f t="shared" ca="1" si="259"/>
        <v>1625</v>
      </c>
      <c r="K127" s="5">
        <f t="shared" ca="1" si="259"/>
        <v>1625</v>
      </c>
      <c r="L127" s="5">
        <f t="shared" ca="1" si="259"/>
        <v>8943.7156250000007</v>
      </c>
      <c r="M127" s="5">
        <f t="shared" ca="1" si="259"/>
        <v>8943.7156250000007</v>
      </c>
      <c r="N127" s="5">
        <f t="shared" ca="1" si="259"/>
        <v>8943.7156250000007</v>
      </c>
      <c r="O127" s="5">
        <f t="shared" ca="1" si="259"/>
        <v>8943.7156250000007</v>
      </c>
      <c r="P127" s="5">
        <f t="shared" ca="1" si="259"/>
        <v>8943.7156250000007</v>
      </c>
      <c r="Q127" s="5">
        <f t="shared" ca="1" si="259"/>
        <v>8943.7156250000007</v>
      </c>
      <c r="R127" s="5">
        <f t="shared" ca="1" si="259"/>
        <v>8943.7156250000007</v>
      </c>
      <c r="S127" s="5">
        <f t="shared" ca="1" si="259"/>
        <v>8943.7156250000007</v>
      </c>
      <c r="T127" s="5">
        <f t="shared" ca="1" si="259"/>
        <v>8943.7156250000007</v>
      </c>
      <c r="U127" s="5">
        <f t="shared" ca="1" si="259"/>
        <v>8943.7156250000007</v>
      </c>
      <c r="V127" s="5">
        <f t="shared" ca="1" si="259"/>
        <v>8943.7156250000007</v>
      </c>
      <c r="W127" s="5">
        <f t="shared" ca="1" si="259"/>
        <v>8943.7156250000007</v>
      </c>
      <c r="X127" s="5">
        <f t="shared" ca="1" si="259"/>
        <v>13643.784375000001</v>
      </c>
      <c r="Y127" s="5">
        <f t="shared" ca="1" si="259"/>
        <v>13643.784375000001</v>
      </c>
      <c r="Z127" s="5">
        <f t="shared" ca="1" si="259"/>
        <v>14212.534375000001</v>
      </c>
      <c r="AA127" s="5">
        <f t="shared" ca="1" si="259"/>
        <v>14212.534375000001</v>
      </c>
      <c r="AB127" s="5">
        <f t="shared" ca="1" si="259"/>
        <v>5268.8187500000004</v>
      </c>
      <c r="AC127" s="5">
        <f t="shared" ca="1" si="259"/>
        <v>5268.8187500000004</v>
      </c>
      <c r="AD127" s="5">
        <f t="shared" ca="1" si="259"/>
        <v>5268.8187500000004</v>
      </c>
      <c r="AE127" s="5">
        <f t="shared" ca="1" si="259"/>
        <v>5268.8187500000004</v>
      </c>
      <c r="AF127" s="5">
        <f t="shared" ca="1" si="259"/>
        <v>6382.165156250001</v>
      </c>
      <c r="AG127" s="5">
        <f t="shared" ca="1" si="259"/>
        <v>6382.165156250001</v>
      </c>
      <c r="AH127" s="5">
        <f t="shared" ca="1" si="259"/>
        <v>8943.7156250000007</v>
      </c>
      <c r="AI127" s="5">
        <f t="shared" ca="1" si="259"/>
        <v>8943.7156250000007</v>
      </c>
      <c r="AJ127" s="5">
        <f t="shared" ca="1" si="259"/>
        <v>8943.7156250000007</v>
      </c>
      <c r="AK127" s="5">
        <f t="shared" ca="1" si="259"/>
        <v>8943.7156250000007</v>
      </c>
      <c r="AL127" s="5">
        <f t="shared" ca="1" si="259"/>
        <v>8943.7156250000007</v>
      </c>
      <c r="AM127" s="5">
        <f t="shared" ca="1" si="259"/>
        <v>8943.7156250000007</v>
      </c>
      <c r="AN127" s="5">
        <f t="shared" ca="1" si="259"/>
        <v>8943.7156249999989</v>
      </c>
      <c r="AO127" s="5">
        <f t="shared" ca="1" si="259"/>
        <v>8943.7156250000025</v>
      </c>
      <c r="AP127" s="5">
        <f t="shared" ca="1" si="259"/>
        <v>8943.7156250000025</v>
      </c>
      <c r="AQ127" s="5">
        <f t="shared" ca="1" si="259"/>
        <v>8943.7156250000025</v>
      </c>
      <c r="AR127" s="5">
        <f t="shared" ca="1" si="259"/>
        <v>13274.096875000003</v>
      </c>
      <c r="AS127" s="5">
        <f t="shared" ca="1" si="259"/>
        <v>13274.096875000003</v>
      </c>
      <c r="AT127" s="5">
        <f t="shared" ca="1" si="259"/>
        <v>15487.8709375</v>
      </c>
      <c r="AU127" s="5">
        <f t="shared" ca="1" si="259"/>
        <v>15487.8709375</v>
      </c>
      <c r="AV127" s="5">
        <f t="shared" ca="1" si="259"/>
        <v>9873.5182812499988</v>
      </c>
      <c r="AW127" s="5">
        <f t="shared" ca="1" si="259"/>
        <v>9873.5182812499988</v>
      </c>
      <c r="AX127" s="5">
        <f t="shared" ca="1" si="259"/>
        <v>6743.2178124999964</v>
      </c>
      <c r="AY127" s="5">
        <f t="shared" ca="1" si="259"/>
        <v>6743.2178124999964</v>
      </c>
      <c r="AZ127" s="5">
        <f t="shared" ca="1" si="259"/>
        <v>6191.5564140624974</v>
      </c>
      <c r="BA127" s="5">
        <f t="shared" ca="1" si="259"/>
        <v>6191.5564140624974</v>
      </c>
      <c r="BB127" s="5">
        <f t="shared" ca="1" si="259"/>
        <v>9142.7781250000044</v>
      </c>
      <c r="BC127" s="5">
        <f t="shared" ca="1" si="259"/>
        <v>9142.7781250000044</v>
      </c>
      <c r="BD127" s="5">
        <f t="shared" ca="1" si="259"/>
        <v>10039.320789062505</v>
      </c>
      <c r="BE127" s="5">
        <f t="shared" ca="1" si="259"/>
        <v>10039.320789062505</v>
      </c>
      <c r="BF127" s="5">
        <f t="shared" ca="1" si="259"/>
        <v>10039.320789062505</v>
      </c>
      <c r="BG127" s="5">
        <f t="shared" ca="1" si="259"/>
        <v>10039.320789062505</v>
      </c>
      <c r="BH127" s="5">
        <f t="shared" ca="1" si="259"/>
        <v>10039.320789062504</v>
      </c>
      <c r="BI127" s="5">
        <f t="shared" ca="1" si="259"/>
        <v>10039.320789062507</v>
      </c>
    </row>
    <row r="128" spans="1:61" x14ac:dyDescent="0.25">
      <c r="A128" t="s">
        <v>536</v>
      </c>
      <c r="C128" s="5">
        <f ca="1">SUM(C107,C109,C111,C113)</f>
        <v>0</v>
      </c>
      <c r="D128" s="5">
        <f t="shared" ref="D128:BI128" ca="1" si="260">SUM(D107,D109,D111,D113)</f>
        <v>5605.875</v>
      </c>
      <c r="E128" s="5">
        <f t="shared" ca="1" si="260"/>
        <v>5605.875</v>
      </c>
      <c r="F128" s="5">
        <f t="shared" ca="1" si="260"/>
        <v>6480.875</v>
      </c>
      <c r="G128" s="5">
        <f t="shared" ca="1" si="260"/>
        <v>6480.875</v>
      </c>
      <c r="H128" s="5">
        <f t="shared" ca="1" si="260"/>
        <v>6480.875</v>
      </c>
      <c r="I128" s="5">
        <f t="shared" ca="1" si="260"/>
        <v>6480.875</v>
      </c>
      <c r="J128" s="5">
        <f t="shared" ca="1" si="260"/>
        <v>6480.875</v>
      </c>
      <c r="K128" s="5">
        <f t="shared" ca="1" si="260"/>
        <v>6480.875</v>
      </c>
      <c r="L128" s="5">
        <f t="shared" ca="1" si="260"/>
        <v>875</v>
      </c>
      <c r="M128" s="5">
        <f t="shared" ca="1" si="260"/>
        <v>875</v>
      </c>
      <c r="N128" s="5">
        <f t="shared" ca="1" si="260"/>
        <v>4815.8468749999993</v>
      </c>
      <c r="O128" s="5">
        <f t="shared" ca="1" si="260"/>
        <v>4815.8468749999993</v>
      </c>
      <c r="P128" s="5">
        <f t="shared" ca="1" si="260"/>
        <v>4815.8468749999993</v>
      </c>
      <c r="Q128" s="5">
        <f t="shared" ca="1" si="260"/>
        <v>4815.8468749999993</v>
      </c>
      <c r="R128" s="5">
        <f t="shared" ca="1" si="260"/>
        <v>4815.8468749999993</v>
      </c>
      <c r="S128" s="5">
        <f t="shared" ca="1" si="260"/>
        <v>4815.8468749999993</v>
      </c>
      <c r="T128" s="5">
        <f t="shared" ca="1" si="260"/>
        <v>4815.8468749999956</v>
      </c>
      <c r="U128" s="5">
        <f t="shared" ca="1" si="260"/>
        <v>4815.8468750000029</v>
      </c>
      <c r="V128" s="5">
        <f t="shared" ca="1" si="260"/>
        <v>4815.8468750000029</v>
      </c>
      <c r="W128" s="5">
        <f t="shared" ca="1" si="260"/>
        <v>4815.8468750000029</v>
      </c>
      <c r="X128" s="5">
        <f t="shared" ca="1" si="260"/>
        <v>4815.8468750000029</v>
      </c>
      <c r="Y128" s="5">
        <f t="shared" ca="1" si="260"/>
        <v>4815.8468750000029</v>
      </c>
      <c r="Z128" s="5">
        <f t="shared" ca="1" si="260"/>
        <v>7346.6531249999971</v>
      </c>
      <c r="AA128" s="5">
        <f t="shared" ca="1" si="260"/>
        <v>7346.6531249999971</v>
      </c>
      <c r="AB128" s="5">
        <f t="shared" ca="1" si="260"/>
        <v>7652.9031249999971</v>
      </c>
      <c r="AC128" s="5">
        <f t="shared" ca="1" si="260"/>
        <v>7652.9031249999971</v>
      </c>
      <c r="AD128" s="5">
        <f t="shared" ca="1" si="260"/>
        <v>2837.0562499999942</v>
      </c>
      <c r="AE128" s="5">
        <f t="shared" ca="1" si="260"/>
        <v>2837.0562499999942</v>
      </c>
      <c r="AF128" s="5">
        <f t="shared" ca="1" si="260"/>
        <v>2837.0562499999942</v>
      </c>
      <c r="AG128" s="5">
        <f t="shared" ca="1" si="260"/>
        <v>2837.0562499999942</v>
      </c>
      <c r="AH128" s="5">
        <f t="shared" ca="1" si="260"/>
        <v>3436.550468750007</v>
      </c>
      <c r="AI128" s="5">
        <f t="shared" ca="1" si="260"/>
        <v>3436.550468750007</v>
      </c>
      <c r="AJ128" s="5">
        <f t="shared" ca="1" si="260"/>
        <v>4815.8468750000065</v>
      </c>
      <c r="AK128" s="5">
        <f t="shared" ca="1" si="260"/>
        <v>4815.8468750000065</v>
      </c>
      <c r="AL128" s="5">
        <f t="shared" ca="1" si="260"/>
        <v>4815.8468750000065</v>
      </c>
      <c r="AM128" s="5">
        <f t="shared" ca="1" si="260"/>
        <v>4815.8468750000065</v>
      </c>
      <c r="AN128" s="5">
        <f t="shared" ca="1" si="260"/>
        <v>4815.8468750000065</v>
      </c>
      <c r="AO128" s="5">
        <f t="shared" ca="1" si="260"/>
        <v>4815.8468750000065</v>
      </c>
      <c r="AP128" s="5">
        <f t="shared" ca="1" si="260"/>
        <v>4815.8468750000056</v>
      </c>
      <c r="AQ128" s="5">
        <f t="shared" ca="1" si="260"/>
        <v>4815.8468750000084</v>
      </c>
      <c r="AR128" s="5">
        <f t="shared" ca="1" si="260"/>
        <v>4815.8468750000084</v>
      </c>
      <c r="AS128" s="5">
        <f t="shared" ca="1" si="260"/>
        <v>4815.8468750000084</v>
      </c>
      <c r="AT128" s="5">
        <f t="shared" ca="1" si="260"/>
        <v>5185.5343750000084</v>
      </c>
      <c r="AU128" s="5">
        <f t="shared" ca="1" si="260"/>
        <v>5185.5343750000084</v>
      </c>
      <c r="AV128" s="5">
        <f t="shared" ca="1" si="260"/>
        <v>6071.3165625000056</v>
      </c>
      <c r="AW128" s="5">
        <f t="shared" ca="1" si="260"/>
        <v>6071.3165625000056</v>
      </c>
      <c r="AX128" s="5">
        <f t="shared" ca="1" si="260"/>
        <v>3048.2035937499986</v>
      </c>
      <c r="AY128" s="5">
        <f t="shared" ca="1" si="260"/>
        <v>3048.2035937499986</v>
      </c>
      <c r="AZ128" s="5">
        <f t="shared" ca="1" si="260"/>
        <v>1362.6571874999979</v>
      </c>
      <c r="BA128" s="5">
        <f t="shared" ca="1" si="260"/>
        <v>1362.6571874999979</v>
      </c>
      <c r="BB128" s="5">
        <f t="shared" ca="1" si="260"/>
        <v>3027.6649921875114</v>
      </c>
      <c r="BC128" s="5">
        <f t="shared" ca="1" si="260"/>
        <v>3027.6649921875114</v>
      </c>
      <c r="BD128" s="5">
        <f t="shared" ca="1" si="260"/>
        <v>3237.4879687500156</v>
      </c>
      <c r="BE128" s="5">
        <f t="shared" ca="1" si="260"/>
        <v>3237.4879687500156</v>
      </c>
      <c r="BF128" s="5">
        <f t="shared" ca="1" si="260"/>
        <v>3720.2417109375156</v>
      </c>
      <c r="BG128" s="5">
        <f t="shared" ca="1" si="260"/>
        <v>3720.2417109375156</v>
      </c>
      <c r="BH128" s="5">
        <f t="shared" ca="1" si="260"/>
        <v>3720.2417109375156</v>
      </c>
      <c r="BI128" s="5">
        <f t="shared" ca="1" si="260"/>
        <v>3720.2417109375156</v>
      </c>
    </row>
    <row r="129" spans="1:61" x14ac:dyDescent="0.25">
      <c r="A129" t="s">
        <v>8</v>
      </c>
      <c r="C129" s="5">
        <f ca="1">SUM(C127:C128)</f>
        <v>0</v>
      </c>
      <c r="D129" s="5">
        <f t="shared" ref="D129:BI129" ca="1" si="261">SUM(D127:D128)</f>
        <v>7230.875</v>
      </c>
      <c r="E129" s="5">
        <f t="shared" ca="1" si="261"/>
        <v>7230.875</v>
      </c>
      <c r="F129" s="5">
        <f t="shared" ca="1" si="261"/>
        <v>8105.875</v>
      </c>
      <c r="G129" s="5">
        <f t="shared" ca="1" si="261"/>
        <v>8105.875</v>
      </c>
      <c r="H129" s="5">
        <f t="shared" ca="1" si="261"/>
        <v>8105.875</v>
      </c>
      <c r="I129" s="5">
        <f t="shared" ca="1" si="261"/>
        <v>8105.875</v>
      </c>
      <c r="J129" s="5">
        <f t="shared" ca="1" si="261"/>
        <v>8105.875</v>
      </c>
      <c r="K129" s="5">
        <f t="shared" ca="1" si="261"/>
        <v>8105.875</v>
      </c>
      <c r="L129" s="5">
        <f t="shared" ca="1" si="261"/>
        <v>9818.7156250000007</v>
      </c>
      <c r="M129" s="5">
        <f t="shared" ca="1" si="261"/>
        <v>9818.7156250000007</v>
      </c>
      <c r="N129" s="5">
        <f t="shared" ca="1" si="261"/>
        <v>13759.5625</v>
      </c>
      <c r="O129" s="5">
        <f t="shared" ca="1" si="261"/>
        <v>13759.5625</v>
      </c>
      <c r="P129" s="5">
        <f t="shared" ca="1" si="261"/>
        <v>13759.5625</v>
      </c>
      <c r="Q129" s="5">
        <f t="shared" ca="1" si="261"/>
        <v>13759.5625</v>
      </c>
      <c r="R129" s="5">
        <f t="shared" ca="1" si="261"/>
        <v>13759.5625</v>
      </c>
      <c r="S129" s="5">
        <f t="shared" ca="1" si="261"/>
        <v>13759.5625</v>
      </c>
      <c r="T129" s="5">
        <f t="shared" ca="1" si="261"/>
        <v>13759.562499999996</v>
      </c>
      <c r="U129" s="5">
        <f t="shared" ca="1" si="261"/>
        <v>13759.562500000004</v>
      </c>
      <c r="V129" s="5">
        <f t="shared" ca="1" si="261"/>
        <v>13759.562500000004</v>
      </c>
      <c r="W129" s="5">
        <f t="shared" ca="1" si="261"/>
        <v>13759.562500000004</v>
      </c>
      <c r="X129" s="5">
        <f t="shared" ca="1" si="261"/>
        <v>18459.631250000006</v>
      </c>
      <c r="Y129" s="5">
        <f t="shared" ca="1" si="261"/>
        <v>18459.631250000006</v>
      </c>
      <c r="Z129" s="5">
        <f t="shared" ca="1" si="261"/>
        <v>21559.1875</v>
      </c>
      <c r="AA129" s="5">
        <f t="shared" ca="1" si="261"/>
        <v>21559.1875</v>
      </c>
      <c r="AB129" s="5">
        <f t="shared" ca="1" si="261"/>
        <v>12921.721874999997</v>
      </c>
      <c r="AC129" s="5">
        <f t="shared" ca="1" si="261"/>
        <v>12921.721874999997</v>
      </c>
      <c r="AD129" s="5">
        <f t="shared" ca="1" si="261"/>
        <v>8105.8749999999945</v>
      </c>
      <c r="AE129" s="5">
        <f t="shared" ca="1" si="261"/>
        <v>8105.8749999999945</v>
      </c>
      <c r="AF129" s="5">
        <f t="shared" ca="1" si="261"/>
        <v>9219.2214062499952</v>
      </c>
      <c r="AG129" s="5">
        <f t="shared" ca="1" si="261"/>
        <v>9219.2214062499952</v>
      </c>
      <c r="AH129" s="5">
        <f t="shared" ca="1" si="261"/>
        <v>12380.266093750008</v>
      </c>
      <c r="AI129" s="5">
        <f t="shared" ca="1" si="261"/>
        <v>12380.266093750008</v>
      </c>
      <c r="AJ129" s="5">
        <f t="shared" ca="1" si="261"/>
        <v>13759.562500000007</v>
      </c>
      <c r="AK129" s="5">
        <f t="shared" ca="1" si="261"/>
        <v>13759.562500000007</v>
      </c>
      <c r="AL129" s="5">
        <f t="shared" ca="1" si="261"/>
        <v>13759.562500000007</v>
      </c>
      <c r="AM129" s="5">
        <f t="shared" ca="1" si="261"/>
        <v>13759.562500000007</v>
      </c>
      <c r="AN129" s="5">
        <f t="shared" ca="1" si="261"/>
        <v>13759.562500000005</v>
      </c>
      <c r="AO129" s="5">
        <f t="shared" ca="1" si="261"/>
        <v>13759.562500000009</v>
      </c>
      <c r="AP129" s="5">
        <f t="shared" ca="1" si="261"/>
        <v>13759.562500000007</v>
      </c>
      <c r="AQ129" s="5">
        <f t="shared" ca="1" si="261"/>
        <v>13759.562500000011</v>
      </c>
      <c r="AR129" s="5">
        <f t="shared" ca="1" si="261"/>
        <v>18089.943750000013</v>
      </c>
      <c r="AS129" s="5">
        <f t="shared" ca="1" si="261"/>
        <v>18089.943750000013</v>
      </c>
      <c r="AT129" s="5">
        <f t="shared" ca="1" si="261"/>
        <v>20673.405312500006</v>
      </c>
      <c r="AU129" s="5">
        <f t="shared" ca="1" si="261"/>
        <v>20673.405312500006</v>
      </c>
      <c r="AV129" s="5">
        <f t="shared" ca="1" si="261"/>
        <v>15944.834843750004</v>
      </c>
      <c r="AW129" s="5">
        <f t="shared" ca="1" si="261"/>
        <v>15944.834843750004</v>
      </c>
      <c r="AX129" s="5">
        <f t="shared" ca="1" si="261"/>
        <v>9791.4214062499959</v>
      </c>
      <c r="AY129" s="5">
        <f t="shared" ca="1" si="261"/>
        <v>9791.4214062499959</v>
      </c>
      <c r="AZ129" s="5">
        <f t="shared" ca="1" si="261"/>
        <v>7554.2136015624956</v>
      </c>
      <c r="BA129" s="5">
        <f t="shared" ca="1" si="261"/>
        <v>7554.2136015624956</v>
      </c>
      <c r="BB129" s="5">
        <f t="shared" ca="1" si="261"/>
        <v>12170.443117187515</v>
      </c>
      <c r="BC129" s="5">
        <f t="shared" ca="1" si="261"/>
        <v>12170.443117187515</v>
      </c>
      <c r="BD129" s="5">
        <f t="shared" ca="1" si="261"/>
        <v>13276.808757812521</v>
      </c>
      <c r="BE129" s="5">
        <f t="shared" ca="1" si="261"/>
        <v>13276.808757812521</v>
      </c>
      <c r="BF129" s="5">
        <f t="shared" ca="1" si="261"/>
        <v>13759.562500000022</v>
      </c>
      <c r="BG129" s="5">
        <f t="shared" ca="1" si="261"/>
        <v>13759.562500000022</v>
      </c>
      <c r="BH129" s="5">
        <f t="shared" ca="1" si="261"/>
        <v>13759.562500000018</v>
      </c>
      <c r="BI129" s="5">
        <f t="shared" ca="1" si="261"/>
        <v>13759.562500000022</v>
      </c>
    </row>
    <row r="130" spans="1:61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</row>
    <row r="131" spans="1:61" x14ac:dyDescent="0.25">
      <c r="A131" t="s">
        <v>578</v>
      </c>
      <c r="C131" s="5">
        <f t="shared" ref="C131:AH131" ca="1" si="262">C194-C121-C122</f>
        <v>0</v>
      </c>
      <c r="D131" s="5">
        <f t="shared" ca="1" si="262"/>
        <v>0</v>
      </c>
      <c r="E131" s="5">
        <f t="shared" ca="1" si="262"/>
        <v>0</v>
      </c>
      <c r="F131" s="5">
        <f t="shared" ca="1" si="262"/>
        <v>0</v>
      </c>
      <c r="G131" s="5">
        <f t="shared" ca="1" si="262"/>
        <v>0</v>
      </c>
      <c r="H131" s="5">
        <f t="shared" ca="1" si="262"/>
        <v>0</v>
      </c>
      <c r="I131" s="5">
        <f t="shared" ca="1" si="262"/>
        <v>0</v>
      </c>
      <c r="J131" s="5">
        <f t="shared" ca="1" si="262"/>
        <v>0</v>
      </c>
      <c r="K131" s="5">
        <f t="shared" ca="1" si="262"/>
        <v>0</v>
      </c>
      <c r="L131" s="5">
        <f t="shared" ca="1" si="262"/>
        <v>0</v>
      </c>
      <c r="M131" s="5">
        <f t="shared" ca="1" si="262"/>
        <v>0</v>
      </c>
      <c r="N131" s="5">
        <f t="shared" ca="1" si="262"/>
        <v>0</v>
      </c>
      <c r="O131" s="5">
        <f t="shared" ca="1" si="262"/>
        <v>0</v>
      </c>
      <c r="P131" s="5">
        <f t="shared" ca="1" si="262"/>
        <v>0</v>
      </c>
      <c r="Q131" s="5">
        <f t="shared" ca="1" si="262"/>
        <v>0</v>
      </c>
      <c r="R131" s="5">
        <f t="shared" ca="1" si="262"/>
        <v>0</v>
      </c>
      <c r="S131" s="5">
        <f t="shared" ca="1" si="262"/>
        <v>0</v>
      </c>
      <c r="T131" s="5">
        <f t="shared" ca="1" si="262"/>
        <v>0</v>
      </c>
      <c r="U131" s="5">
        <f t="shared" ca="1" si="262"/>
        <v>0</v>
      </c>
      <c r="V131" s="5">
        <f t="shared" ca="1" si="262"/>
        <v>0</v>
      </c>
      <c r="W131" s="5">
        <f t="shared" ca="1" si="262"/>
        <v>0</v>
      </c>
      <c r="X131" s="5">
        <f t="shared" ca="1" si="262"/>
        <v>0</v>
      </c>
      <c r="Y131" s="5">
        <f t="shared" ca="1" si="262"/>
        <v>0</v>
      </c>
      <c r="Z131" s="5">
        <f t="shared" ca="1" si="262"/>
        <v>0</v>
      </c>
      <c r="AA131" s="5">
        <f t="shared" ca="1" si="262"/>
        <v>0</v>
      </c>
      <c r="AB131" s="5">
        <f t="shared" ca="1" si="262"/>
        <v>0</v>
      </c>
      <c r="AC131" s="5">
        <f t="shared" ca="1" si="262"/>
        <v>0</v>
      </c>
      <c r="AD131" s="5">
        <f t="shared" ca="1" si="262"/>
        <v>0</v>
      </c>
      <c r="AE131" s="5">
        <f t="shared" ca="1" si="262"/>
        <v>0</v>
      </c>
      <c r="AF131" s="5">
        <f t="shared" ca="1" si="262"/>
        <v>0</v>
      </c>
      <c r="AG131" s="5">
        <f t="shared" ca="1" si="262"/>
        <v>0</v>
      </c>
      <c r="AH131" s="5">
        <f t="shared" ca="1" si="262"/>
        <v>0</v>
      </c>
      <c r="AI131" s="5">
        <f t="shared" ref="AI131:BI131" ca="1" si="263">AI194-AI121-AI122</f>
        <v>0</v>
      </c>
      <c r="AJ131" s="5">
        <f t="shared" ca="1" si="263"/>
        <v>0</v>
      </c>
      <c r="AK131" s="5">
        <f t="shared" ca="1" si="263"/>
        <v>0</v>
      </c>
      <c r="AL131" s="5">
        <f t="shared" ca="1" si="263"/>
        <v>0</v>
      </c>
      <c r="AM131" s="5">
        <f t="shared" ca="1" si="263"/>
        <v>0</v>
      </c>
      <c r="AN131" s="5">
        <f t="shared" ca="1" si="263"/>
        <v>0</v>
      </c>
      <c r="AO131" s="5">
        <f t="shared" ca="1" si="263"/>
        <v>0</v>
      </c>
      <c r="AP131" s="5">
        <f t="shared" ca="1" si="263"/>
        <v>0</v>
      </c>
      <c r="AQ131" s="5">
        <f t="shared" ca="1" si="263"/>
        <v>0</v>
      </c>
      <c r="AR131" s="5">
        <f t="shared" ca="1" si="263"/>
        <v>0</v>
      </c>
      <c r="AS131" s="5">
        <f t="shared" ca="1" si="263"/>
        <v>0</v>
      </c>
      <c r="AT131" s="5">
        <f t="shared" ca="1" si="263"/>
        <v>0</v>
      </c>
      <c r="AU131" s="5">
        <f t="shared" ca="1" si="263"/>
        <v>0</v>
      </c>
      <c r="AV131" s="5">
        <f t="shared" ca="1" si="263"/>
        <v>0</v>
      </c>
      <c r="AW131" s="5">
        <f t="shared" ca="1" si="263"/>
        <v>0</v>
      </c>
      <c r="AX131" s="5">
        <f t="shared" ca="1" si="263"/>
        <v>0</v>
      </c>
      <c r="AY131" s="5">
        <f t="shared" ca="1" si="263"/>
        <v>0</v>
      </c>
      <c r="AZ131" s="5">
        <f t="shared" ca="1" si="263"/>
        <v>0</v>
      </c>
      <c r="BA131" s="5">
        <f t="shared" ca="1" si="263"/>
        <v>0</v>
      </c>
      <c r="BB131" s="5">
        <f t="shared" ca="1" si="263"/>
        <v>1.1641532182693481E-10</v>
      </c>
      <c r="BC131" s="5">
        <f t="shared" ca="1" si="263"/>
        <v>1.3096723705530167E-10</v>
      </c>
      <c r="BD131" s="5">
        <f t="shared" ca="1" si="263"/>
        <v>1.1641532182693481E-10</v>
      </c>
      <c r="BE131" s="5">
        <f t="shared" ca="1" si="263"/>
        <v>1.6007106751203537E-10</v>
      </c>
      <c r="BF131" s="5">
        <f t="shared" ca="1" si="263"/>
        <v>0</v>
      </c>
      <c r="BG131" s="5">
        <f t="shared" ca="1" si="263"/>
        <v>0</v>
      </c>
      <c r="BH131" s="5">
        <f t="shared" ca="1" si="263"/>
        <v>1.6007106751203537E-10</v>
      </c>
      <c r="BI131" s="5">
        <f t="shared" ca="1" si="263"/>
        <v>1.6007106751203537E-10</v>
      </c>
    </row>
    <row r="132" spans="1:61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</row>
    <row r="133" spans="1:61" x14ac:dyDescent="0.25">
      <c r="A133" s="9" t="s">
        <v>543</v>
      </c>
    </row>
    <row r="134" spans="1:61" x14ac:dyDescent="0.25">
      <c r="A134" s="9" t="s">
        <v>542</v>
      </c>
      <c r="B134" s="9" t="s">
        <v>423</v>
      </c>
    </row>
    <row r="135" spans="1:61" x14ac:dyDescent="0.25">
      <c r="A135" s="60">
        <f>C31</f>
        <v>2014.75</v>
      </c>
      <c r="B135" s="60">
        <f>C31+B19-0.25</f>
        <v>2019.5</v>
      </c>
      <c r="C135">
        <f t="shared" ref="C135:AH135" ca="1" si="264">IF(OR(C$31&gt;$B135,C$31&lt;$A135),0,IF(C$31=$A135,C$129,B135))</f>
        <v>0</v>
      </c>
      <c r="D135">
        <f t="shared" ca="1" si="264"/>
        <v>0</v>
      </c>
      <c r="E135">
        <f t="shared" ca="1" si="264"/>
        <v>0</v>
      </c>
      <c r="F135">
        <f t="shared" ca="1" si="264"/>
        <v>0</v>
      </c>
      <c r="G135">
        <f t="shared" ca="1" si="264"/>
        <v>0</v>
      </c>
      <c r="H135">
        <f t="shared" ca="1" si="264"/>
        <v>0</v>
      </c>
      <c r="I135">
        <f t="shared" ca="1" si="264"/>
        <v>0</v>
      </c>
      <c r="J135">
        <f t="shared" ca="1" si="264"/>
        <v>0</v>
      </c>
      <c r="K135">
        <f t="shared" ca="1" si="264"/>
        <v>0</v>
      </c>
      <c r="L135">
        <f t="shared" ca="1" si="264"/>
        <v>0</v>
      </c>
      <c r="M135">
        <f t="shared" ca="1" si="264"/>
        <v>0</v>
      </c>
      <c r="N135">
        <f t="shared" ca="1" si="264"/>
        <v>0</v>
      </c>
      <c r="O135">
        <f t="shared" ca="1" si="264"/>
        <v>0</v>
      </c>
      <c r="P135">
        <f t="shared" ca="1" si="264"/>
        <v>0</v>
      </c>
      <c r="Q135">
        <f t="shared" ca="1" si="264"/>
        <v>0</v>
      </c>
      <c r="R135">
        <f t="shared" ca="1" si="264"/>
        <v>0</v>
      </c>
      <c r="S135">
        <f t="shared" ca="1" si="264"/>
        <v>0</v>
      </c>
      <c r="T135">
        <f t="shared" ca="1" si="264"/>
        <v>0</v>
      </c>
      <c r="U135">
        <f t="shared" ca="1" si="264"/>
        <v>0</v>
      </c>
      <c r="V135">
        <f t="shared" ca="1" si="264"/>
        <v>0</v>
      </c>
      <c r="W135">
        <f t="shared" si="264"/>
        <v>0</v>
      </c>
      <c r="X135">
        <f t="shared" si="264"/>
        <v>0</v>
      </c>
      <c r="Y135">
        <f t="shared" si="264"/>
        <v>0</v>
      </c>
      <c r="Z135">
        <f t="shared" si="264"/>
        <v>0</v>
      </c>
      <c r="AA135">
        <f t="shared" si="264"/>
        <v>0</v>
      </c>
      <c r="AB135">
        <f t="shared" si="264"/>
        <v>0</v>
      </c>
      <c r="AC135">
        <f t="shared" si="264"/>
        <v>0</v>
      </c>
      <c r="AD135">
        <f t="shared" si="264"/>
        <v>0</v>
      </c>
      <c r="AE135">
        <f t="shared" si="264"/>
        <v>0</v>
      </c>
      <c r="AF135">
        <f t="shared" si="264"/>
        <v>0</v>
      </c>
      <c r="AG135">
        <f t="shared" si="264"/>
        <v>0</v>
      </c>
      <c r="AH135">
        <f t="shared" si="264"/>
        <v>0</v>
      </c>
      <c r="AI135">
        <f t="shared" ref="AI135:BI135" si="265">IF(OR(AI$31&gt;$B135,AI$31&lt;$A135),0,IF(AI$31=$A135,AI$129,AH135))</f>
        <v>0</v>
      </c>
      <c r="AJ135">
        <f t="shared" si="265"/>
        <v>0</v>
      </c>
      <c r="AK135">
        <f t="shared" si="265"/>
        <v>0</v>
      </c>
      <c r="AL135">
        <f t="shared" si="265"/>
        <v>0</v>
      </c>
      <c r="AM135">
        <f t="shared" si="265"/>
        <v>0</v>
      </c>
      <c r="AN135">
        <f t="shared" si="265"/>
        <v>0</v>
      </c>
      <c r="AO135">
        <f t="shared" si="265"/>
        <v>0</v>
      </c>
      <c r="AP135">
        <f t="shared" si="265"/>
        <v>0</v>
      </c>
      <c r="AQ135">
        <f t="shared" si="265"/>
        <v>0</v>
      </c>
      <c r="AR135">
        <f t="shared" si="265"/>
        <v>0</v>
      </c>
      <c r="AS135">
        <f t="shared" si="265"/>
        <v>0</v>
      </c>
      <c r="AT135">
        <f t="shared" si="265"/>
        <v>0</v>
      </c>
      <c r="AU135">
        <f t="shared" si="265"/>
        <v>0</v>
      </c>
      <c r="AV135">
        <f t="shared" si="265"/>
        <v>0</v>
      </c>
      <c r="AW135">
        <f t="shared" si="265"/>
        <v>0</v>
      </c>
      <c r="AX135">
        <f t="shared" si="265"/>
        <v>0</v>
      </c>
      <c r="AY135">
        <f t="shared" si="265"/>
        <v>0</v>
      </c>
      <c r="AZ135">
        <f t="shared" si="265"/>
        <v>0</v>
      </c>
      <c r="BA135">
        <f t="shared" si="265"/>
        <v>0</v>
      </c>
      <c r="BB135">
        <f t="shared" si="265"/>
        <v>0</v>
      </c>
      <c r="BC135">
        <f t="shared" si="265"/>
        <v>0</v>
      </c>
      <c r="BD135">
        <f t="shared" si="265"/>
        <v>0</v>
      </c>
      <c r="BE135">
        <f t="shared" si="265"/>
        <v>0</v>
      </c>
      <c r="BF135">
        <f t="shared" si="265"/>
        <v>0</v>
      </c>
      <c r="BG135">
        <f t="shared" si="265"/>
        <v>0</v>
      </c>
      <c r="BH135">
        <f t="shared" si="265"/>
        <v>0</v>
      </c>
      <c r="BI135">
        <f t="shared" si="265"/>
        <v>0</v>
      </c>
    </row>
    <row r="136" spans="1:61" x14ac:dyDescent="0.25">
      <c r="A136" s="60">
        <f>A135+0.25</f>
        <v>2015</v>
      </c>
      <c r="B136">
        <f>B135+0.25</f>
        <v>2019.75</v>
      </c>
      <c r="C136">
        <f t="shared" ref="C136:AH136" si="266">IF(OR(C$31&gt;$B136,C$31&lt;$A136),0,IF(C$31=$A136,C$129,B136))</f>
        <v>0</v>
      </c>
      <c r="D136">
        <f t="shared" ca="1" si="266"/>
        <v>7230.875</v>
      </c>
      <c r="E136">
        <f t="shared" ca="1" si="266"/>
        <v>7230.875</v>
      </c>
      <c r="F136">
        <f t="shared" ca="1" si="266"/>
        <v>7230.875</v>
      </c>
      <c r="G136">
        <f t="shared" ca="1" si="266"/>
        <v>7230.875</v>
      </c>
      <c r="H136">
        <f t="shared" ca="1" si="266"/>
        <v>7230.875</v>
      </c>
      <c r="I136">
        <f t="shared" ca="1" si="266"/>
        <v>7230.875</v>
      </c>
      <c r="J136">
        <f t="shared" ca="1" si="266"/>
        <v>7230.875</v>
      </c>
      <c r="K136">
        <f t="shared" ca="1" si="266"/>
        <v>7230.875</v>
      </c>
      <c r="L136">
        <f t="shared" ca="1" si="266"/>
        <v>7230.875</v>
      </c>
      <c r="M136">
        <f t="shared" ca="1" si="266"/>
        <v>7230.875</v>
      </c>
      <c r="N136">
        <f t="shared" ca="1" si="266"/>
        <v>7230.875</v>
      </c>
      <c r="O136">
        <f t="shared" ca="1" si="266"/>
        <v>7230.875</v>
      </c>
      <c r="P136">
        <f t="shared" ca="1" si="266"/>
        <v>7230.875</v>
      </c>
      <c r="Q136">
        <f t="shared" ca="1" si="266"/>
        <v>7230.875</v>
      </c>
      <c r="R136">
        <f t="shared" ca="1" si="266"/>
        <v>7230.875</v>
      </c>
      <c r="S136">
        <f t="shared" ca="1" si="266"/>
        <v>7230.875</v>
      </c>
      <c r="T136">
        <f t="shared" ca="1" si="266"/>
        <v>7230.875</v>
      </c>
      <c r="U136">
        <f t="shared" ca="1" si="266"/>
        <v>7230.875</v>
      </c>
      <c r="V136">
        <f t="shared" ca="1" si="266"/>
        <v>7230.875</v>
      </c>
      <c r="W136">
        <f t="shared" ca="1" si="266"/>
        <v>7230.875</v>
      </c>
      <c r="X136">
        <f t="shared" si="266"/>
        <v>0</v>
      </c>
      <c r="Y136">
        <f t="shared" si="266"/>
        <v>0</v>
      </c>
      <c r="Z136">
        <f t="shared" si="266"/>
        <v>0</v>
      </c>
      <c r="AA136">
        <f t="shared" si="266"/>
        <v>0</v>
      </c>
      <c r="AB136">
        <f t="shared" si="266"/>
        <v>0</v>
      </c>
      <c r="AC136">
        <f t="shared" si="266"/>
        <v>0</v>
      </c>
      <c r="AD136">
        <f t="shared" si="266"/>
        <v>0</v>
      </c>
      <c r="AE136">
        <f t="shared" si="266"/>
        <v>0</v>
      </c>
      <c r="AF136">
        <f t="shared" si="266"/>
        <v>0</v>
      </c>
      <c r="AG136">
        <f t="shared" si="266"/>
        <v>0</v>
      </c>
      <c r="AH136">
        <f t="shared" si="266"/>
        <v>0</v>
      </c>
      <c r="AI136">
        <f t="shared" ref="AI136:BI136" si="267">IF(OR(AI$31&gt;$B136,AI$31&lt;$A136),0,IF(AI$31=$A136,AI$129,AH136))</f>
        <v>0</v>
      </c>
      <c r="AJ136">
        <f t="shared" si="267"/>
        <v>0</v>
      </c>
      <c r="AK136">
        <f t="shared" si="267"/>
        <v>0</v>
      </c>
      <c r="AL136">
        <f t="shared" si="267"/>
        <v>0</v>
      </c>
      <c r="AM136">
        <f t="shared" si="267"/>
        <v>0</v>
      </c>
      <c r="AN136">
        <f t="shared" si="267"/>
        <v>0</v>
      </c>
      <c r="AO136">
        <f t="shared" si="267"/>
        <v>0</v>
      </c>
      <c r="AP136">
        <f t="shared" si="267"/>
        <v>0</v>
      </c>
      <c r="AQ136">
        <f t="shared" si="267"/>
        <v>0</v>
      </c>
      <c r="AR136">
        <f t="shared" si="267"/>
        <v>0</v>
      </c>
      <c r="AS136">
        <f t="shared" si="267"/>
        <v>0</v>
      </c>
      <c r="AT136">
        <f t="shared" si="267"/>
        <v>0</v>
      </c>
      <c r="AU136">
        <f t="shared" si="267"/>
        <v>0</v>
      </c>
      <c r="AV136">
        <f t="shared" si="267"/>
        <v>0</v>
      </c>
      <c r="AW136">
        <f t="shared" si="267"/>
        <v>0</v>
      </c>
      <c r="AX136">
        <f t="shared" si="267"/>
        <v>0</v>
      </c>
      <c r="AY136">
        <f t="shared" si="267"/>
        <v>0</v>
      </c>
      <c r="AZ136">
        <f t="shared" si="267"/>
        <v>0</v>
      </c>
      <c r="BA136">
        <f t="shared" si="267"/>
        <v>0</v>
      </c>
      <c r="BB136">
        <f t="shared" si="267"/>
        <v>0</v>
      </c>
      <c r="BC136">
        <f t="shared" si="267"/>
        <v>0</v>
      </c>
      <c r="BD136">
        <f t="shared" si="267"/>
        <v>0</v>
      </c>
      <c r="BE136">
        <f t="shared" si="267"/>
        <v>0</v>
      </c>
      <c r="BF136">
        <f t="shared" si="267"/>
        <v>0</v>
      </c>
      <c r="BG136">
        <f t="shared" si="267"/>
        <v>0</v>
      </c>
      <c r="BH136">
        <f t="shared" si="267"/>
        <v>0</v>
      </c>
      <c r="BI136">
        <f t="shared" si="267"/>
        <v>0</v>
      </c>
    </row>
    <row r="137" spans="1:61" x14ac:dyDescent="0.25">
      <c r="A137" s="60">
        <f t="shared" ref="A137:A193" si="268">A136+0.25</f>
        <v>2015.25</v>
      </c>
      <c r="B137">
        <f t="shared" ref="B137:B193" si="269">B136+0.25</f>
        <v>2020</v>
      </c>
      <c r="C137">
        <f t="shared" ref="C137:AH137" si="270">IF(OR(C$31&gt;$B137,C$31&lt;$A137),0,IF(C$31=$A137,C$129,B137))</f>
        <v>0</v>
      </c>
      <c r="D137">
        <f t="shared" si="270"/>
        <v>0</v>
      </c>
      <c r="E137">
        <f t="shared" ca="1" si="270"/>
        <v>7230.875</v>
      </c>
      <c r="F137">
        <f t="shared" ca="1" si="270"/>
        <v>7230.875</v>
      </c>
      <c r="G137">
        <f t="shared" ca="1" si="270"/>
        <v>7230.875</v>
      </c>
      <c r="H137">
        <f t="shared" ca="1" si="270"/>
        <v>7230.875</v>
      </c>
      <c r="I137">
        <f t="shared" ca="1" si="270"/>
        <v>7230.875</v>
      </c>
      <c r="J137">
        <f t="shared" ca="1" si="270"/>
        <v>7230.875</v>
      </c>
      <c r="K137">
        <f t="shared" ca="1" si="270"/>
        <v>7230.875</v>
      </c>
      <c r="L137">
        <f t="shared" ca="1" si="270"/>
        <v>7230.875</v>
      </c>
      <c r="M137">
        <f t="shared" ca="1" si="270"/>
        <v>7230.875</v>
      </c>
      <c r="N137">
        <f t="shared" ca="1" si="270"/>
        <v>7230.875</v>
      </c>
      <c r="O137">
        <f t="shared" ca="1" si="270"/>
        <v>7230.875</v>
      </c>
      <c r="P137">
        <f t="shared" ca="1" si="270"/>
        <v>7230.875</v>
      </c>
      <c r="Q137">
        <f t="shared" ca="1" si="270"/>
        <v>7230.875</v>
      </c>
      <c r="R137">
        <f t="shared" ca="1" si="270"/>
        <v>7230.875</v>
      </c>
      <c r="S137">
        <f t="shared" ca="1" si="270"/>
        <v>7230.875</v>
      </c>
      <c r="T137">
        <f t="shared" ca="1" si="270"/>
        <v>7230.875</v>
      </c>
      <c r="U137">
        <f t="shared" ca="1" si="270"/>
        <v>7230.875</v>
      </c>
      <c r="V137">
        <f t="shared" ca="1" si="270"/>
        <v>7230.875</v>
      </c>
      <c r="W137">
        <f t="shared" ca="1" si="270"/>
        <v>7230.875</v>
      </c>
      <c r="X137">
        <f t="shared" ca="1" si="270"/>
        <v>7230.875</v>
      </c>
      <c r="Y137">
        <f t="shared" si="270"/>
        <v>0</v>
      </c>
      <c r="Z137">
        <f t="shared" si="270"/>
        <v>0</v>
      </c>
      <c r="AA137">
        <f t="shared" si="270"/>
        <v>0</v>
      </c>
      <c r="AB137">
        <f t="shared" si="270"/>
        <v>0</v>
      </c>
      <c r="AC137">
        <f t="shared" si="270"/>
        <v>0</v>
      </c>
      <c r="AD137">
        <f t="shared" si="270"/>
        <v>0</v>
      </c>
      <c r="AE137">
        <f t="shared" si="270"/>
        <v>0</v>
      </c>
      <c r="AF137">
        <f t="shared" si="270"/>
        <v>0</v>
      </c>
      <c r="AG137">
        <f t="shared" si="270"/>
        <v>0</v>
      </c>
      <c r="AH137">
        <f t="shared" si="270"/>
        <v>0</v>
      </c>
      <c r="AI137">
        <f t="shared" ref="AI137:BI137" si="271">IF(OR(AI$31&gt;$B137,AI$31&lt;$A137),0,IF(AI$31=$A137,AI$129,AH137))</f>
        <v>0</v>
      </c>
      <c r="AJ137">
        <f t="shared" si="271"/>
        <v>0</v>
      </c>
      <c r="AK137">
        <f t="shared" si="271"/>
        <v>0</v>
      </c>
      <c r="AL137">
        <f t="shared" si="271"/>
        <v>0</v>
      </c>
      <c r="AM137">
        <f t="shared" si="271"/>
        <v>0</v>
      </c>
      <c r="AN137">
        <f t="shared" si="271"/>
        <v>0</v>
      </c>
      <c r="AO137">
        <f t="shared" si="271"/>
        <v>0</v>
      </c>
      <c r="AP137">
        <f t="shared" si="271"/>
        <v>0</v>
      </c>
      <c r="AQ137">
        <f t="shared" si="271"/>
        <v>0</v>
      </c>
      <c r="AR137">
        <f t="shared" si="271"/>
        <v>0</v>
      </c>
      <c r="AS137">
        <f t="shared" si="271"/>
        <v>0</v>
      </c>
      <c r="AT137">
        <f t="shared" si="271"/>
        <v>0</v>
      </c>
      <c r="AU137">
        <f t="shared" si="271"/>
        <v>0</v>
      </c>
      <c r="AV137">
        <f t="shared" si="271"/>
        <v>0</v>
      </c>
      <c r="AW137">
        <f t="shared" si="271"/>
        <v>0</v>
      </c>
      <c r="AX137">
        <f t="shared" si="271"/>
        <v>0</v>
      </c>
      <c r="AY137">
        <f t="shared" si="271"/>
        <v>0</v>
      </c>
      <c r="AZ137">
        <f t="shared" si="271"/>
        <v>0</v>
      </c>
      <c r="BA137">
        <f t="shared" si="271"/>
        <v>0</v>
      </c>
      <c r="BB137">
        <f t="shared" si="271"/>
        <v>0</v>
      </c>
      <c r="BC137">
        <f t="shared" si="271"/>
        <v>0</v>
      </c>
      <c r="BD137">
        <f t="shared" si="271"/>
        <v>0</v>
      </c>
      <c r="BE137">
        <f t="shared" si="271"/>
        <v>0</v>
      </c>
      <c r="BF137">
        <f t="shared" si="271"/>
        <v>0</v>
      </c>
      <c r="BG137">
        <f t="shared" si="271"/>
        <v>0</v>
      </c>
      <c r="BH137">
        <f t="shared" si="271"/>
        <v>0</v>
      </c>
      <c r="BI137">
        <f t="shared" si="271"/>
        <v>0</v>
      </c>
    </row>
    <row r="138" spans="1:61" x14ac:dyDescent="0.25">
      <c r="A138" s="60">
        <f t="shared" si="268"/>
        <v>2015.5</v>
      </c>
      <c r="B138">
        <f t="shared" si="269"/>
        <v>2020.25</v>
      </c>
      <c r="C138">
        <f t="shared" ref="C138:AH138" si="272">IF(OR(C$31&gt;$B138,C$31&lt;$A138),0,IF(C$31=$A138,C$129,B138))</f>
        <v>0</v>
      </c>
      <c r="D138">
        <f t="shared" si="272"/>
        <v>0</v>
      </c>
      <c r="E138">
        <f t="shared" si="272"/>
        <v>0</v>
      </c>
      <c r="F138">
        <f t="shared" ca="1" si="272"/>
        <v>8105.875</v>
      </c>
      <c r="G138">
        <f t="shared" ca="1" si="272"/>
        <v>8105.875</v>
      </c>
      <c r="H138">
        <f t="shared" ca="1" si="272"/>
        <v>8105.875</v>
      </c>
      <c r="I138">
        <f t="shared" ca="1" si="272"/>
        <v>8105.875</v>
      </c>
      <c r="J138">
        <f t="shared" ca="1" si="272"/>
        <v>8105.875</v>
      </c>
      <c r="K138">
        <f t="shared" ca="1" si="272"/>
        <v>8105.875</v>
      </c>
      <c r="L138">
        <f t="shared" ca="1" si="272"/>
        <v>8105.875</v>
      </c>
      <c r="M138">
        <f t="shared" ca="1" si="272"/>
        <v>8105.875</v>
      </c>
      <c r="N138">
        <f t="shared" ca="1" si="272"/>
        <v>8105.875</v>
      </c>
      <c r="O138">
        <f t="shared" ca="1" si="272"/>
        <v>8105.875</v>
      </c>
      <c r="P138">
        <f t="shared" ca="1" si="272"/>
        <v>8105.875</v>
      </c>
      <c r="Q138">
        <f t="shared" ca="1" si="272"/>
        <v>8105.875</v>
      </c>
      <c r="R138">
        <f t="shared" ca="1" si="272"/>
        <v>8105.875</v>
      </c>
      <c r="S138">
        <f t="shared" ca="1" si="272"/>
        <v>8105.875</v>
      </c>
      <c r="T138">
        <f t="shared" ca="1" si="272"/>
        <v>8105.875</v>
      </c>
      <c r="U138">
        <f t="shared" ca="1" si="272"/>
        <v>8105.875</v>
      </c>
      <c r="V138">
        <f t="shared" ca="1" si="272"/>
        <v>8105.875</v>
      </c>
      <c r="W138">
        <f t="shared" ca="1" si="272"/>
        <v>8105.875</v>
      </c>
      <c r="X138">
        <f t="shared" ca="1" si="272"/>
        <v>8105.875</v>
      </c>
      <c r="Y138">
        <f t="shared" ca="1" si="272"/>
        <v>8105.875</v>
      </c>
      <c r="Z138">
        <f t="shared" si="272"/>
        <v>0</v>
      </c>
      <c r="AA138">
        <f t="shared" si="272"/>
        <v>0</v>
      </c>
      <c r="AB138">
        <f t="shared" si="272"/>
        <v>0</v>
      </c>
      <c r="AC138">
        <f t="shared" si="272"/>
        <v>0</v>
      </c>
      <c r="AD138">
        <f t="shared" si="272"/>
        <v>0</v>
      </c>
      <c r="AE138">
        <f t="shared" si="272"/>
        <v>0</v>
      </c>
      <c r="AF138">
        <f t="shared" si="272"/>
        <v>0</v>
      </c>
      <c r="AG138">
        <f t="shared" si="272"/>
        <v>0</v>
      </c>
      <c r="AH138">
        <f t="shared" si="272"/>
        <v>0</v>
      </c>
      <c r="AI138">
        <f t="shared" ref="AI138:BI138" si="273">IF(OR(AI$31&gt;$B138,AI$31&lt;$A138),0,IF(AI$31=$A138,AI$129,AH138))</f>
        <v>0</v>
      </c>
      <c r="AJ138">
        <f t="shared" si="273"/>
        <v>0</v>
      </c>
      <c r="AK138">
        <f t="shared" si="273"/>
        <v>0</v>
      </c>
      <c r="AL138">
        <f t="shared" si="273"/>
        <v>0</v>
      </c>
      <c r="AM138">
        <f t="shared" si="273"/>
        <v>0</v>
      </c>
      <c r="AN138">
        <f t="shared" si="273"/>
        <v>0</v>
      </c>
      <c r="AO138">
        <f t="shared" si="273"/>
        <v>0</v>
      </c>
      <c r="AP138">
        <f t="shared" si="273"/>
        <v>0</v>
      </c>
      <c r="AQ138">
        <f t="shared" si="273"/>
        <v>0</v>
      </c>
      <c r="AR138">
        <f t="shared" si="273"/>
        <v>0</v>
      </c>
      <c r="AS138">
        <f t="shared" si="273"/>
        <v>0</v>
      </c>
      <c r="AT138">
        <f t="shared" si="273"/>
        <v>0</v>
      </c>
      <c r="AU138">
        <f t="shared" si="273"/>
        <v>0</v>
      </c>
      <c r="AV138">
        <f t="shared" si="273"/>
        <v>0</v>
      </c>
      <c r="AW138">
        <f t="shared" si="273"/>
        <v>0</v>
      </c>
      <c r="AX138">
        <f t="shared" si="273"/>
        <v>0</v>
      </c>
      <c r="AY138">
        <f t="shared" si="273"/>
        <v>0</v>
      </c>
      <c r="AZ138">
        <f t="shared" si="273"/>
        <v>0</v>
      </c>
      <c r="BA138">
        <f t="shared" si="273"/>
        <v>0</v>
      </c>
      <c r="BB138">
        <f t="shared" si="273"/>
        <v>0</v>
      </c>
      <c r="BC138">
        <f t="shared" si="273"/>
        <v>0</v>
      </c>
      <c r="BD138">
        <f t="shared" si="273"/>
        <v>0</v>
      </c>
      <c r="BE138">
        <f t="shared" si="273"/>
        <v>0</v>
      </c>
      <c r="BF138">
        <f t="shared" si="273"/>
        <v>0</v>
      </c>
      <c r="BG138">
        <f t="shared" si="273"/>
        <v>0</v>
      </c>
      <c r="BH138">
        <f t="shared" si="273"/>
        <v>0</v>
      </c>
      <c r="BI138">
        <f t="shared" si="273"/>
        <v>0</v>
      </c>
    </row>
    <row r="139" spans="1:61" x14ac:dyDescent="0.25">
      <c r="A139" s="60">
        <f t="shared" si="268"/>
        <v>2015.75</v>
      </c>
      <c r="B139">
        <f t="shared" si="269"/>
        <v>2020.5</v>
      </c>
      <c r="C139">
        <f t="shared" ref="C139:AH139" si="274">IF(OR(C$31&gt;$B139,C$31&lt;$A139),0,IF(C$31=$A139,C$129,B139))</f>
        <v>0</v>
      </c>
      <c r="D139">
        <f t="shared" si="274"/>
        <v>0</v>
      </c>
      <c r="E139">
        <f t="shared" si="274"/>
        <v>0</v>
      </c>
      <c r="F139">
        <f t="shared" si="274"/>
        <v>0</v>
      </c>
      <c r="G139">
        <f t="shared" ca="1" si="274"/>
        <v>8105.875</v>
      </c>
      <c r="H139">
        <f t="shared" ca="1" si="274"/>
        <v>8105.875</v>
      </c>
      <c r="I139">
        <f t="shared" ca="1" si="274"/>
        <v>8105.875</v>
      </c>
      <c r="J139">
        <f t="shared" ca="1" si="274"/>
        <v>8105.875</v>
      </c>
      <c r="K139">
        <f t="shared" ca="1" si="274"/>
        <v>8105.875</v>
      </c>
      <c r="L139">
        <f t="shared" ca="1" si="274"/>
        <v>8105.875</v>
      </c>
      <c r="M139">
        <f t="shared" ca="1" si="274"/>
        <v>8105.875</v>
      </c>
      <c r="N139">
        <f t="shared" ca="1" si="274"/>
        <v>8105.875</v>
      </c>
      <c r="O139">
        <f t="shared" ca="1" si="274"/>
        <v>8105.875</v>
      </c>
      <c r="P139">
        <f t="shared" ca="1" si="274"/>
        <v>8105.875</v>
      </c>
      <c r="Q139">
        <f t="shared" ca="1" si="274"/>
        <v>8105.875</v>
      </c>
      <c r="R139">
        <f t="shared" ca="1" si="274"/>
        <v>8105.875</v>
      </c>
      <c r="S139">
        <f t="shared" ca="1" si="274"/>
        <v>8105.875</v>
      </c>
      <c r="T139">
        <f t="shared" ca="1" si="274"/>
        <v>8105.875</v>
      </c>
      <c r="U139">
        <f t="shared" ca="1" si="274"/>
        <v>8105.875</v>
      </c>
      <c r="V139">
        <f t="shared" ca="1" si="274"/>
        <v>8105.875</v>
      </c>
      <c r="W139">
        <f t="shared" ca="1" si="274"/>
        <v>8105.875</v>
      </c>
      <c r="X139">
        <f t="shared" ca="1" si="274"/>
        <v>8105.875</v>
      </c>
      <c r="Y139">
        <f t="shared" ca="1" si="274"/>
        <v>8105.875</v>
      </c>
      <c r="Z139">
        <f t="shared" ca="1" si="274"/>
        <v>8105.875</v>
      </c>
      <c r="AA139">
        <f t="shared" si="274"/>
        <v>0</v>
      </c>
      <c r="AB139">
        <f t="shared" si="274"/>
        <v>0</v>
      </c>
      <c r="AC139">
        <f t="shared" si="274"/>
        <v>0</v>
      </c>
      <c r="AD139">
        <f t="shared" si="274"/>
        <v>0</v>
      </c>
      <c r="AE139">
        <f t="shared" si="274"/>
        <v>0</v>
      </c>
      <c r="AF139">
        <f t="shared" si="274"/>
        <v>0</v>
      </c>
      <c r="AG139">
        <f t="shared" si="274"/>
        <v>0</v>
      </c>
      <c r="AH139">
        <f t="shared" si="274"/>
        <v>0</v>
      </c>
      <c r="AI139">
        <f t="shared" ref="AI139:BI139" si="275">IF(OR(AI$31&gt;$B139,AI$31&lt;$A139),0,IF(AI$31=$A139,AI$129,AH139))</f>
        <v>0</v>
      </c>
      <c r="AJ139">
        <f t="shared" si="275"/>
        <v>0</v>
      </c>
      <c r="AK139">
        <f t="shared" si="275"/>
        <v>0</v>
      </c>
      <c r="AL139">
        <f t="shared" si="275"/>
        <v>0</v>
      </c>
      <c r="AM139">
        <f t="shared" si="275"/>
        <v>0</v>
      </c>
      <c r="AN139">
        <f t="shared" si="275"/>
        <v>0</v>
      </c>
      <c r="AO139">
        <f t="shared" si="275"/>
        <v>0</v>
      </c>
      <c r="AP139">
        <f t="shared" si="275"/>
        <v>0</v>
      </c>
      <c r="AQ139">
        <f t="shared" si="275"/>
        <v>0</v>
      </c>
      <c r="AR139">
        <f t="shared" si="275"/>
        <v>0</v>
      </c>
      <c r="AS139">
        <f t="shared" si="275"/>
        <v>0</v>
      </c>
      <c r="AT139">
        <f t="shared" si="275"/>
        <v>0</v>
      </c>
      <c r="AU139">
        <f t="shared" si="275"/>
        <v>0</v>
      </c>
      <c r="AV139">
        <f t="shared" si="275"/>
        <v>0</v>
      </c>
      <c r="AW139">
        <f t="shared" si="275"/>
        <v>0</v>
      </c>
      <c r="AX139">
        <f t="shared" si="275"/>
        <v>0</v>
      </c>
      <c r="AY139">
        <f t="shared" si="275"/>
        <v>0</v>
      </c>
      <c r="AZ139">
        <f t="shared" si="275"/>
        <v>0</v>
      </c>
      <c r="BA139">
        <f t="shared" si="275"/>
        <v>0</v>
      </c>
      <c r="BB139">
        <f t="shared" si="275"/>
        <v>0</v>
      </c>
      <c r="BC139">
        <f t="shared" si="275"/>
        <v>0</v>
      </c>
      <c r="BD139">
        <f t="shared" si="275"/>
        <v>0</v>
      </c>
      <c r="BE139">
        <f t="shared" si="275"/>
        <v>0</v>
      </c>
      <c r="BF139">
        <f t="shared" si="275"/>
        <v>0</v>
      </c>
      <c r="BG139">
        <f t="shared" si="275"/>
        <v>0</v>
      </c>
      <c r="BH139">
        <f t="shared" si="275"/>
        <v>0</v>
      </c>
      <c r="BI139">
        <f t="shared" si="275"/>
        <v>0</v>
      </c>
    </row>
    <row r="140" spans="1:61" x14ac:dyDescent="0.25">
      <c r="A140" s="60">
        <f t="shared" si="268"/>
        <v>2016</v>
      </c>
      <c r="B140">
        <f t="shared" si="269"/>
        <v>2020.75</v>
      </c>
      <c r="C140">
        <f t="shared" ref="C140:AH140" si="276">IF(OR(C$31&gt;$B140,C$31&lt;$A140),0,IF(C$31=$A140,C$129,B140))</f>
        <v>0</v>
      </c>
      <c r="D140">
        <f t="shared" si="276"/>
        <v>0</v>
      </c>
      <c r="E140">
        <f t="shared" si="276"/>
        <v>0</v>
      </c>
      <c r="F140">
        <f t="shared" si="276"/>
        <v>0</v>
      </c>
      <c r="G140">
        <f t="shared" si="276"/>
        <v>0</v>
      </c>
      <c r="H140">
        <f t="shared" ca="1" si="276"/>
        <v>8105.875</v>
      </c>
      <c r="I140">
        <f t="shared" ca="1" si="276"/>
        <v>8105.875</v>
      </c>
      <c r="J140">
        <f t="shared" ca="1" si="276"/>
        <v>8105.875</v>
      </c>
      <c r="K140">
        <f t="shared" ca="1" si="276"/>
        <v>8105.875</v>
      </c>
      <c r="L140">
        <f t="shared" ca="1" si="276"/>
        <v>8105.875</v>
      </c>
      <c r="M140">
        <f t="shared" ca="1" si="276"/>
        <v>8105.875</v>
      </c>
      <c r="N140">
        <f t="shared" ca="1" si="276"/>
        <v>8105.875</v>
      </c>
      <c r="O140">
        <f t="shared" ca="1" si="276"/>
        <v>8105.875</v>
      </c>
      <c r="P140">
        <f t="shared" ca="1" si="276"/>
        <v>8105.875</v>
      </c>
      <c r="Q140">
        <f t="shared" ca="1" si="276"/>
        <v>8105.875</v>
      </c>
      <c r="R140">
        <f t="shared" ca="1" si="276"/>
        <v>8105.875</v>
      </c>
      <c r="S140">
        <f t="shared" ca="1" si="276"/>
        <v>8105.875</v>
      </c>
      <c r="T140">
        <f t="shared" ca="1" si="276"/>
        <v>8105.875</v>
      </c>
      <c r="U140">
        <f t="shared" ca="1" si="276"/>
        <v>8105.875</v>
      </c>
      <c r="V140">
        <f t="shared" ca="1" si="276"/>
        <v>8105.875</v>
      </c>
      <c r="W140">
        <f t="shared" ca="1" si="276"/>
        <v>8105.875</v>
      </c>
      <c r="X140">
        <f t="shared" ca="1" si="276"/>
        <v>8105.875</v>
      </c>
      <c r="Y140">
        <f t="shared" ca="1" si="276"/>
        <v>8105.875</v>
      </c>
      <c r="Z140">
        <f t="shared" ca="1" si="276"/>
        <v>8105.875</v>
      </c>
      <c r="AA140">
        <f t="shared" ca="1" si="276"/>
        <v>8105.875</v>
      </c>
      <c r="AB140">
        <f t="shared" si="276"/>
        <v>0</v>
      </c>
      <c r="AC140">
        <f t="shared" si="276"/>
        <v>0</v>
      </c>
      <c r="AD140">
        <f t="shared" si="276"/>
        <v>0</v>
      </c>
      <c r="AE140">
        <f t="shared" si="276"/>
        <v>0</v>
      </c>
      <c r="AF140">
        <f t="shared" si="276"/>
        <v>0</v>
      </c>
      <c r="AG140">
        <f t="shared" si="276"/>
        <v>0</v>
      </c>
      <c r="AH140">
        <f t="shared" si="276"/>
        <v>0</v>
      </c>
      <c r="AI140">
        <f t="shared" ref="AI140:BI140" si="277">IF(OR(AI$31&gt;$B140,AI$31&lt;$A140),0,IF(AI$31=$A140,AI$129,AH140))</f>
        <v>0</v>
      </c>
      <c r="AJ140">
        <f t="shared" si="277"/>
        <v>0</v>
      </c>
      <c r="AK140">
        <f t="shared" si="277"/>
        <v>0</v>
      </c>
      <c r="AL140">
        <f t="shared" si="277"/>
        <v>0</v>
      </c>
      <c r="AM140">
        <f t="shared" si="277"/>
        <v>0</v>
      </c>
      <c r="AN140">
        <f t="shared" si="277"/>
        <v>0</v>
      </c>
      <c r="AO140">
        <f t="shared" si="277"/>
        <v>0</v>
      </c>
      <c r="AP140">
        <f t="shared" si="277"/>
        <v>0</v>
      </c>
      <c r="AQ140">
        <f t="shared" si="277"/>
        <v>0</v>
      </c>
      <c r="AR140">
        <f t="shared" si="277"/>
        <v>0</v>
      </c>
      <c r="AS140">
        <f t="shared" si="277"/>
        <v>0</v>
      </c>
      <c r="AT140">
        <f t="shared" si="277"/>
        <v>0</v>
      </c>
      <c r="AU140">
        <f t="shared" si="277"/>
        <v>0</v>
      </c>
      <c r="AV140">
        <f t="shared" si="277"/>
        <v>0</v>
      </c>
      <c r="AW140">
        <f t="shared" si="277"/>
        <v>0</v>
      </c>
      <c r="AX140">
        <f t="shared" si="277"/>
        <v>0</v>
      </c>
      <c r="AY140">
        <f t="shared" si="277"/>
        <v>0</v>
      </c>
      <c r="AZ140">
        <f t="shared" si="277"/>
        <v>0</v>
      </c>
      <c r="BA140">
        <f t="shared" si="277"/>
        <v>0</v>
      </c>
      <c r="BB140">
        <f t="shared" si="277"/>
        <v>0</v>
      </c>
      <c r="BC140">
        <f t="shared" si="277"/>
        <v>0</v>
      </c>
      <c r="BD140">
        <f t="shared" si="277"/>
        <v>0</v>
      </c>
      <c r="BE140">
        <f t="shared" si="277"/>
        <v>0</v>
      </c>
      <c r="BF140">
        <f t="shared" si="277"/>
        <v>0</v>
      </c>
      <c r="BG140">
        <f t="shared" si="277"/>
        <v>0</v>
      </c>
      <c r="BH140">
        <f t="shared" si="277"/>
        <v>0</v>
      </c>
      <c r="BI140">
        <f t="shared" si="277"/>
        <v>0</v>
      </c>
    </row>
    <row r="141" spans="1:61" x14ac:dyDescent="0.25">
      <c r="A141" s="60">
        <f t="shared" si="268"/>
        <v>2016.25</v>
      </c>
      <c r="B141">
        <f t="shared" si="269"/>
        <v>2021</v>
      </c>
      <c r="C141">
        <f t="shared" ref="C141:AH141" si="278">IF(OR(C$31&gt;$B141,C$31&lt;$A141),0,IF(C$31=$A141,C$129,B141))</f>
        <v>0</v>
      </c>
      <c r="D141">
        <f t="shared" si="278"/>
        <v>0</v>
      </c>
      <c r="E141">
        <f t="shared" si="278"/>
        <v>0</v>
      </c>
      <c r="F141">
        <f t="shared" si="278"/>
        <v>0</v>
      </c>
      <c r="G141">
        <f t="shared" si="278"/>
        <v>0</v>
      </c>
      <c r="H141">
        <f t="shared" si="278"/>
        <v>0</v>
      </c>
      <c r="I141">
        <f t="shared" ca="1" si="278"/>
        <v>8105.875</v>
      </c>
      <c r="J141">
        <f t="shared" ca="1" si="278"/>
        <v>8105.875</v>
      </c>
      <c r="K141">
        <f t="shared" ca="1" si="278"/>
        <v>8105.875</v>
      </c>
      <c r="L141">
        <f t="shared" ca="1" si="278"/>
        <v>8105.875</v>
      </c>
      <c r="M141">
        <f t="shared" ca="1" si="278"/>
        <v>8105.875</v>
      </c>
      <c r="N141">
        <f t="shared" ca="1" si="278"/>
        <v>8105.875</v>
      </c>
      <c r="O141">
        <f t="shared" ca="1" si="278"/>
        <v>8105.875</v>
      </c>
      <c r="P141">
        <f t="shared" ca="1" si="278"/>
        <v>8105.875</v>
      </c>
      <c r="Q141">
        <f t="shared" ca="1" si="278"/>
        <v>8105.875</v>
      </c>
      <c r="R141">
        <f t="shared" ca="1" si="278"/>
        <v>8105.875</v>
      </c>
      <c r="S141">
        <f t="shared" ca="1" si="278"/>
        <v>8105.875</v>
      </c>
      <c r="T141">
        <f t="shared" ca="1" si="278"/>
        <v>8105.875</v>
      </c>
      <c r="U141">
        <f t="shared" ca="1" si="278"/>
        <v>8105.875</v>
      </c>
      <c r="V141">
        <f t="shared" ca="1" si="278"/>
        <v>8105.875</v>
      </c>
      <c r="W141">
        <f t="shared" ca="1" si="278"/>
        <v>8105.875</v>
      </c>
      <c r="X141">
        <f t="shared" ca="1" si="278"/>
        <v>8105.875</v>
      </c>
      <c r="Y141">
        <f t="shared" ca="1" si="278"/>
        <v>8105.875</v>
      </c>
      <c r="Z141">
        <f t="shared" ca="1" si="278"/>
        <v>8105.875</v>
      </c>
      <c r="AA141">
        <f t="shared" ca="1" si="278"/>
        <v>8105.875</v>
      </c>
      <c r="AB141">
        <f t="shared" ca="1" si="278"/>
        <v>8105.875</v>
      </c>
      <c r="AC141">
        <f t="shared" si="278"/>
        <v>0</v>
      </c>
      <c r="AD141">
        <f t="shared" si="278"/>
        <v>0</v>
      </c>
      <c r="AE141">
        <f t="shared" si="278"/>
        <v>0</v>
      </c>
      <c r="AF141">
        <f t="shared" si="278"/>
        <v>0</v>
      </c>
      <c r="AG141">
        <f t="shared" si="278"/>
        <v>0</v>
      </c>
      <c r="AH141">
        <f t="shared" si="278"/>
        <v>0</v>
      </c>
      <c r="AI141">
        <f t="shared" ref="AI141:BI141" si="279">IF(OR(AI$31&gt;$B141,AI$31&lt;$A141),0,IF(AI$31=$A141,AI$129,AH141))</f>
        <v>0</v>
      </c>
      <c r="AJ141">
        <f t="shared" si="279"/>
        <v>0</v>
      </c>
      <c r="AK141">
        <f t="shared" si="279"/>
        <v>0</v>
      </c>
      <c r="AL141">
        <f t="shared" si="279"/>
        <v>0</v>
      </c>
      <c r="AM141">
        <f t="shared" si="279"/>
        <v>0</v>
      </c>
      <c r="AN141">
        <f t="shared" si="279"/>
        <v>0</v>
      </c>
      <c r="AO141">
        <f t="shared" si="279"/>
        <v>0</v>
      </c>
      <c r="AP141">
        <f t="shared" si="279"/>
        <v>0</v>
      </c>
      <c r="AQ141">
        <f t="shared" si="279"/>
        <v>0</v>
      </c>
      <c r="AR141">
        <f t="shared" si="279"/>
        <v>0</v>
      </c>
      <c r="AS141">
        <f t="shared" si="279"/>
        <v>0</v>
      </c>
      <c r="AT141">
        <f t="shared" si="279"/>
        <v>0</v>
      </c>
      <c r="AU141">
        <f t="shared" si="279"/>
        <v>0</v>
      </c>
      <c r="AV141">
        <f t="shared" si="279"/>
        <v>0</v>
      </c>
      <c r="AW141">
        <f t="shared" si="279"/>
        <v>0</v>
      </c>
      <c r="AX141">
        <f t="shared" si="279"/>
        <v>0</v>
      </c>
      <c r="AY141">
        <f t="shared" si="279"/>
        <v>0</v>
      </c>
      <c r="AZ141">
        <f t="shared" si="279"/>
        <v>0</v>
      </c>
      <c r="BA141">
        <f t="shared" si="279"/>
        <v>0</v>
      </c>
      <c r="BB141">
        <f t="shared" si="279"/>
        <v>0</v>
      </c>
      <c r="BC141">
        <f t="shared" si="279"/>
        <v>0</v>
      </c>
      <c r="BD141">
        <f t="shared" si="279"/>
        <v>0</v>
      </c>
      <c r="BE141">
        <f t="shared" si="279"/>
        <v>0</v>
      </c>
      <c r="BF141">
        <f t="shared" si="279"/>
        <v>0</v>
      </c>
      <c r="BG141">
        <f t="shared" si="279"/>
        <v>0</v>
      </c>
      <c r="BH141">
        <f t="shared" si="279"/>
        <v>0</v>
      </c>
      <c r="BI141">
        <f t="shared" si="279"/>
        <v>0</v>
      </c>
    </row>
    <row r="142" spans="1:61" x14ac:dyDescent="0.25">
      <c r="A142" s="60">
        <f t="shared" si="268"/>
        <v>2016.5</v>
      </c>
      <c r="B142">
        <f t="shared" si="269"/>
        <v>2021.25</v>
      </c>
      <c r="C142">
        <f t="shared" ref="C142:AH142" si="280">IF(OR(C$31&gt;$B142,C$31&lt;$A142),0,IF(C$31=$A142,C$129,B142))</f>
        <v>0</v>
      </c>
      <c r="D142">
        <f t="shared" si="280"/>
        <v>0</v>
      </c>
      <c r="E142">
        <f t="shared" si="280"/>
        <v>0</v>
      </c>
      <c r="F142">
        <f t="shared" si="280"/>
        <v>0</v>
      </c>
      <c r="G142">
        <f t="shared" si="280"/>
        <v>0</v>
      </c>
      <c r="H142">
        <f t="shared" si="280"/>
        <v>0</v>
      </c>
      <c r="I142">
        <f t="shared" si="280"/>
        <v>0</v>
      </c>
      <c r="J142">
        <f t="shared" ca="1" si="280"/>
        <v>8105.875</v>
      </c>
      <c r="K142">
        <f t="shared" ca="1" si="280"/>
        <v>8105.875</v>
      </c>
      <c r="L142">
        <f t="shared" ca="1" si="280"/>
        <v>8105.875</v>
      </c>
      <c r="M142">
        <f t="shared" ca="1" si="280"/>
        <v>8105.875</v>
      </c>
      <c r="N142">
        <f t="shared" ca="1" si="280"/>
        <v>8105.875</v>
      </c>
      <c r="O142">
        <f t="shared" ca="1" si="280"/>
        <v>8105.875</v>
      </c>
      <c r="P142">
        <f t="shared" ca="1" si="280"/>
        <v>8105.875</v>
      </c>
      <c r="Q142">
        <f t="shared" ca="1" si="280"/>
        <v>8105.875</v>
      </c>
      <c r="R142">
        <f t="shared" ca="1" si="280"/>
        <v>8105.875</v>
      </c>
      <c r="S142">
        <f t="shared" ca="1" si="280"/>
        <v>8105.875</v>
      </c>
      <c r="T142">
        <f t="shared" ca="1" si="280"/>
        <v>8105.875</v>
      </c>
      <c r="U142">
        <f t="shared" ca="1" si="280"/>
        <v>8105.875</v>
      </c>
      <c r="V142">
        <f t="shared" ca="1" si="280"/>
        <v>8105.875</v>
      </c>
      <c r="W142">
        <f t="shared" ca="1" si="280"/>
        <v>8105.875</v>
      </c>
      <c r="X142">
        <f t="shared" ca="1" si="280"/>
        <v>8105.875</v>
      </c>
      <c r="Y142">
        <f t="shared" ca="1" si="280"/>
        <v>8105.875</v>
      </c>
      <c r="Z142">
        <f t="shared" ca="1" si="280"/>
        <v>8105.875</v>
      </c>
      <c r="AA142">
        <f t="shared" ca="1" si="280"/>
        <v>8105.875</v>
      </c>
      <c r="AB142">
        <f t="shared" ca="1" si="280"/>
        <v>8105.875</v>
      </c>
      <c r="AC142">
        <f t="shared" ca="1" si="280"/>
        <v>8105.875</v>
      </c>
      <c r="AD142">
        <f t="shared" si="280"/>
        <v>0</v>
      </c>
      <c r="AE142">
        <f t="shared" si="280"/>
        <v>0</v>
      </c>
      <c r="AF142">
        <f t="shared" si="280"/>
        <v>0</v>
      </c>
      <c r="AG142">
        <f t="shared" si="280"/>
        <v>0</v>
      </c>
      <c r="AH142">
        <f t="shared" si="280"/>
        <v>0</v>
      </c>
      <c r="AI142">
        <f t="shared" ref="AI142:BI142" si="281">IF(OR(AI$31&gt;$B142,AI$31&lt;$A142),0,IF(AI$31=$A142,AI$129,AH142))</f>
        <v>0</v>
      </c>
      <c r="AJ142">
        <f t="shared" si="281"/>
        <v>0</v>
      </c>
      <c r="AK142">
        <f t="shared" si="281"/>
        <v>0</v>
      </c>
      <c r="AL142">
        <f t="shared" si="281"/>
        <v>0</v>
      </c>
      <c r="AM142">
        <f t="shared" si="281"/>
        <v>0</v>
      </c>
      <c r="AN142">
        <f t="shared" si="281"/>
        <v>0</v>
      </c>
      <c r="AO142">
        <f t="shared" si="281"/>
        <v>0</v>
      </c>
      <c r="AP142">
        <f t="shared" si="281"/>
        <v>0</v>
      </c>
      <c r="AQ142">
        <f t="shared" si="281"/>
        <v>0</v>
      </c>
      <c r="AR142">
        <f t="shared" si="281"/>
        <v>0</v>
      </c>
      <c r="AS142">
        <f t="shared" si="281"/>
        <v>0</v>
      </c>
      <c r="AT142">
        <f t="shared" si="281"/>
        <v>0</v>
      </c>
      <c r="AU142">
        <f t="shared" si="281"/>
        <v>0</v>
      </c>
      <c r="AV142">
        <f t="shared" si="281"/>
        <v>0</v>
      </c>
      <c r="AW142">
        <f t="shared" si="281"/>
        <v>0</v>
      </c>
      <c r="AX142">
        <f t="shared" si="281"/>
        <v>0</v>
      </c>
      <c r="AY142">
        <f t="shared" si="281"/>
        <v>0</v>
      </c>
      <c r="AZ142">
        <f t="shared" si="281"/>
        <v>0</v>
      </c>
      <c r="BA142">
        <f t="shared" si="281"/>
        <v>0</v>
      </c>
      <c r="BB142">
        <f t="shared" si="281"/>
        <v>0</v>
      </c>
      <c r="BC142">
        <f t="shared" si="281"/>
        <v>0</v>
      </c>
      <c r="BD142">
        <f t="shared" si="281"/>
        <v>0</v>
      </c>
      <c r="BE142">
        <f t="shared" si="281"/>
        <v>0</v>
      </c>
      <c r="BF142">
        <f t="shared" si="281"/>
        <v>0</v>
      </c>
      <c r="BG142">
        <f t="shared" si="281"/>
        <v>0</v>
      </c>
      <c r="BH142">
        <f t="shared" si="281"/>
        <v>0</v>
      </c>
      <c r="BI142">
        <f t="shared" si="281"/>
        <v>0</v>
      </c>
    </row>
    <row r="143" spans="1:61" x14ac:dyDescent="0.25">
      <c r="A143" s="60">
        <f t="shared" si="268"/>
        <v>2016.75</v>
      </c>
      <c r="B143">
        <f t="shared" si="269"/>
        <v>2021.5</v>
      </c>
      <c r="C143">
        <f t="shared" ref="C143:AH143" si="282">IF(OR(C$31&gt;$B143,C$31&lt;$A143),0,IF(C$31=$A143,C$129,B143))</f>
        <v>0</v>
      </c>
      <c r="D143">
        <f t="shared" si="282"/>
        <v>0</v>
      </c>
      <c r="E143">
        <f t="shared" si="282"/>
        <v>0</v>
      </c>
      <c r="F143">
        <f t="shared" si="282"/>
        <v>0</v>
      </c>
      <c r="G143">
        <f t="shared" si="282"/>
        <v>0</v>
      </c>
      <c r="H143">
        <f t="shared" si="282"/>
        <v>0</v>
      </c>
      <c r="I143">
        <f t="shared" si="282"/>
        <v>0</v>
      </c>
      <c r="J143">
        <f t="shared" si="282"/>
        <v>0</v>
      </c>
      <c r="K143">
        <f t="shared" ca="1" si="282"/>
        <v>8105.875</v>
      </c>
      <c r="L143">
        <f t="shared" ca="1" si="282"/>
        <v>8105.875</v>
      </c>
      <c r="M143">
        <f t="shared" ca="1" si="282"/>
        <v>8105.875</v>
      </c>
      <c r="N143">
        <f t="shared" ca="1" si="282"/>
        <v>8105.875</v>
      </c>
      <c r="O143">
        <f t="shared" ca="1" si="282"/>
        <v>8105.875</v>
      </c>
      <c r="P143">
        <f t="shared" ca="1" si="282"/>
        <v>8105.875</v>
      </c>
      <c r="Q143">
        <f t="shared" ca="1" si="282"/>
        <v>8105.875</v>
      </c>
      <c r="R143">
        <f t="shared" ca="1" si="282"/>
        <v>8105.875</v>
      </c>
      <c r="S143">
        <f t="shared" ca="1" si="282"/>
        <v>8105.875</v>
      </c>
      <c r="T143">
        <f t="shared" ca="1" si="282"/>
        <v>8105.875</v>
      </c>
      <c r="U143">
        <f t="shared" ca="1" si="282"/>
        <v>8105.875</v>
      </c>
      <c r="V143">
        <f t="shared" ca="1" si="282"/>
        <v>8105.875</v>
      </c>
      <c r="W143">
        <f t="shared" ca="1" si="282"/>
        <v>8105.875</v>
      </c>
      <c r="X143">
        <f t="shared" ca="1" si="282"/>
        <v>8105.875</v>
      </c>
      <c r="Y143">
        <f t="shared" ca="1" si="282"/>
        <v>8105.875</v>
      </c>
      <c r="Z143">
        <f t="shared" ca="1" si="282"/>
        <v>8105.875</v>
      </c>
      <c r="AA143">
        <f t="shared" ca="1" si="282"/>
        <v>8105.875</v>
      </c>
      <c r="AB143">
        <f t="shared" ca="1" si="282"/>
        <v>8105.875</v>
      </c>
      <c r="AC143">
        <f t="shared" ca="1" si="282"/>
        <v>8105.875</v>
      </c>
      <c r="AD143">
        <f t="shared" ca="1" si="282"/>
        <v>8105.875</v>
      </c>
      <c r="AE143">
        <f t="shared" si="282"/>
        <v>0</v>
      </c>
      <c r="AF143">
        <f t="shared" si="282"/>
        <v>0</v>
      </c>
      <c r="AG143">
        <f t="shared" si="282"/>
        <v>0</v>
      </c>
      <c r="AH143">
        <f t="shared" si="282"/>
        <v>0</v>
      </c>
      <c r="AI143">
        <f t="shared" ref="AI143:BI143" si="283">IF(OR(AI$31&gt;$B143,AI$31&lt;$A143),0,IF(AI$31=$A143,AI$129,AH143))</f>
        <v>0</v>
      </c>
      <c r="AJ143">
        <f t="shared" si="283"/>
        <v>0</v>
      </c>
      <c r="AK143">
        <f t="shared" si="283"/>
        <v>0</v>
      </c>
      <c r="AL143">
        <f t="shared" si="283"/>
        <v>0</v>
      </c>
      <c r="AM143">
        <f t="shared" si="283"/>
        <v>0</v>
      </c>
      <c r="AN143">
        <f t="shared" si="283"/>
        <v>0</v>
      </c>
      <c r="AO143">
        <f t="shared" si="283"/>
        <v>0</v>
      </c>
      <c r="AP143">
        <f t="shared" si="283"/>
        <v>0</v>
      </c>
      <c r="AQ143">
        <f t="shared" si="283"/>
        <v>0</v>
      </c>
      <c r="AR143">
        <f t="shared" si="283"/>
        <v>0</v>
      </c>
      <c r="AS143">
        <f t="shared" si="283"/>
        <v>0</v>
      </c>
      <c r="AT143">
        <f t="shared" si="283"/>
        <v>0</v>
      </c>
      <c r="AU143">
        <f t="shared" si="283"/>
        <v>0</v>
      </c>
      <c r="AV143">
        <f t="shared" si="283"/>
        <v>0</v>
      </c>
      <c r="AW143">
        <f t="shared" si="283"/>
        <v>0</v>
      </c>
      <c r="AX143">
        <f t="shared" si="283"/>
        <v>0</v>
      </c>
      <c r="AY143">
        <f t="shared" si="283"/>
        <v>0</v>
      </c>
      <c r="AZ143">
        <f t="shared" si="283"/>
        <v>0</v>
      </c>
      <c r="BA143">
        <f t="shared" si="283"/>
        <v>0</v>
      </c>
      <c r="BB143">
        <f t="shared" si="283"/>
        <v>0</v>
      </c>
      <c r="BC143">
        <f t="shared" si="283"/>
        <v>0</v>
      </c>
      <c r="BD143">
        <f t="shared" si="283"/>
        <v>0</v>
      </c>
      <c r="BE143">
        <f t="shared" si="283"/>
        <v>0</v>
      </c>
      <c r="BF143">
        <f t="shared" si="283"/>
        <v>0</v>
      </c>
      <c r="BG143">
        <f t="shared" si="283"/>
        <v>0</v>
      </c>
      <c r="BH143">
        <f t="shared" si="283"/>
        <v>0</v>
      </c>
      <c r="BI143">
        <f t="shared" si="283"/>
        <v>0</v>
      </c>
    </row>
    <row r="144" spans="1:61" x14ac:dyDescent="0.25">
      <c r="A144" s="60">
        <f t="shared" si="268"/>
        <v>2017</v>
      </c>
      <c r="B144">
        <f t="shared" si="269"/>
        <v>2021.75</v>
      </c>
      <c r="C144">
        <f t="shared" ref="C144:AH144" si="284">IF(OR(C$31&gt;$B144,C$31&lt;$A144),0,IF(C$31=$A144,C$129,B144))</f>
        <v>0</v>
      </c>
      <c r="D144">
        <f t="shared" si="284"/>
        <v>0</v>
      </c>
      <c r="E144">
        <f t="shared" si="284"/>
        <v>0</v>
      </c>
      <c r="F144">
        <f t="shared" si="284"/>
        <v>0</v>
      </c>
      <c r="G144">
        <f t="shared" si="284"/>
        <v>0</v>
      </c>
      <c r="H144">
        <f t="shared" si="284"/>
        <v>0</v>
      </c>
      <c r="I144">
        <f t="shared" si="284"/>
        <v>0</v>
      </c>
      <c r="J144">
        <f t="shared" si="284"/>
        <v>0</v>
      </c>
      <c r="K144">
        <f t="shared" si="284"/>
        <v>0</v>
      </c>
      <c r="L144">
        <f t="shared" ca="1" si="284"/>
        <v>9818.7156250000007</v>
      </c>
      <c r="M144">
        <f t="shared" ca="1" si="284"/>
        <v>9818.7156250000007</v>
      </c>
      <c r="N144">
        <f t="shared" ca="1" si="284"/>
        <v>9818.7156250000007</v>
      </c>
      <c r="O144">
        <f t="shared" ca="1" si="284"/>
        <v>9818.7156250000007</v>
      </c>
      <c r="P144">
        <f t="shared" ca="1" si="284"/>
        <v>9818.7156250000007</v>
      </c>
      <c r="Q144">
        <f t="shared" ca="1" si="284"/>
        <v>9818.7156250000007</v>
      </c>
      <c r="R144">
        <f t="shared" ca="1" si="284"/>
        <v>9818.7156250000007</v>
      </c>
      <c r="S144">
        <f t="shared" ca="1" si="284"/>
        <v>9818.7156250000007</v>
      </c>
      <c r="T144">
        <f t="shared" ca="1" si="284"/>
        <v>9818.7156250000007</v>
      </c>
      <c r="U144">
        <f t="shared" ca="1" si="284"/>
        <v>9818.7156250000007</v>
      </c>
      <c r="V144">
        <f t="shared" ca="1" si="284"/>
        <v>9818.7156250000007</v>
      </c>
      <c r="W144">
        <f t="shared" ca="1" si="284"/>
        <v>9818.7156250000007</v>
      </c>
      <c r="X144">
        <f t="shared" ca="1" si="284"/>
        <v>9818.7156250000007</v>
      </c>
      <c r="Y144">
        <f t="shared" ca="1" si="284"/>
        <v>9818.7156250000007</v>
      </c>
      <c r="Z144">
        <f t="shared" ca="1" si="284"/>
        <v>9818.7156250000007</v>
      </c>
      <c r="AA144">
        <f t="shared" ca="1" si="284"/>
        <v>9818.7156250000007</v>
      </c>
      <c r="AB144">
        <f t="shared" ca="1" si="284"/>
        <v>9818.7156250000007</v>
      </c>
      <c r="AC144">
        <f t="shared" ca="1" si="284"/>
        <v>9818.7156250000007</v>
      </c>
      <c r="AD144">
        <f t="shared" ca="1" si="284"/>
        <v>9818.7156250000007</v>
      </c>
      <c r="AE144">
        <f t="shared" ca="1" si="284"/>
        <v>9818.7156250000007</v>
      </c>
      <c r="AF144">
        <f t="shared" si="284"/>
        <v>0</v>
      </c>
      <c r="AG144">
        <f t="shared" si="284"/>
        <v>0</v>
      </c>
      <c r="AH144">
        <f t="shared" si="284"/>
        <v>0</v>
      </c>
      <c r="AI144">
        <f t="shared" ref="AI144:BI144" si="285">IF(OR(AI$31&gt;$B144,AI$31&lt;$A144),0,IF(AI$31=$A144,AI$129,AH144))</f>
        <v>0</v>
      </c>
      <c r="AJ144">
        <f t="shared" si="285"/>
        <v>0</v>
      </c>
      <c r="AK144">
        <f t="shared" si="285"/>
        <v>0</v>
      </c>
      <c r="AL144">
        <f t="shared" si="285"/>
        <v>0</v>
      </c>
      <c r="AM144">
        <f t="shared" si="285"/>
        <v>0</v>
      </c>
      <c r="AN144">
        <f t="shared" si="285"/>
        <v>0</v>
      </c>
      <c r="AO144">
        <f t="shared" si="285"/>
        <v>0</v>
      </c>
      <c r="AP144">
        <f t="shared" si="285"/>
        <v>0</v>
      </c>
      <c r="AQ144">
        <f t="shared" si="285"/>
        <v>0</v>
      </c>
      <c r="AR144">
        <f t="shared" si="285"/>
        <v>0</v>
      </c>
      <c r="AS144">
        <f t="shared" si="285"/>
        <v>0</v>
      </c>
      <c r="AT144">
        <f t="shared" si="285"/>
        <v>0</v>
      </c>
      <c r="AU144">
        <f t="shared" si="285"/>
        <v>0</v>
      </c>
      <c r="AV144">
        <f t="shared" si="285"/>
        <v>0</v>
      </c>
      <c r="AW144">
        <f t="shared" si="285"/>
        <v>0</v>
      </c>
      <c r="AX144">
        <f t="shared" si="285"/>
        <v>0</v>
      </c>
      <c r="AY144">
        <f t="shared" si="285"/>
        <v>0</v>
      </c>
      <c r="AZ144">
        <f t="shared" si="285"/>
        <v>0</v>
      </c>
      <c r="BA144">
        <f t="shared" si="285"/>
        <v>0</v>
      </c>
      <c r="BB144">
        <f t="shared" si="285"/>
        <v>0</v>
      </c>
      <c r="BC144">
        <f t="shared" si="285"/>
        <v>0</v>
      </c>
      <c r="BD144">
        <f t="shared" si="285"/>
        <v>0</v>
      </c>
      <c r="BE144">
        <f t="shared" si="285"/>
        <v>0</v>
      </c>
      <c r="BF144">
        <f t="shared" si="285"/>
        <v>0</v>
      </c>
      <c r="BG144">
        <f t="shared" si="285"/>
        <v>0</v>
      </c>
      <c r="BH144">
        <f t="shared" si="285"/>
        <v>0</v>
      </c>
      <c r="BI144">
        <f t="shared" si="285"/>
        <v>0</v>
      </c>
    </row>
    <row r="145" spans="1:61" x14ac:dyDescent="0.25">
      <c r="A145" s="60">
        <f t="shared" si="268"/>
        <v>2017.25</v>
      </c>
      <c r="B145">
        <f t="shared" si="269"/>
        <v>2022</v>
      </c>
      <c r="C145">
        <f t="shared" ref="C145:AH145" si="286">IF(OR(C$31&gt;$B145,C$31&lt;$A145),0,IF(C$31=$A145,C$129,B145))</f>
        <v>0</v>
      </c>
      <c r="D145">
        <f t="shared" si="286"/>
        <v>0</v>
      </c>
      <c r="E145">
        <f t="shared" si="286"/>
        <v>0</v>
      </c>
      <c r="F145">
        <f t="shared" si="286"/>
        <v>0</v>
      </c>
      <c r="G145">
        <f t="shared" si="286"/>
        <v>0</v>
      </c>
      <c r="H145">
        <f t="shared" si="286"/>
        <v>0</v>
      </c>
      <c r="I145">
        <f t="shared" si="286"/>
        <v>0</v>
      </c>
      <c r="J145">
        <f t="shared" si="286"/>
        <v>0</v>
      </c>
      <c r="K145">
        <f t="shared" si="286"/>
        <v>0</v>
      </c>
      <c r="L145">
        <f t="shared" si="286"/>
        <v>0</v>
      </c>
      <c r="M145">
        <f t="shared" ca="1" si="286"/>
        <v>9818.7156250000007</v>
      </c>
      <c r="N145">
        <f t="shared" ca="1" si="286"/>
        <v>9818.7156250000007</v>
      </c>
      <c r="O145">
        <f t="shared" ca="1" si="286"/>
        <v>9818.7156250000007</v>
      </c>
      <c r="P145">
        <f t="shared" ca="1" si="286"/>
        <v>9818.7156250000007</v>
      </c>
      <c r="Q145">
        <f t="shared" ca="1" si="286"/>
        <v>9818.7156250000007</v>
      </c>
      <c r="R145">
        <f t="shared" ca="1" si="286"/>
        <v>9818.7156250000007</v>
      </c>
      <c r="S145">
        <f t="shared" ca="1" si="286"/>
        <v>9818.7156250000007</v>
      </c>
      <c r="T145">
        <f t="shared" ca="1" si="286"/>
        <v>9818.7156250000007</v>
      </c>
      <c r="U145">
        <f t="shared" ca="1" si="286"/>
        <v>9818.7156250000007</v>
      </c>
      <c r="V145">
        <f t="shared" ca="1" si="286"/>
        <v>9818.7156250000007</v>
      </c>
      <c r="W145">
        <f t="shared" ca="1" si="286"/>
        <v>9818.7156250000007</v>
      </c>
      <c r="X145">
        <f t="shared" ca="1" si="286"/>
        <v>9818.7156250000007</v>
      </c>
      <c r="Y145">
        <f t="shared" ca="1" si="286"/>
        <v>9818.7156250000007</v>
      </c>
      <c r="Z145">
        <f t="shared" ca="1" si="286"/>
        <v>9818.7156250000007</v>
      </c>
      <c r="AA145">
        <f t="shared" ca="1" si="286"/>
        <v>9818.7156250000007</v>
      </c>
      <c r="AB145">
        <f t="shared" ca="1" si="286"/>
        <v>9818.7156250000007</v>
      </c>
      <c r="AC145">
        <f t="shared" ca="1" si="286"/>
        <v>9818.7156250000007</v>
      </c>
      <c r="AD145">
        <f t="shared" ca="1" si="286"/>
        <v>9818.7156250000007</v>
      </c>
      <c r="AE145">
        <f t="shared" ca="1" si="286"/>
        <v>9818.7156250000007</v>
      </c>
      <c r="AF145">
        <f t="shared" ca="1" si="286"/>
        <v>9818.7156250000007</v>
      </c>
      <c r="AG145">
        <f t="shared" si="286"/>
        <v>0</v>
      </c>
      <c r="AH145">
        <f t="shared" si="286"/>
        <v>0</v>
      </c>
      <c r="AI145">
        <f t="shared" ref="AI145:BI145" si="287">IF(OR(AI$31&gt;$B145,AI$31&lt;$A145),0,IF(AI$31=$A145,AI$129,AH145))</f>
        <v>0</v>
      </c>
      <c r="AJ145">
        <f t="shared" si="287"/>
        <v>0</v>
      </c>
      <c r="AK145">
        <f t="shared" si="287"/>
        <v>0</v>
      </c>
      <c r="AL145">
        <f t="shared" si="287"/>
        <v>0</v>
      </c>
      <c r="AM145">
        <f t="shared" si="287"/>
        <v>0</v>
      </c>
      <c r="AN145">
        <f t="shared" si="287"/>
        <v>0</v>
      </c>
      <c r="AO145">
        <f t="shared" si="287"/>
        <v>0</v>
      </c>
      <c r="AP145">
        <f t="shared" si="287"/>
        <v>0</v>
      </c>
      <c r="AQ145">
        <f t="shared" si="287"/>
        <v>0</v>
      </c>
      <c r="AR145">
        <f t="shared" si="287"/>
        <v>0</v>
      </c>
      <c r="AS145">
        <f t="shared" si="287"/>
        <v>0</v>
      </c>
      <c r="AT145">
        <f t="shared" si="287"/>
        <v>0</v>
      </c>
      <c r="AU145">
        <f t="shared" si="287"/>
        <v>0</v>
      </c>
      <c r="AV145">
        <f t="shared" si="287"/>
        <v>0</v>
      </c>
      <c r="AW145">
        <f t="shared" si="287"/>
        <v>0</v>
      </c>
      <c r="AX145">
        <f t="shared" si="287"/>
        <v>0</v>
      </c>
      <c r="AY145">
        <f t="shared" si="287"/>
        <v>0</v>
      </c>
      <c r="AZ145">
        <f t="shared" si="287"/>
        <v>0</v>
      </c>
      <c r="BA145">
        <f t="shared" si="287"/>
        <v>0</v>
      </c>
      <c r="BB145">
        <f t="shared" si="287"/>
        <v>0</v>
      </c>
      <c r="BC145">
        <f t="shared" si="287"/>
        <v>0</v>
      </c>
      <c r="BD145">
        <f t="shared" si="287"/>
        <v>0</v>
      </c>
      <c r="BE145">
        <f t="shared" si="287"/>
        <v>0</v>
      </c>
      <c r="BF145">
        <f t="shared" si="287"/>
        <v>0</v>
      </c>
      <c r="BG145">
        <f t="shared" si="287"/>
        <v>0</v>
      </c>
      <c r="BH145">
        <f t="shared" si="287"/>
        <v>0</v>
      </c>
      <c r="BI145">
        <f t="shared" si="287"/>
        <v>0</v>
      </c>
    </row>
    <row r="146" spans="1:61" x14ac:dyDescent="0.25">
      <c r="A146" s="60">
        <f t="shared" si="268"/>
        <v>2017.5</v>
      </c>
      <c r="B146">
        <f t="shared" si="269"/>
        <v>2022.25</v>
      </c>
      <c r="C146">
        <f t="shared" ref="C146:AH146" si="288">IF(OR(C$31&gt;$B146,C$31&lt;$A146),0,IF(C$31=$A146,C$129,B146))</f>
        <v>0</v>
      </c>
      <c r="D146">
        <f t="shared" si="288"/>
        <v>0</v>
      </c>
      <c r="E146">
        <f t="shared" si="288"/>
        <v>0</v>
      </c>
      <c r="F146">
        <f t="shared" si="288"/>
        <v>0</v>
      </c>
      <c r="G146">
        <f t="shared" si="288"/>
        <v>0</v>
      </c>
      <c r="H146">
        <f t="shared" si="288"/>
        <v>0</v>
      </c>
      <c r="I146">
        <f t="shared" si="288"/>
        <v>0</v>
      </c>
      <c r="J146">
        <f t="shared" si="288"/>
        <v>0</v>
      </c>
      <c r="K146">
        <f t="shared" si="288"/>
        <v>0</v>
      </c>
      <c r="L146">
        <f t="shared" si="288"/>
        <v>0</v>
      </c>
      <c r="M146">
        <f t="shared" si="288"/>
        <v>0</v>
      </c>
      <c r="N146">
        <f t="shared" ca="1" si="288"/>
        <v>13759.5625</v>
      </c>
      <c r="O146">
        <f t="shared" ca="1" si="288"/>
        <v>13759.5625</v>
      </c>
      <c r="P146">
        <f t="shared" ca="1" si="288"/>
        <v>13759.5625</v>
      </c>
      <c r="Q146">
        <f t="shared" ca="1" si="288"/>
        <v>13759.5625</v>
      </c>
      <c r="R146">
        <f t="shared" ca="1" si="288"/>
        <v>13759.5625</v>
      </c>
      <c r="S146">
        <f t="shared" ca="1" si="288"/>
        <v>13759.5625</v>
      </c>
      <c r="T146">
        <f t="shared" ca="1" si="288"/>
        <v>13759.5625</v>
      </c>
      <c r="U146">
        <f t="shared" ca="1" si="288"/>
        <v>13759.5625</v>
      </c>
      <c r="V146">
        <f t="shared" ca="1" si="288"/>
        <v>13759.5625</v>
      </c>
      <c r="W146">
        <f t="shared" ca="1" si="288"/>
        <v>13759.5625</v>
      </c>
      <c r="X146">
        <f t="shared" ca="1" si="288"/>
        <v>13759.5625</v>
      </c>
      <c r="Y146">
        <f t="shared" ca="1" si="288"/>
        <v>13759.5625</v>
      </c>
      <c r="Z146">
        <f t="shared" ca="1" si="288"/>
        <v>13759.5625</v>
      </c>
      <c r="AA146">
        <f t="shared" ca="1" si="288"/>
        <v>13759.5625</v>
      </c>
      <c r="AB146">
        <f t="shared" ca="1" si="288"/>
        <v>13759.5625</v>
      </c>
      <c r="AC146">
        <f t="shared" ca="1" si="288"/>
        <v>13759.5625</v>
      </c>
      <c r="AD146">
        <f t="shared" ca="1" si="288"/>
        <v>13759.5625</v>
      </c>
      <c r="AE146">
        <f t="shared" ca="1" si="288"/>
        <v>13759.5625</v>
      </c>
      <c r="AF146">
        <f t="shared" ca="1" si="288"/>
        <v>13759.5625</v>
      </c>
      <c r="AG146">
        <f t="shared" ca="1" si="288"/>
        <v>13759.5625</v>
      </c>
      <c r="AH146">
        <f t="shared" si="288"/>
        <v>0</v>
      </c>
      <c r="AI146">
        <f t="shared" ref="AI146:BI146" si="289">IF(OR(AI$31&gt;$B146,AI$31&lt;$A146),0,IF(AI$31=$A146,AI$129,AH146))</f>
        <v>0</v>
      </c>
      <c r="AJ146">
        <f t="shared" si="289"/>
        <v>0</v>
      </c>
      <c r="AK146">
        <f t="shared" si="289"/>
        <v>0</v>
      </c>
      <c r="AL146">
        <f t="shared" si="289"/>
        <v>0</v>
      </c>
      <c r="AM146">
        <f t="shared" si="289"/>
        <v>0</v>
      </c>
      <c r="AN146">
        <f t="shared" si="289"/>
        <v>0</v>
      </c>
      <c r="AO146">
        <f t="shared" si="289"/>
        <v>0</v>
      </c>
      <c r="AP146">
        <f t="shared" si="289"/>
        <v>0</v>
      </c>
      <c r="AQ146">
        <f t="shared" si="289"/>
        <v>0</v>
      </c>
      <c r="AR146">
        <f t="shared" si="289"/>
        <v>0</v>
      </c>
      <c r="AS146">
        <f t="shared" si="289"/>
        <v>0</v>
      </c>
      <c r="AT146">
        <f t="shared" si="289"/>
        <v>0</v>
      </c>
      <c r="AU146">
        <f t="shared" si="289"/>
        <v>0</v>
      </c>
      <c r="AV146">
        <f t="shared" si="289"/>
        <v>0</v>
      </c>
      <c r="AW146">
        <f t="shared" si="289"/>
        <v>0</v>
      </c>
      <c r="AX146">
        <f t="shared" si="289"/>
        <v>0</v>
      </c>
      <c r="AY146">
        <f t="shared" si="289"/>
        <v>0</v>
      </c>
      <c r="AZ146">
        <f t="shared" si="289"/>
        <v>0</v>
      </c>
      <c r="BA146">
        <f t="shared" si="289"/>
        <v>0</v>
      </c>
      <c r="BB146">
        <f t="shared" si="289"/>
        <v>0</v>
      </c>
      <c r="BC146">
        <f t="shared" si="289"/>
        <v>0</v>
      </c>
      <c r="BD146">
        <f t="shared" si="289"/>
        <v>0</v>
      </c>
      <c r="BE146">
        <f t="shared" si="289"/>
        <v>0</v>
      </c>
      <c r="BF146">
        <f t="shared" si="289"/>
        <v>0</v>
      </c>
      <c r="BG146">
        <f t="shared" si="289"/>
        <v>0</v>
      </c>
      <c r="BH146">
        <f t="shared" si="289"/>
        <v>0</v>
      </c>
      <c r="BI146">
        <f t="shared" si="289"/>
        <v>0</v>
      </c>
    </row>
    <row r="147" spans="1:61" x14ac:dyDescent="0.25">
      <c r="A147" s="60">
        <f t="shared" si="268"/>
        <v>2017.75</v>
      </c>
      <c r="B147">
        <f t="shared" si="269"/>
        <v>2022.5</v>
      </c>
      <c r="C147">
        <f t="shared" ref="C147:AH147" si="290">IF(OR(C$31&gt;$B147,C$31&lt;$A147),0,IF(C$31=$A147,C$129,B147))</f>
        <v>0</v>
      </c>
      <c r="D147">
        <f t="shared" si="290"/>
        <v>0</v>
      </c>
      <c r="E147">
        <f t="shared" si="290"/>
        <v>0</v>
      </c>
      <c r="F147">
        <f t="shared" si="290"/>
        <v>0</v>
      </c>
      <c r="G147">
        <f t="shared" si="290"/>
        <v>0</v>
      </c>
      <c r="H147">
        <f t="shared" si="290"/>
        <v>0</v>
      </c>
      <c r="I147">
        <f t="shared" si="290"/>
        <v>0</v>
      </c>
      <c r="J147">
        <f t="shared" si="290"/>
        <v>0</v>
      </c>
      <c r="K147">
        <f t="shared" si="290"/>
        <v>0</v>
      </c>
      <c r="L147">
        <f t="shared" si="290"/>
        <v>0</v>
      </c>
      <c r="M147">
        <f t="shared" si="290"/>
        <v>0</v>
      </c>
      <c r="N147">
        <f t="shared" si="290"/>
        <v>0</v>
      </c>
      <c r="O147">
        <f t="shared" ca="1" si="290"/>
        <v>13759.5625</v>
      </c>
      <c r="P147">
        <f t="shared" ca="1" si="290"/>
        <v>13759.5625</v>
      </c>
      <c r="Q147">
        <f t="shared" ca="1" si="290"/>
        <v>13759.5625</v>
      </c>
      <c r="R147">
        <f t="shared" ca="1" si="290"/>
        <v>13759.5625</v>
      </c>
      <c r="S147">
        <f t="shared" ca="1" si="290"/>
        <v>13759.5625</v>
      </c>
      <c r="T147">
        <f t="shared" ca="1" si="290"/>
        <v>13759.5625</v>
      </c>
      <c r="U147">
        <f t="shared" ca="1" si="290"/>
        <v>13759.5625</v>
      </c>
      <c r="V147">
        <f t="shared" ca="1" si="290"/>
        <v>13759.5625</v>
      </c>
      <c r="W147">
        <f t="shared" ca="1" si="290"/>
        <v>13759.5625</v>
      </c>
      <c r="X147">
        <f t="shared" ca="1" si="290"/>
        <v>13759.5625</v>
      </c>
      <c r="Y147">
        <f t="shared" ca="1" si="290"/>
        <v>13759.5625</v>
      </c>
      <c r="Z147">
        <f t="shared" ca="1" si="290"/>
        <v>13759.5625</v>
      </c>
      <c r="AA147">
        <f t="shared" ca="1" si="290"/>
        <v>13759.5625</v>
      </c>
      <c r="AB147">
        <f t="shared" ca="1" si="290"/>
        <v>13759.5625</v>
      </c>
      <c r="AC147">
        <f t="shared" ca="1" si="290"/>
        <v>13759.5625</v>
      </c>
      <c r="AD147">
        <f t="shared" ca="1" si="290"/>
        <v>13759.5625</v>
      </c>
      <c r="AE147">
        <f t="shared" ca="1" si="290"/>
        <v>13759.5625</v>
      </c>
      <c r="AF147">
        <f t="shared" ca="1" si="290"/>
        <v>13759.5625</v>
      </c>
      <c r="AG147">
        <f t="shared" ca="1" si="290"/>
        <v>13759.5625</v>
      </c>
      <c r="AH147">
        <f t="shared" ca="1" si="290"/>
        <v>13759.5625</v>
      </c>
      <c r="AI147">
        <f t="shared" ref="AI147:BI147" si="291">IF(OR(AI$31&gt;$B147,AI$31&lt;$A147),0,IF(AI$31=$A147,AI$129,AH147))</f>
        <v>0</v>
      </c>
      <c r="AJ147">
        <f t="shared" si="291"/>
        <v>0</v>
      </c>
      <c r="AK147">
        <f t="shared" si="291"/>
        <v>0</v>
      </c>
      <c r="AL147">
        <f t="shared" si="291"/>
        <v>0</v>
      </c>
      <c r="AM147">
        <f t="shared" si="291"/>
        <v>0</v>
      </c>
      <c r="AN147">
        <f t="shared" si="291"/>
        <v>0</v>
      </c>
      <c r="AO147">
        <f t="shared" si="291"/>
        <v>0</v>
      </c>
      <c r="AP147">
        <f t="shared" si="291"/>
        <v>0</v>
      </c>
      <c r="AQ147">
        <f t="shared" si="291"/>
        <v>0</v>
      </c>
      <c r="AR147">
        <f t="shared" si="291"/>
        <v>0</v>
      </c>
      <c r="AS147">
        <f t="shared" si="291"/>
        <v>0</v>
      </c>
      <c r="AT147">
        <f t="shared" si="291"/>
        <v>0</v>
      </c>
      <c r="AU147">
        <f t="shared" si="291"/>
        <v>0</v>
      </c>
      <c r="AV147">
        <f t="shared" si="291"/>
        <v>0</v>
      </c>
      <c r="AW147">
        <f t="shared" si="291"/>
        <v>0</v>
      </c>
      <c r="AX147">
        <f t="shared" si="291"/>
        <v>0</v>
      </c>
      <c r="AY147">
        <f t="shared" si="291"/>
        <v>0</v>
      </c>
      <c r="AZ147">
        <f t="shared" si="291"/>
        <v>0</v>
      </c>
      <c r="BA147">
        <f t="shared" si="291"/>
        <v>0</v>
      </c>
      <c r="BB147">
        <f t="shared" si="291"/>
        <v>0</v>
      </c>
      <c r="BC147">
        <f t="shared" si="291"/>
        <v>0</v>
      </c>
      <c r="BD147">
        <f t="shared" si="291"/>
        <v>0</v>
      </c>
      <c r="BE147">
        <f t="shared" si="291"/>
        <v>0</v>
      </c>
      <c r="BF147">
        <f t="shared" si="291"/>
        <v>0</v>
      </c>
      <c r="BG147">
        <f t="shared" si="291"/>
        <v>0</v>
      </c>
      <c r="BH147">
        <f t="shared" si="291"/>
        <v>0</v>
      </c>
      <c r="BI147">
        <f t="shared" si="291"/>
        <v>0</v>
      </c>
    </row>
    <row r="148" spans="1:61" x14ac:dyDescent="0.25">
      <c r="A148" s="60">
        <f t="shared" si="268"/>
        <v>2018</v>
      </c>
      <c r="B148">
        <f t="shared" si="269"/>
        <v>2022.75</v>
      </c>
      <c r="C148">
        <f t="shared" ref="C148:AH148" si="292">IF(OR(C$31&gt;$B148,C$31&lt;$A148),0,IF(C$31=$A148,C$129,B148))</f>
        <v>0</v>
      </c>
      <c r="D148">
        <f t="shared" si="292"/>
        <v>0</v>
      </c>
      <c r="E148">
        <f t="shared" si="292"/>
        <v>0</v>
      </c>
      <c r="F148">
        <f t="shared" si="292"/>
        <v>0</v>
      </c>
      <c r="G148">
        <f t="shared" si="292"/>
        <v>0</v>
      </c>
      <c r="H148">
        <f t="shared" si="292"/>
        <v>0</v>
      </c>
      <c r="I148">
        <f t="shared" si="292"/>
        <v>0</v>
      </c>
      <c r="J148">
        <f t="shared" si="292"/>
        <v>0</v>
      </c>
      <c r="K148">
        <f t="shared" si="292"/>
        <v>0</v>
      </c>
      <c r="L148">
        <f t="shared" si="292"/>
        <v>0</v>
      </c>
      <c r="M148">
        <f t="shared" si="292"/>
        <v>0</v>
      </c>
      <c r="N148">
        <f t="shared" si="292"/>
        <v>0</v>
      </c>
      <c r="O148">
        <f t="shared" si="292"/>
        <v>0</v>
      </c>
      <c r="P148">
        <f t="shared" ca="1" si="292"/>
        <v>13759.5625</v>
      </c>
      <c r="Q148">
        <f t="shared" ca="1" si="292"/>
        <v>13759.5625</v>
      </c>
      <c r="R148">
        <f t="shared" ca="1" si="292"/>
        <v>13759.5625</v>
      </c>
      <c r="S148">
        <f t="shared" ca="1" si="292"/>
        <v>13759.5625</v>
      </c>
      <c r="T148">
        <f t="shared" ca="1" si="292"/>
        <v>13759.5625</v>
      </c>
      <c r="U148">
        <f t="shared" ca="1" si="292"/>
        <v>13759.5625</v>
      </c>
      <c r="V148">
        <f t="shared" ca="1" si="292"/>
        <v>13759.5625</v>
      </c>
      <c r="W148">
        <f t="shared" ca="1" si="292"/>
        <v>13759.5625</v>
      </c>
      <c r="X148">
        <f t="shared" ca="1" si="292"/>
        <v>13759.5625</v>
      </c>
      <c r="Y148">
        <f t="shared" ca="1" si="292"/>
        <v>13759.5625</v>
      </c>
      <c r="Z148">
        <f t="shared" ca="1" si="292"/>
        <v>13759.5625</v>
      </c>
      <c r="AA148">
        <f t="shared" ca="1" si="292"/>
        <v>13759.5625</v>
      </c>
      <c r="AB148">
        <f t="shared" ca="1" si="292"/>
        <v>13759.5625</v>
      </c>
      <c r="AC148">
        <f t="shared" ca="1" si="292"/>
        <v>13759.5625</v>
      </c>
      <c r="AD148">
        <f t="shared" ca="1" si="292"/>
        <v>13759.5625</v>
      </c>
      <c r="AE148">
        <f t="shared" ca="1" si="292"/>
        <v>13759.5625</v>
      </c>
      <c r="AF148">
        <f t="shared" ca="1" si="292"/>
        <v>13759.5625</v>
      </c>
      <c r="AG148">
        <f t="shared" ca="1" si="292"/>
        <v>13759.5625</v>
      </c>
      <c r="AH148">
        <f t="shared" ca="1" si="292"/>
        <v>13759.5625</v>
      </c>
      <c r="AI148">
        <f t="shared" ref="AI148:BI148" ca="1" si="293">IF(OR(AI$31&gt;$B148,AI$31&lt;$A148),0,IF(AI$31=$A148,AI$129,AH148))</f>
        <v>13759.5625</v>
      </c>
      <c r="AJ148">
        <f t="shared" si="293"/>
        <v>0</v>
      </c>
      <c r="AK148">
        <f t="shared" si="293"/>
        <v>0</v>
      </c>
      <c r="AL148">
        <f t="shared" si="293"/>
        <v>0</v>
      </c>
      <c r="AM148">
        <f t="shared" si="293"/>
        <v>0</v>
      </c>
      <c r="AN148">
        <f t="shared" si="293"/>
        <v>0</v>
      </c>
      <c r="AO148">
        <f t="shared" si="293"/>
        <v>0</v>
      </c>
      <c r="AP148">
        <f t="shared" si="293"/>
        <v>0</v>
      </c>
      <c r="AQ148">
        <f t="shared" si="293"/>
        <v>0</v>
      </c>
      <c r="AR148">
        <f t="shared" si="293"/>
        <v>0</v>
      </c>
      <c r="AS148">
        <f t="shared" si="293"/>
        <v>0</v>
      </c>
      <c r="AT148">
        <f t="shared" si="293"/>
        <v>0</v>
      </c>
      <c r="AU148">
        <f t="shared" si="293"/>
        <v>0</v>
      </c>
      <c r="AV148">
        <f t="shared" si="293"/>
        <v>0</v>
      </c>
      <c r="AW148">
        <f t="shared" si="293"/>
        <v>0</v>
      </c>
      <c r="AX148">
        <f t="shared" si="293"/>
        <v>0</v>
      </c>
      <c r="AY148">
        <f t="shared" si="293"/>
        <v>0</v>
      </c>
      <c r="AZ148">
        <f t="shared" si="293"/>
        <v>0</v>
      </c>
      <c r="BA148">
        <f t="shared" si="293"/>
        <v>0</v>
      </c>
      <c r="BB148">
        <f t="shared" si="293"/>
        <v>0</v>
      </c>
      <c r="BC148">
        <f t="shared" si="293"/>
        <v>0</v>
      </c>
      <c r="BD148">
        <f t="shared" si="293"/>
        <v>0</v>
      </c>
      <c r="BE148">
        <f t="shared" si="293"/>
        <v>0</v>
      </c>
      <c r="BF148">
        <f t="shared" si="293"/>
        <v>0</v>
      </c>
      <c r="BG148">
        <f t="shared" si="293"/>
        <v>0</v>
      </c>
      <c r="BH148">
        <f t="shared" si="293"/>
        <v>0</v>
      </c>
      <c r="BI148">
        <f t="shared" si="293"/>
        <v>0</v>
      </c>
    </row>
    <row r="149" spans="1:61" x14ac:dyDescent="0.25">
      <c r="A149" s="60">
        <f t="shared" si="268"/>
        <v>2018.25</v>
      </c>
      <c r="B149">
        <f t="shared" si="269"/>
        <v>2023</v>
      </c>
      <c r="C149">
        <f t="shared" ref="C149:AH149" si="294">IF(OR(C$31&gt;$B149,C$31&lt;$A149),0,IF(C$31=$A149,C$129,B149))</f>
        <v>0</v>
      </c>
      <c r="D149">
        <f t="shared" si="294"/>
        <v>0</v>
      </c>
      <c r="E149">
        <f t="shared" si="294"/>
        <v>0</v>
      </c>
      <c r="F149">
        <f t="shared" si="294"/>
        <v>0</v>
      </c>
      <c r="G149">
        <f t="shared" si="294"/>
        <v>0</v>
      </c>
      <c r="H149">
        <f t="shared" si="294"/>
        <v>0</v>
      </c>
      <c r="I149">
        <f t="shared" si="294"/>
        <v>0</v>
      </c>
      <c r="J149">
        <f t="shared" si="294"/>
        <v>0</v>
      </c>
      <c r="K149">
        <f t="shared" si="294"/>
        <v>0</v>
      </c>
      <c r="L149">
        <f t="shared" si="294"/>
        <v>0</v>
      </c>
      <c r="M149">
        <f t="shared" si="294"/>
        <v>0</v>
      </c>
      <c r="N149">
        <f t="shared" si="294"/>
        <v>0</v>
      </c>
      <c r="O149">
        <f t="shared" si="294"/>
        <v>0</v>
      </c>
      <c r="P149">
        <f t="shared" si="294"/>
        <v>0</v>
      </c>
      <c r="Q149">
        <f t="shared" ca="1" si="294"/>
        <v>13759.5625</v>
      </c>
      <c r="R149">
        <f t="shared" ca="1" si="294"/>
        <v>13759.5625</v>
      </c>
      <c r="S149">
        <f t="shared" ca="1" si="294"/>
        <v>13759.5625</v>
      </c>
      <c r="T149">
        <f t="shared" ca="1" si="294"/>
        <v>13759.5625</v>
      </c>
      <c r="U149">
        <f t="shared" ca="1" si="294"/>
        <v>13759.5625</v>
      </c>
      <c r="V149">
        <f t="shared" ca="1" si="294"/>
        <v>13759.5625</v>
      </c>
      <c r="W149">
        <f t="shared" ca="1" si="294"/>
        <v>13759.5625</v>
      </c>
      <c r="X149">
        <f t="shared" ca="1" si="294"/>
        <v>13759.5625</v>
      </c>
      <c r="Y149">
        <f t="shared" ca="1" si="294"/>
        <v>13759.5625</v>
      </c>
      <c r="Z149">
        <f t="shared" ca="1" si="294"/>
        <v>13759.5625</v>
      </c>
      <c r="AA149">
        <f t="shared" ca="1" si="294"/>
        <v>13759.5625</v>
      </c>
      <c r="AB149">
        <f t="shared" ca="1" si="294"/>
        <v>13759.5625</v>
      </c>
      <c r="AC149">
        <f t="shared" ca="1" si="294"/>
        <v>13759.5625</v>
      </c>
      <c r="AD149">
        <f t="shared" ca="1" si="294"/>
        <v>13759.5625</v>
      </c>
      <c r="AE149">
        <f t="shared" ca="1" si="294"/>
        <v>13759.5625</v>
      </c>
      <c r="AF149">
        <f t="shared" ca="1" si="294"/>
        <v>13759.5625</v>
      </c>
      <c r="AG149">
        <f t="shared" ca="1" si="294"/>
        <v>13759.5625</v>
      </c>
      <c r="AH149">
        <f t="shared" ca="1" si="294"/>
        <v>13759.5625</v>
      </c>
      <c r="AI149">
        <f t="shared" ref="AI149:BI149" ca="1" si="295">IF(OR(AI$31&gt;$B149,AI$31&lt;$A149),0,IF(AI$31=$A149,AI$129,AH149))</f>
        <v>13759.5625</v>
      </c>
      <c r="AJ149">
        <f t="shared" ca="1" si="295"/>
        <v>13759.5625</v>
      </c>
      <c r="AK149">
        <f t="shared" si="295"/>
        <v>0</v>
      </c>
      <c r="AL149">
        <f t="shared" si="295"/>
        <v>0</v>
      </c>
      <c r="AM149">
        <f t="shared" si="295"/>
        <v>0</v>
      </c>
      <c r="AN149">
        <f t="shared" si="295"/>
        <v>0</v>
      </c>
      <c r="AO149">
        <f t="shared" si="295"/>
        <v>0</v>
      </c>
      <c r="AP149">
        <f t="shared" si="295"/>
        <v>0</v>
      </c>
      <c r="AQ149">
        <f t="shared" si="295"/>
        <v>0</v>
      </c>
      <c r="AR149">
        <f t="shared" si="295"/>
        <v>0</v>
      </c>
      <c r="AS149">
        <f t="shared" si="295"/>
        <v>0</v>
      </c>
      <c r="AT149">
        <f t="shared" si="295"/>
        <v>0</v>
      </c>
      <c r="AU149">
        <f t="shared" si="295"/>
        <v>0</v>
      </c>
      <c r="AV149">
        <f t="shared" si="295"/>
        <v>0</v>
      </c>
      <c r="AW149">
        <f t="shared" si="295"/>
        <v>0</v>
      </c>
      <c r="AX149">
        <f t="shared" si="295"/>
        <v>0</v>
      </c>
      <c r="AY149">
        <f t="shared" si="295"/>
        <v>0</v>
      </c>
      <c r="AZ149">
        <f t="shared" si="295"/>
        <v>0</v>
      </c>
      <c r="BA149">
        <f t="shared" si="295"/>
        <v>0</v>
      </c>
      <c r="BB149">
        <f t="shared" si="295"/>
        <v>0</v>
      </c>
      <c r="BC149">
        <f t="shared" si="295"/>
        <v>0</v>
      </c>
      <c r="BD149">
        <f t="shared" si="295"/>
        <v>0</v>
      </c>
      <c r="BE149">
        <f t="shared" si="295"/>
        <v>0</v>
      </c>
      <c r="BF149">
        <f t="shared" si="295"/>
        <v>0</v>
      </c>
      <c r="BG149">
        <f t="shared" si="295"/>
        <v>0</v>
      </c>
      <c r="BH149">
        <f t="shared" si="295"/>
        <v>0</v>
      </c>
      <c r="BI149">
        <f t="shared" si="295"/>
        <v>0</v>
      </c>
    </row>
    <row r="150" spans="1:61" x14ac:dyDescent="0.25">
      <c r="A150" s="60">
        <f t="shared" si="268"/>
        <v>2018.5</v>
      </c>
      <c r="B150">
        <f t="shared" si="269"/>
        <v>2023.25</v>
      </c>
      <c r="C150">
        <f t="shared" ref="C150:AH150" si="296">IF(OR(C$31&gt;$B150,C$31&lt;$A150),0,IF(C$31=$A150,C$129,B150))</f>
        <v>0</v>
      </c>
      <c r="D150">
        <f t="shared" si="296"/>
        <v>0</v>
      </c>
      <c r="E150">
        <f t="shared" si="296"/>
        <v>0</v>
      </c>
      <c r="F150">
        <f t="shared" si="296"/>
        <v>0</v>
      </c>
      <c r="G150">
        <f t="shared" si="296"/>
        <v>0</v>
      </c>
      <c r="H150">
        <f t="shared" si="296"/>
        <v>0</v>
      </c>
      <c r="I150">
        <f t="shared" si="296"/>
        <v>0</v>
      </c>
      <c r="J150">
        <f t="shared" si="296"/>
        <v>0</v>
      </c>
      <c r="K150">
        <f t="shared" si="296"/>
        <v>0</v>
      </c>
      <c r="L150">
        <f t="shared" si="296"/>
        <v>0</v>
      </c>
      <c r="M150">
        <f t="shared" si="296"/>
        <v>0</v>
      </c>
      <c r="N150">
        <f t="shared" si="296"/>
        <v>0</v>
      </c>
      <c r="O150">
        <f t="shared" si="296"/>
        <v>0</v>
      </c>
      <c r="P150">
        <f t="shared" si="296"/>
        <v>0</v>
      </c>
      <c r="Q150">
        <f t="shared" si="296"/>
        <v>0</v>
      </c>
      <c r="R150">
        <f t="shared" ca="1" si="296"/>
        <v>13759.5625</v>
      </c>
      <c r="S150">
        <f t="shared" ca="1" si="296"/>
        <v>13759.5625</v>
      </c>
      <c r="T150">
        <f t="shared" ca="1" si="296"/>
        <v>13759.5625</v>
      </c>
      <c r="U150">
        <f t="shared" ca="1" si="296"/>
        <v>13759.5625</v>
      </c>
      <c r="V150">
        <f t="shared" ca="1" si="296"/>
        <v>13759.5625</v>
      </c>
      <c r="W150">
        <f t="shared" ca="1" si="296"/>
        <v>13759.5625</v>
      </c>
      <c r="X150">
        <f t="shared" ca="1" si="296"/>
        <v>13759.5625</v>
      </c>
      <c r="Y150">
        <f t="shared" ca="1" si="296"/>
        <v>13759.5625</v>
      </c>
      <c r="Z150">
        <f t="shared" ca="1" si="296"/>
        <v>13759.5625</v>
      </c>
      <c r="AA150">
        <f t="shared" ca="1" si="296"/>
        <v>13759.5625</v>
      </c>
      <c r="AB150">
        <f t="shared" ca="1" si="296"/>
        <v>13759.5625</v>
      </c>
      <c r="AC150">
        <f t="shared" ca="1" si="296"/>
        <v>13759.5625</v>
      </c>
      <c r="AD150">
        <f t="shared" ca="1" si="296"/>
        <v>13759.5625</v>
      </c>
      <c r="AE150">
        <f t="shared" ca="1" si="296"/>
        <v>13759.5625</v>
      </c>
      <c r="AF150">
        <f t="shared" ca="1" si="296"/>
        <v>13759.5625</v>
      </c>
      <c r="AG150">
        <f t="shared" ca="1" si="296"/>
        <v>13759.5625</v>
      </c>
      <c r="AH150">
        <f t="shared" ca="1" si="296"/>
        <v>13759.5625</v>
      </c>
      <c r="AI150">
        <f t="shared" ref="AI150:BI150" ca="1" si="297">IF(OR(AI$31&gt;$B150,AI$31&lt;$A150),0,IF(AI$31=$A150,AI$129,AH150))</f>
        <v>13759.5625</v>
      </c>
      <c r="AJ150">
        <f t="shared" ca="1" si="297"/>
        <v>13759.5625</v>
      </c>
      <c r="AK150">
        <f t="shared" ca="1" si="297"/>
        <v>13759.5625</v>
      </c>
      <c r="AL150">
        <f t="shared" si="297"/>
        <v>0</v>
      </c>
      <c r="AM150">
        <f t="shared" si="297"/>
        <v>0</v>
      </c>
      <c r="AN150">
        <f t="shared" si="297"/>
        <v>0</v>
      </c>
      <c r="AO150">
        <f t="shared" si="297"/>
        <v>0</v>
      </c>
      <c r="AP150">
        <f t="shared" si="297"/>
        <v>0</v>
      </c>
      <c r="AQ150">
        <f t="shared" si="297"/>
        <v>0</v>
      </c>
      <c r="AR150">
        <f t="shared" si="297"/>
        <v>0</v>
      </c>
      <c r="AS150">
        <f t="shared" si="297"/>
        <v>0</v>
      </c>
      <c r="AT150">
        <f t="shared" si="297"/>
        <v>0</v>
      </c>
      <c r="AU150">
        <f t="shared" si="297"/>
        <v>0</v>
      </c>
      <c r="AV150">
        <f t="shared" si="297"/>
        <v>0</v>
      </c>
      <c r="AW150">
        <f t="shared" si="297"/>
        <v>0</v>
      </c>
      <c r="AX150">
        <f t="shared" si="297"/>
        <v>0</v>
      </c>
      <c r="AY150">
        <f t="shared" si="297"/>
        <v>0</v>
      </c>
      <c r="AZ150">
        <f t="shared" si="297"/>
        <v>0</v>
      </c>
      <c r="BA150">
        <f t="shared" si="297"/>
        <v>0</v>
      </c>
      <c r="BB150">
        <f t="shared" si="297"/>
        <v>0</v>
      </c>
      <c r="BC150">
        <f t="shared" si="297"/>
        <v>0</v>
      </c>
      <c r="BD150">
        <f t="shared" si="297"/>
        <v>0</v>
      </c>
      <c r="BE150">
        <f t="shared" si="297"/>
        <v>0</v>
      </c>
      <c r="BF150">
        <f t="shared" si="297"/>
        <v>0</v>
      </c>
      <c r="BG150">
        <f t="shared" si="297"/>
        <v>0</v>
      </c>
      <c r="BH150">
        <f t="shared" si="297"/>
        <v>0</v>
      </c>
      <c r="BI150">
        <f t="shared" si="297"/>
        <v>0</v>
      </c>
    </row>
    <row r="151" spans="1:61" x14ac:dyDescent="0.25">
      <c r="A151" s="60">
        <f t="shared" si="268"/>
        <v>2018.75</v>
      </c>
      <c r="B151">
        <f t="shared" si="269"/>
        <v>2023.5</v>
      </c>
      <c r="C151">
        <f t="shared" ref="C151:AH151" si="298">IF(OR(C$31&gt;$B151,C$31&lt;$A151),0,IF(C$31=$A151,C$129,B151))</f>
        <v>0</v>
      </c>
      <c r="D151">
        <f t="shared" si="298"/>
        <v>0</v>
      </c>
      <c r="E151">
        <f t="shared" si="298"/>
        <v>0</v>
      </c>
      <c r="F151">
        <f t="shared" si="298"/>
        <v>0</v>
      </c>
      <c r="G151">
        <f t="shared" si="298"/>
        <v>0</v>
      </c>
      <c r="H151">
        <f t="shared" si="298"/>
        <v>0</v>
      </c>
      <c r="I151">
        <f t="shared" si="298"/>
        <v>0</v>
      </c>
      <c r="J151">
        <f t="shared" si="298"/>
        <v>0</v>
      </c>
      <c r="K151">
        <f t="shared" si="298"/>
        <v>0</v>
      </c>
      <c r="L151">
        <f t="shared" si="298"/>
        <v>0</v>
      </c>
      <c r="M151">
        <f t="shared" si="298"/>
        <v>0</v>
      </c>
      <c r="N151">
        <f t="shared" si="298"/>
        <v>0</v>
      </c>
      <c r="O151">
        <f t="shared" si="298"/>
        <v>0</v>
      </c>
      <c r="P151">
        <f t="shared" si="298"/>
        <v>0</v>
      </c>
      <c r="Q151">
        <f t="shared" si="298"/>
        <v>0</v>
      </c>
      <c r="R151">
        <f t="shared" si="298"/>
        <v>0</v>
      </c>
      <c r="S151">
        <f t="shared" ca="1" si="298"/>
        <v>13759.5625</v>
      </c>
      <c r="T151">
        <f t="shared" ca="1" si="298"/>
        <v>13759.5625</v>
      </c>
      <c r="U151">
        <f t="shared" ca="1" si="298"/>
        <v>13759.5625</v>
      </c>
      <c r="V151">
        <f t="shared" ca="1" si="298"/>
        <v>13759.5625</v>
      </c>
      <c r="W151">
        <f t="shared" ca="1" si="298"/>
        <v>13759.5625</v>
      </c>
      <c r="X151">
        <f t="shared" ca="1" si="298"/>
        <v>13759.5625</v>
      </c>
      <c r="Y151">
        <f t="shared" ca="1" si="298"/>
        <v>13759.5625</v>
      </c>
      <c r="Z151">
        <f t="shared" ca="1" si="298"/>
        <v>13759.5625</v>
      </c>
      <c r="AA151">
        <f t="shared" ca="1" si="298"/>
        <v>13759.5625</v>
      </c>
      <c r="AB151">
        <f t="shared" ca="1" si="298"/>
        <v>13759.5625</v>
      </c>
      <c r="AC151">
        <f t="shared" ca="1" si="298"/>
        <v>13759.5625</v>
      </c>
      <c r="AD151">
        <f t="shared" ca="1" si="298"/>
        <v>13759.5625</v>
      </c>
      <c r="AE151">
        <f t="shared" ca="1" si="298"/>
        <v>13759.5625</v>
      </c>
      <c r="AF151">
        <f t="shared" ca="1" si="298"/>
        <v>13759.5625</v>
      </c>
      <c r="AG151">
        <f t="shared" ca="1" si="298"/>
        <v>13759.5625</v>
      </c>
      <c r="AH151">
        <f t="shared" ca="1" si="298"/>
        <v>13759.5625</v>
      </c>
      <c r="AI151">
        <f t="shared" ref="AI151:BI151" ca="1" si="299">IF(OR(AI$31&gt;$B151,AI$31&lt;$A151),0,IF(AI$31=$A151,AI$129,AH151))</f>
        <v>13759.5625</v>
      </c>
      <c r="AJ151">
        <f t="shared" ca="1" si="299"/>
        <v>13759.5625</v>
      </c>
      <c r="AK151">
        <f t="shared" ca="1" si="299"/>
        <v>13759.5625</v>
      </c>
      <c r="AL151">
        <f t="shared" ca="1" si="299"/>
        <v>13759.5625</v>
      </c>
      <c r="AM151">
        <f t="shared" si="299"/>
        <v>0</v>
      </c>
      <c r="AN151">
        <f t="shared" si="299"/>
        <v>0</v>
      </c>
      <c r="AO151">
        <f t="shared" si="299"/>
        <v>0</v>
      </c>
      <c r="AP151">
        <f t="shared" si="299"/>
        <v>0</v>
      </c>
      <c r="AQ151">
        <f t="shared" si="299"/>
        <v>0</v>
      </c>
      <c r="AR151">
        <f t="shared" si="299"/>
        <v>0</v>
      </c>
      <c r="AS151">
        <f t="shared" si="299"/>
        <v>0</v>
      </c>
      <c r="AT151">
        <f t="shared" si="299"/>
        <v>0</v>
      </c>
      <c r="AU151">
        <f t="shared" si="299"/>
        <v>0</v>
      </c>
      <c r="AV151">
        <f t="shared" si="299"/>
        <v>0</v>
      </c>
      <c r="AW151">
        <f t="shared" si="299"/>
        <v>0</v>
      </c>
      <c r="AX151">
        <f t="shared" si="299"/>
        <v>0</v>
      </c>
      <c r="AY151">
        <f t="shared" si="299"/>
        <v>0</v>
      </c>
      <c r="AZ151">
        <f t="shared" si="299"/>
        <v>0</v>
      </c>
      <c r="BA151">
        <f t="shared" si="299"/>
        <v>0</v>
      </c>
      <c r="BB151">
        <f t="shared" si="299"/>
        <v>0</v>
      </c>
      <c r="BC151">
        <f t="shared" si="299"/>
        <v>0</v>
      </c>
      <c r="BD151">
        <f t="shared" si="299"/>
        <v>0</v>
      </c>
      <c r="BE151">
        <f t="shared" si="299"/>
        <v>0</v>
      </c>
      <c r="BF151">
        <f t="shared" si="299"/>
        <v>0</v>
      </c>
      <c r="BG151">
        <f t="shared" si="299"/>
        <v>0</v>
      </c>
      <c r="BH151">
        <f t="shared" si="299"/>
        <v>0</v>
      </c>
      <c r="BI151">
        <f t="shared" si="299"/>
        <v>0</v>
      </c>
    </row>
    <row r="152" spans="1:61" x14ac:dyDescent="0.25">
      <c r="A152" s="60">
        <f t="shared" si="268"/>
        <v>2019</v>
      </c>
      <c r="B152">
        <f t="shared" si="269"/>
        <v>2023.75</v>
      </c>
      <c r="C152">
        <f t="shared" ref="C152:AH152" si="300">IF(OR(C$31&gt;$B152,C$31&lt;$A152),0,IF(C$31=$A152,C$129,B152))</f>
        <v>0</v>
      </c>
      <c r="D152">
        <f t="shared" si="300"/>
        <v>0</v>
      </c>
      <c r="E152">
        <f t="shared" si="300"/>
        <v>0</v>
      </c>
      <c r="F152">
        <f t="shared" si="300"/>
        <v>0</v>
      </c>
      <c r="G152">
        <f t="shared" si="300"/>
        <v>0</v>
      </c>
      <c r="H152">
        <f t="shared" si="300"/>
        <v>0</v>
      </c>
      <c r="I152">
        <f t="shared" si="300"/>
        <v>0</v>
      </c>
      <c r="J152">
        <f t="shared" si="300"/>
        <v>0</v>
      </c>
      <c r="K152">
        <f t="shared" si="300"/>
        <v>0</v>
      </c>
      <c r="L152">
        <f t="shared" si="300"/>
        <v>0</v>
      </c>
      <c r="M152">
        <f t="shared" si="300"/>
        <v>0</v>
      </c>
      <c r="N152">
        <f t="shared" si="300"/>
        <v>0</v>
      </c>
      <c r="O152">
        <f t="shared" si="300"/>
        <v>0</v>
      </c>
      <c r="P152">
        <f t="shared" si="300"/>
        <v>0</v>
      </c>
      <c r="Q152">
        <f t="shared" si="300"/>
        <v>0</v>
      </c>
      <c r="R152">
        <f t="shared" si="300"/>
        <v>0</v>
      </c>
      <c r="S152">
        <f t="shared" si="300"/>
        <v>0</v>
      </c>
      <c r="T152">
        <f t="shared" ca="1" si="300"/>
        <v>13759.562499999996</v>
      </c>
      <c r="U152">
        <f t="shared" ca="1" si="300"/>
        <v>13759.562499999996</v>
      </c>
      <c r="V152">
        <f t="shared" ca="1" si="300"/>
        <v>13759.562499999996</v>
      </c>
      <c r="W152">
        <f t="shared" ca="1" si="300"/>
        <v>13759.562499999996</v>
      </c>
      <c r="X152">
        <f t="shared" ca="1" si="300"/>
        <v>13759.562499999996</v>
      </c>
      <c r="Y152">
        <f t="shared" ca="1" si="300"/>
        <v>13759.562499999996</v>
      </c>
      <c r="Z152">
        <f t="shared" ca="1" si="300"/>
        <v>13759.562499999996</v>
      </c>
      <c r="AA152">
        <f t="shared" ca="1" si="300"/>
        <v>13759.562499999996</v>
      </c>
      <c r="AB152">
        <f t="shared" ca="1" si="300"/>
        <v>13759.562499999996</v>
      </c>
      <c r="AC152">
        <f t="shared" ca="1" si="300"/>
        <v>13759.562499999996</v>
      </c>
      <c r="AD152">
        <f t="shared" ca="1" si="300"/>
        <v>13759.562499999996</v>
      </c>
      <c r="AE152">
        <f t="shared" ca="1" si="300"/>
        <v>13759.562499999996</v>
      </c>
      <c r="AF152">
        <f t="shared" ca="1" si="300"/>
        <v>13759.562499999996</v>
      </c>
      <c r="AG152">
        <f t="shared" ca="1" si="300"/>
        <v>13759.562499999996</v>
      </c>
      <c r="AH152">
        <f t="shared" ca="1" si="300"/>
        <v>13759.562499999996</v>
      </c>
      <c r="AI152">
        <f t="shared" ref="AI152:BI152" ca="1" si="301">IF(OR(AI$31&gt;$B152,AI$31&lt;$A152),0,IF(AI$31=$A152,AI$129,AH152))</f>
        <v>13759.562499999996</v>
      </c>
      <c r="AJ152">
        <f t="shared" ca="1" si="301"/>
        <v>13759.562499999996</v>
      </c>
      <c r="AK152">
        <f t="shared" ca="1" si="301"/>
        <v>13759.562499999996</v>
      </c>
      <c r="AL152">
        <f t="shared" ca="1" si="301"/>
        <v>13759.562499999996</v>
      </c>
      <c r="AM152">
        <f t="shared" ca="1" si="301"/>
        <v>13759.562499999996</v>
      </c>
      <c r="AN152">
        <f t="shared" si="301"/>
        <v>0</v>
      </c>
      <c r="AO152">
        <f t="shared" si="301"/>
        <v>0</v>
      </c>
      <c r="AP152">
        <f t="shared" si="301"/>
        <v>0</v>
      </c>
      <c r="AQ152">
        <f t="shared" si="301"/>
        <v>0</v>
      </c>
      <c r="AR152">
        <f t="shared" si="301"/>
        <v>0</v>
      </c>
      <c r="AS152">
        <f t="shared" si="301"/>
        <v>0</v>
      </c>
      <c r="AT152">
        <f t="shared" si="301"/>
        <v>0</v>
      </c>
      <c r="AU152">
        <f t="shared" si="301"/>
        <v>0</v>
      </c>
      <c r="AV152">
        <f t="shared" si="301"/>
        <v>0</v>
      </c>
      <c r="AW152">
        <f t="shared" si="301"/>
        <v>0</v>
      </c>
      <c r="AX152">
        <f t="shared" si="301"/>
        <v>0</v>
      </c>
      <c r="AY152">
        <f t="shared" si="301"/>
        <v>0</v>
      </c>
      <c r="AZ152">
        <f t="shared" si="301"/>
        <v>0</v>
      </c>
      <c r="BA152">
        <f t="shared" si="301"/>
        <v>0</v>
      </c>
      <c r="BB152">
        <f t="shared" si="301"/>
        <v>0</v>
      </c>
      <c r="BC152">
        <f t="shared" si="301"/>
        <v>0</v>
      </c>
      <c r="BD152">
        <f t="shared" si="301"/>
        <v>0</v>
      </c>
      <c r="BE152">
        <f t="shared" si="301"/>
        <v>0</v>
      </c>
      <c r="BF152">
        <f t="shared" si="301"/>
        <v>0</v>
      </c>
      <c r="BG152">
        <f t="shared" si="301"/>
        <v>0</v>
      </c>
      <c r="BH152">
        <f t="shared" si="301"/>
        <v>0</v>
      </c>
      <c r="BI152">
        <f t="shared" si="301"/>
        <v>0</v>
      </c>
    </row>
    <row r="153" spans="1:61" x14ac:dyDescent="0.25">
      <c r="A153" s="60">
        <f t="shared" si="268"/>
        <v>2019.25</v>
      </c>
      <c r="B153">
        <f t="shared" si="269"/>
        <v>2024</v>
      </c>
      <c r="C153">
        <f t="shared" ref="C153:AH153" si="302">IF(OR(C$31&gt;$B153,C$31&lt;$A153),0,IF(C$31=$A153,C$129,B153))</f>
        <v>0</v>
      </c>
      <c r="D153">
        <f t="shared" si="302"/>
        <v>0</v>
      </c>
      <c r="E153">
        <f t="shared" si="302"/>
        <v>0</v>
      </c>
      <c r="F153">
        <f t="shared" si="302"/>
        <v>0</v>
      </c>
      <c r="G153">
        <f t="shared" si="302"/>
        <v>0</v>
      </c>
      <c r="H153">
        <f t="shared" si="302"/>
        <v>0</v>
      </c>
      <c r="I153">
        <f t="shared" si="302"/>
        <v>0</v>
      </c>
      <c r="J153">
        <f t="shared" si="302"/>
        <v>0</v>
      </c>
      <c r="K153">
        <f t="shared" si="302"/>
        <v>0</v>
      </c>
      <c r="L153">
        <f t="shared" si="302"/>
        <v>0</v>
      </c>
      <c r="M153">
        <f t="shared" si="302"/>
        <v>0</v>
      </c>
      <c r="N153">
        <f t="shared" si="302"/>
        <v>0</v>
      </c>
      <c r="O153">
        <f t="shared" si="302"/>
        <v>0</v>
      </c>
      <c r="P153">
        <f t="shared" si="302"/>
        <v>0</v>
      </c>
      <c r="Q153">
        <f t="shared" si="302"/>
        <v>0</v>
      </c>
      <c r="R153">
        <f t="shared" si="302"/>
        <v>0</v>
      </c>
      <c r="S153">
        <f t="shared" si="302"/>
        <v>0</v>
      </c>
      <c r="T153">
        <f t="shared" si="302"/>
        <v>0</v>
      </c>
      <c r="U153">
        <f t="shared" ca="1" si="302"/>
        <v>13759.562500000004</v>
      </c>
      <c r="V153">
        <f t="shared" ca="1" si="302"/>
        <v>13759.562500000004</v>
      </c>
      <c r="W153">
        <f t="shared" ca="1" si="302"/>
        <v>13759.562500000004</v>
      </c>
      <c r="X153">
        <f t="shared" ca="1" si="302"/>
        <v>13759.562500000004</v>
      </c>
      <c r="Y153">
        <f t="shared" ca="1" si="302"/>
        <v>13759.562500000004</v>
      </c>
      <c r="Z153">
        <f t="shared" ca="1" si="302"/>
        <v>13759.562500000004</v>
      </c>
      <c r="AA153">
        <f t="shared" ca="1" si="302"/>
        <v>13759.562500000004</v>
      </c>
      <c r="AB153">
        <f t="shared" ca="1" si="302"/>
        <v>13759.562500000004</v>
      </c>
      <c r="AC153">
        <f t="shared" ca="1" si="302"/>
        <v>13759.562500000004</v>
      </c>
      <c r="AD153">
        <f t="shared" ca="1" si="302"/>
        <v>13759.562500000004</v>
      </c>
      <c r="AE153">
        <f t="shared" ca="1" si="302"/>
        <v>13759.562500000004</v>
      </c>
      <c r="AF153">
        <f t="shared" ca="1" si="302"/>
        <v>13759.562500000004</v>
      </c>
      <c r="AG153">
        <f t="shared" ca="1" si="302"/>
        <v>13759.562500000004</v>
      </c>
      <c r="AH153">
        <f t="shared" ca="1" si="302"/>
        <v>13759.562500000004</v>
      </c>
      <c r="AI153">
        <f t="shared" ref="AI153:BI153" ca="1" si="303">IF(OR(AI$31&gt;$B153,AI$31&lt;$A153),0,IF(AI$31=$A153,AI$129,AH153))</f>
        <v>13759.562500000004</v>
      </c>
      <c r="AJ153">
        <f t="shared" ca="1" si="303"/>
        <v>13759.562500000004</v>
      </c>
      <c r="AK153">
        <f t="shared" ca="1" si="303"/>
        <v>13759.562500000004</v>
      </c>
      <c r="AL153">
        <f t="shared" ca="1" si="303"/>
        <v>13759.562500000004</v>
      </c>
      <c r="AM153">
        <f t="shared" ca="1" si="303"/>
        <v>13759.562500000004</v>
      </c>
      <c r="AN153">
        <f t="shared" ca="1" si="303"/>
        <v>13759.562500000004</v>
      </c>
      <c r="AO153">
        <f t="shared" si="303"/>
        <v>0</v>
      </c>
      <c r="AP153">
        <f t="shared" si="303"/>
        <v>0</v>
      </c>
      <c r="AQ153">
        <f t="shared" si="303"/>
        <v>0</v>
      </c>
      <c r="AR153">
        <f t="shared" si="303"/>
        <v>0</v>
      </c>
      <c r="AS153">
        <f t="shared" si="303"/>
        <v>0</v>
      </c>
      <c r="AT153">
        <f t="shared" si="303"/>
        <v>0</v>
      </c>
      <c r="AU153">
        <f t="shared" si="303"/>
        <v>0</v>
      </c>
      <c r="AV153">
        <f t="shared" si="303"/>
        <v>0</v>
      </c>
      <c r="AW153">
        <f t="shared" si="303"/>
        <v>0</v>
      </c>
      <c r="AX153">
        <f t="shared" si="303"/>
        <v>0</v>
      </c>
      <c r="AY153">
        <f t="shared" si="303"/>
        <v>0</v>
      </c>
      <c r="AZ153">
        <f t="shared" si="303"/>
        <v>0</v>
      </c>
      <c r="BA153">
        <f t="shared" si="303"/>
        <v>0</v>
      </c>
      <c r="BB153">
        <f t="shared" si="303"/>
        <v>0</v>
      </c>
      <c r="BC153">
        <f t="shared" si="303"/>
        <v>0</v>
      </c>
      <c r="BD153">
        <f t="shared" si="303"/>
        <v>0</v>
      </c>
      <c r="BE153">
        <f t="shared" si="303"/>
        <v>0</v>
      </c>
      <c r="BF153">
        <f t="shared" si="303"/>
        <v>0</v>
      </c>
      <c r="BG153">
        <f t="shared" si="303"/>
        <v>0</v>
      </c>
      <c r="BH153">
        <f t="shared" si="303"/>
        <v>0</v>
      </c>
      <c r="BI153">
        <f t="shared" si="303"/>
        <v>0</v>
      </c>
    </row>
    <row r="154" spans="1:61" x14ac:dyDescent="0.25">
      <c r="A154" s="60">
        <f t="shared" si="268"/>
        <v>2019.5</v>
      </c>
      <c r="B154">
        <f t="shared" si="269"/>
        <v>2024.25</v>
      </c>
      <c r="C154">
        <f t="shared" ref="C154:AH154" si="304">IF(OR(C$31&gt;$B154,C$31&lt;$A154),0,IF(C$31=$A154,C$129,B154))</f>
        <v>0</v>
      </c>
      <c r="D154">
        <f t="shared" si="304"/>
        <v>0</v>
      </c>
      <c r="E154">
        <f t="shared" si="304"/>
        <v>0</v>
      </c>
      <c r="F154">
        <f t="shared" si="304"/>
        <v>0</v>
      </c>
      <c r="G154">
        <f t="shared" si="304"/>
        <v>0</v>
      </c>
      <c r="H154">
        <f t="shared" si="304"/>
        <v>0</v>
      </c>
      <c r="I154">
        <f t="shared" si="304"/>
        <v>0</v>
      </c>
      <c r="J154">
        <f t="shared" si="304"/>
        <v>0</v>
      </c>
      <c r="K154">
        <f t="shared" si="304"/>
        <v>0</v>
      </c>
      <c r="L154">
        <f t="shared" si="304"/>
        <v>0</v>
      </c>
      <c r="M154">
        <f t="shared" si="304"/>
        <v>0</v>
      </c>
      <c r="N154">
        <f t="shared" si="304"/>
        <v>0</v>
      </c>
      <c r="O154">
        <f t="shared" si="304"/>
        <v>0</v>
      </c>
      <c r="P154">
        <f t="shared" si="304"/>
        <v>0</v>
      </c>
      <c r="Q154">
        <f t="shared" si="304"/>
        <v>0</v>
      </c>
      <c r="R154">
        <f t="shared" si="304"/>
        <v>0</v>
      </c>
      <c r="S154">
        <f t="shared" si="304"/>
        <v>0</v>
      </c>
      <c r="T154">
        <f t="shared" si="304"/>
        <v>0</v>
      </c>
      <c r="U154">
        <f t="shared" si="304"/>
        <v>0</v>
      </c>
      <c r="V154">
        <f t="shared" ca="1" si="304"/>
        <v>13759.562500000004</v>
      </c>
      <c r="W154">
        <f t="shared" ca="1" si="304"/>
        <v>13759.562500000004</v>
      </c>
      <c r="X154">
        <f t="shared" ca="1" si="304"/>
        <v>13759.562500000004</v>
      </c>
      <c r="Y154">
        <f t="shared" ca="1" si="304"/>
        <v>13759.562500000004</v>
      </c>
      <c r="Z154">
        <f t="shared" ca="1" si="304"/>
        <v>13759.562500000004</v>
      </c>
      <c r="AA154">
        <f t="shared" ca="1" si="304"/>
        <v>13759.562500000004</v>
      </c>
      <c r="AB154">
        <f t="shared" ca="1" si="304"/>
        <v>13759.562500000004</v>
      </c>
      <c r="AC154">
        <f t="shared" ca="1" si="304"/>
        <v>13759.562500000004</v>
      </c>
      <c r="AD154">
        <f t="shared" ca="1" si="304"/>
        <v>13759.562500000004</v>
      </c>
      <c r="AE154">
        <f t="shared" ca="1" si="304"/>
        <v>13759.562500000004</v>
      </c>
      <c r="AF154">
        <f t="shared" ca="1" si="304"/>
        <v>13759.562500000004</v>
      </c>
      <c r="AG154">
        <f t="shared" ca="1" si="304"/>
        <v>13759.562500000004</v>
      </c>
      <c r="AH154">
        <f t="shared" ca="1" si="304"/>
        <v>13759.562500000004</v>
      </c>
      <c r="AI154">
        <f t="shared" ref="AI154:BI154" ca="1" si="305">IF(OR(AI$31&gt;$B154,AI$31&lt;$A154),0,IF(AI$31=$A154,AI$129,AH154))</f>
        <v>13759.562500000004</v>
      </c>
      <c r="AJ154">
        <f t="shared" ca="1" si="305"/>
        <v>13759.562500000004</v>
      </c>
      <c r="AK154">
        <f t="shared" ca="1" si="305"/>
        <v>13759.562500000004</v>
      </c>
      <c r="AL154">
        <f t="shared" ca="1" si="305"/>
        <v>13759.562500000004</v>
      </c>
      <c r="AM154">
        <f t="shared" ca="1" si="305"/>
        <v>13759.562500000004</v>
      </c>
      <c r="AN154">
        <f t="shared" ca="1" si="305"/>
        <v>13759.562500000004</v>
      </c>
      <c r="AO154">
        <f t="shared" ca="1" si="305"/>
        <v>13759.562500000004</v>
      </c>
      <c r="AP154">
        <f t="shared" si="305"/>
        <v>0</v>
      </c>
      <c r="AQ154">
        <f t="shared" si="305"/>
        <v>0</v>
      </c>
      <c r="AR154">
        <f t="shared" si="305"/>
        <v>0</v>
      </c>
      <c r="AS154">
        <f t="shared" si="305"/>
        <v>0</v>
      </c>
      <c r="AT154">
        <f t="shared" si="305"/>
        <v>0</v>
      </c>
      <c r="AU154">
        <f t="shared" si="305"/>
        <v>0</v>
      </c>
      <c r="AV154">
        <f t="shared" si="305"/>
        <v>0</v>
      </c>
      <c r="AW154">
        <f t="shared" si="305"/>
        <v>0</v>
      </c>
      <c r="AX154">
        <f t="shared" si="305"/>
        <v>0</v>
      </c>
      <c r="AY154">
        <f t="shared" si="305"/>
        <v>0</v>
      </c>
      <c r="AZ154">
        <f t="shared" si="305"/>
        <v>0</v>
      </c>
      <c r="BA154">
        <f t="shared" si="305"/>
        <v>0</v>
      </c>
      <c r="BB154">
        <f t="shared" si="305"/>
        <v>0</v>
      </c>
      <c r="BC154">
        <f t="shared" si="305"/>
        <v>0</v>
      </c>
      <c r="BD154">
        <f t="shared" si="305"/>
        <v>0</v>
      </c>
      <c r="BE154">
        <f t="shared" si="305"/>
        <v>0</v>
      </c>
      <c r="BF154">
        <f t="shared" si="305"/>
        <v>0</v>
      </c>
      <c r="BG154">
        <f t="shared" si="305"/>
        <v>0</v>
      </c>
      <c r="BH154">
        <f t="shared" si="305"/>
        <v>0</v>
      </c>
      <c r="BI154">
        <f t="shared" si="305"/>
        <v>0</v>
      </c>
    </row>
    <row r="155" spans="1:61" x14ac:dyDescent="0.25">
      <c r="A155" s="60">
        <f t="shared" si="268"/>
        <v>2019.75</v>
      </c>
      <c r="B155">
        <f t="shared" si="269"/>
        <v>2024.5</v>
      </c>
      <c r="C155">
        <f t="shared" ref="C155:AH155" si="306">IF(OR(C$31&gt;$B155,C$31&lt;$A155),0,IF(C$31=$A155,C$129,B155))</f>
        <v>0</v>
      </c>
      <c r="D155">
        <f t="shared" si="306"/>
        <v>0</v>
      </c>
      <c r="E155">
        <f t="shared" si="306"/>
        <v>0</v>
      </c>
      <c r="F155">
        <f t="shared" si="306"/>
        <v>0</v>
      </c>
      <c r="G155">
        <f t="shared" si="306"/>
        <v>0</v>
      </c>
      <c r="H155">
        <f t="shared" si="306"/>
        <v>0</v>
      </c>
      <c r="I155">
        <f t="shared" si="306"/>
        <v>0</v>
      </c>
      <c r="J155">
        <f t="shared" si="306"/>
        <v>0</v>
      </c>
      <c r="K155">
        <f t="shared" si="306"/>
        <v>0</v>
      </c>
      <c r="L155">
        <f t="shared" si="306"/>
        <v>0</v>
      </c>
      <c r="M155">
        <f t="shared" si="306"/>
        <v>0</v>
      </c>
      <c r="N155">
        <f t="shared" si="306"/>
        <v>0</v>
      </c>
      <c r="O155">
        <f t="shared" si="306"/>
        <v>0</v>
      </c>
      <c r="P155">
        <f t="shared" si="306"/>
        <v>0</v>
      </c>
      <c r="Q155">
        <f t="shared" si="306"/>
        <v>0</v>
      </c>
      <c r="R155">
        <f t="shared" si="306"/>
        <v>0</v>
      </c>
      <c r="S155">
        <f t="shared" si="306"/>
        <v>0</v>
      </c>
      <c r="T155">
        <f t="shared" si="306"/>
        <v>0</v>
      </c>
      <c r="U155">
        <f t="shared" si="306"/>
        <v>0</v>
      </c>
      <c r="V155">
        <f t="shared" si="306"/>
        <v>0</v>
      </c>
      <c r="W155">
        <f t="shared" ca="1" si="306"/>
        <v>13759.562500000004</v>
      </c>
      <c r="X155">
        <f t="shared" ca="1" si="306"/>
        <v>13759.562500000004</v>
      </c>
      <c r="Y155">
        <f t="shared" ca="1" si="306"/>
        <v>13759.562500000004</v>
      </c>
      <c r="Z155">
        <f t="shared" ca="1" si="306"/>
        <v>13759.562500000004</v>
      </c>
      <c r="AA155">
        <f t="shared" ca="1" si="306"/>
        <v>13759.562500000004</v>
      </c>
      <c r="AB155">
        <f t="shared" ca="1" si="306"/>
        <v>13759.562500000004</v>
      </c>
      <c r="AC155">
        <f t="shared" ca="1" si="306"/>
        <v>13759.562500000004</v>
      </c>
      <c r="AD155">
        <f t="shared" ca="1" si="306"/>
        <v>13759.562500000004</v>
      </c>
      <c r="AE155">
        <f t="shared" ca="1" si="306"/>
        <v>13759.562500000004</v>
      </c>
      <c r="AF155">
        <f t="shared" ca="1" si="306"/>
        <v>13759.562500000004</v>
      </c>
      <c r="AG155">
        <f t="shared" ca="1" si="306"/>
        <v>13759.562500000004</v>
      </c>
      <c r="AH155">
        <f t="shared" ca="1" si="306"/>
        <v>13759.562500000004</v>
      </c>
      <c r="AI155">
        <f t="shared" ref="AI155:BI155" ca="1" si="307">IF(OR(AI$31&gt;$B155,AI$31&lt;$A155),0,IF(AI$31=$A155,AI$129,AH155))</f>
        <v>13759.562500000004</v>
      </c>
      <c r="AJ155">
        <f t="shared" ca="1" si="307"/>
        <v>13759.562500000004</v>
      </c>
      <c r="AK155">
        <f t="shared" ca="1" si="307"/>
        <v>13759.562500000004</v>
      </c>
      <c r="AL155">
        <f t="shared" ca="1" si="307"/>
        <v>13759.562500000004</v>
      </c>
      <c r="AM155">
        <f t="shared" ca="1" si="307"/>
        <v>13759.562500000004</v>
      </c>
      <c r="AN155">
        <f t="shared" ca="1" si="307"/>
        <v>13759.562500000004</v>
      </c>
      <c r="AO155">
        <f t="shared" ca="1" si="307"/>
        <v>13759.562500000004</v>
      </c>
      <c r="AP155">
        <f t="shared" ca="1" si="307"/>
        <v>13759.562500000004</v>
      </c>
      <c r="AQ155">
        <f t="shared" si="307"/>
        <v>0</v>
      </c>
      <c r="AR155">
        <f t="shared" si="307"/>
        <v>0</v>
      </c>
      <c r="AS155">
        <f t="shared" si="307"/>
        <v>0</v>
      </c>
      <c r="AT155">
        <f t="shared" si="307"/>
        <v>0</v>
      </c>
      <c r="AU155">
        <f t="shared" si="307"/>
        <v>0</v>
      </c>
      <c r="AV155">
        <f t="shared" si="307"/>
        <v>0</v>
      </c>
      <c r="AW155">
        <f t="shared" si="307"/>
        <v>0</v>
      </c>
      <c r="AX155">
        <f t="shared" si="307"/>
        <v>0</v>
      </c>
      <c r="AY155">
        <f t="shared" si="307"/>
        <v>0</v>
      </c>
      <c r="AZ155">
        <f t="shared" si="307"/>
        <v>0</v>
      </c>
      <c r="BA155">
        <f t="shared" si="307"/>
        <v>0</v>
      </c>
      <c r="BB155">
        <f t="shared" si="307"/>
        <v>0</v>
      </c>
      <c r="BC155">
        <f t="shared" si="307"/>
        <v>0</v>
      </c>
      <c r="BD155">
        <f t="shared" si="307"/>
        <v>0</v>
      </c>
      <c r="BE155">
        <f t="shared" si="307"/>
        <v>0</v>
      </c>
      <c r="BF155">
        <f t="shared" si="307"/>
        <v>0</v>
      </c>
      <c r="BG155">
        <f t="shared" si="307"/>
        <v>0</v>
      </c>
      <c r="BH155">
        <f t="shared" si="307"/>
        <v>0</v>
      </c>
      <c r="BI155">
        <f t="shared" si="307"/>
        <v>0</v>
      </c>
    </row>
    <row r="156" spans="1:61" x14ac:dyDescent="0.25">
      <c r="A156" s="60">
        <f t="shared" si="268"/>
        <v>2020</v>
      </c>
      <c r="B156">
        <f t="shared" si="269"/>
        <v>2024.75</v>
      </c>
      <c r="C156">
        <f t="shared" ref="C156:AH156" si="308">IF(OR(C$31&gt;$B156,C$31&lt;$A156),0,IF(C$31=$A156,C$129,B156))</f>
        <v>0</v>
      </c>
      <c r="D156">
        <f t="shared" si="308"/>
        <v>0</v>
      </c>
      <c r="E156">
        <f t="shared" si="308"/>
        <v>0</v>
      </c>
      <c r="F156">
        <f t="shared" si="308"/>
        <v>0</v>
      </c>
      <c r="G156">
        <f t="shared" si="308"/>
        <v>0</v>
      </c>
      <c r="H156">
        <f t="shared" si="308"/>
        <v>0</v>
      </c>
      <c r="I156">
        <f t="shared" si="308"/>
        <v>0</v>
      </c>
      <c r="J156">
        <f t="shared" si="308"/>
        <v>0</v>
      </c>
      <c r="K156">
        <f t="shared" si="308"/>
        <v>0</v>
      </c>
      <c r="L156">
        <f t="shared" si="308"/>
        <v>0</v>
      </c>
      <c r="M156">
        <f t="shared" si="308"/>
        <v>0</v>
      </c>
      <c r="N156">
        <f t="shared" si="308"/>
        <v>0</v>
      </c>
      <c r="O156">
        <f t="shared" si="308"/>
        <v>0</v>
      </c>
      <c r="P156">
        <f t="shared" si="308"/>
        <v>0</v>
      </c>
      <c r="Q156">
        <f t="shared" si="308"/>
        <v>0</v>
      </c>
      <c r="R156">
        <f t="shared" si="308"/>
        <v>0</v>
      </c>
      <c r="S156">
        <f t="shared" si="308"/>
        <v>0</v>
      </c>
      <c r="T156">
        <f t="shared" si="308"/>
        <v>0</v>
      </c>
      <c r="U156">
        <f t="shared" si="308"/>
        <v>0</v>
      </c>
      <c r="V156">
        <f t="shared" si="308"/>
        <v>0</v>
      </c>
      <c r="W156">
        <f t="shared" si="308"/>
        <v>0</v>
      </c>
      <c r="X156">
        <f t="shared" ca="1" si="308"/>
        <v>18459.631250000006</v>
      </c>
      <c r="Y156">
        <f t="shared" ca="1" si="308"/>
        <v>18459.631250000006</v>
      </c>
      <c r="Z156">
        <f t="shared" ca="1" si="308"/>
        <v>18459.631250000006</v>
      </c>
      <c r="AA156">
        <f t="shared" ca="1" si="308"/>
        <v>18459.631250000006</v>
      </c>
      <c r="AB156">
        <f t="shared" ca="1" si="308"/>
        <v>18459.631250000006</v>
      </c>
      <c r="AC156">
        <f t="shared" ca="1" si="308"/>
        <v>18459.631250000006</v>
      </c>
      <c r="AD156">
        <f t="shared" ca="1" si="308"/>
        <v>18459.631250000006</v>
      </c>
      <c r="AE156">
        <f t="shared" ca="1" si="308"/>
        <v>18459.631250000006</v>
      </c>
      <c r="AF156">
        <f t="shared" ca="1" si="308"/>
        <v>18459.631250000006</v>
      </c>
      <c r="AG156">
        <f t="shared" ca="1" si="308"/>
        <v>18459.631250000006</v>
      </c>
      <c r="AH156">
        <f t="shared" ca="1" si="308"/>
        <v>18459.631250000006</v>
      </c>
      <c r="AI156">
        <f t="shared" ref="AI156:BI156" ca="1" si="309">IF(OR(AI$31&gt;$B156,AI$31&lt;$A156),0,IF(AI$31=$A156,AI$129,AH156))</f>
        <v>18459.631250000006</v>
      </c>
      <c r="AJ156">
        <f t="shared" ca="1" si="309"/>
        <v>18459.631250000006</v>
      </c>
      <c r="AK156">
        <f t="shared" ca="1" si="309"/>
        <v>18459.631250000006</v>
      </c>
      <c r="AL156">
        <f t="shared" ca="1" si="309"/>
        <v>18459.631250000006</v>
      </c>
      <c r="AM156">
        <f t="shared" ca="1" si="309"/>
        <v>18459.631250000006</v>
      </c>
      <c r="AN156">
        <f t="shared" ca="1" si="309"/>
        <v>18459.631250000006</v>
      </c>
      <c r="AO156">
        <f t="shared" ca="1" si="309"/>
        <v>18459.631250000006</v>
      </c>
      <c r="AP156">
        <f t="shared" ca="1" si="309"/>
        <v>18459.631250000006</v>
      </c>
      <c r="AQ156">
        <f t="shared" ca="1" si="309"/>
        <v>18459.631250000006</v>
      </c>
      <c r="AR156">
        <f t="shared" si="309"/>
        <v>0</v>
      </c>
      <c r="AS156">
        <f t="shared" si="309"/>
        <v>0</v>
      </c>
      <c r="AT156">
        <f t="shared" si="309"/>
        <v>0</v>
      </c>
      <c r="AU156">
        <f t="shared" si="309"/>
        <v>0</v>
      </c>
      <c r="AV156">
        <f t="shared" si="309"/>
        <v>0</v>
      </c>
      <c r="AW156">
        <f t="shared" si="309"/>
        <v>0</v>
      </c>
      <c r="AX156">
        <f t="shared" si="309"/>
        <v>0</v>
      </c>
      <c r="AY156">
        <f t="shared" si="309"/>
        <v>0</v>
      </c>
      <c r="AZ156">
        <f t="shared" si="309"/>
        <v>0</v>
      </c>
      <c r="BA156">
        <f t="shared" si="309"/>
        <v>0</v>
      </c>
      <c r="BB156">
        <f t="shared" si="309"/>
        <v>0</v>
      </c>
      <c r="BC156">
        <f t="shared" si="309"/>
        <v>0</v>
      </c>
      <c r="BD156">
        <f t="shared" si="309"/>
        <v>0</v>
      </c>
      <c r="BE156">
        <f t="shared" si="309"/>
        <v>0</v>
      </c>
      <c r="BF156">
        <f t="shared" si="309"/>
        <v>0</v>
      </c>
      <c r="BG156">
        <f t="shared" si="309"/>
        <v>0</v>
      </c>
      <c r="BH156">
        <f t="shared" si="309"/>
        <v>0</v>
      </c>
      <c r="BI156">
        <f t="shared" si="309"/>
        <v>0</v>
      </c>
    </row>
    <row r="157" spans="1:61" x14ac:dyDescent="0.25">
      <c r="A157" s="60">
        <f t="shared" si="268"/>
        <v>2020.25</v>
      </c>
      <c r="B157">
        <f t="shared" si="269"/>
        <v>2025</v>
      </c>
      <c r="C157">
        <f t="shared" ref="C157:AH157" si="310">IF(OR(C$31&gt;$B157,C$31&lt;$A157),0,IF(C$31=$A157,C$129,B157))</f>
        <v>0</v>
      </c>
      <c r="D157">
        <f t="shared" si="310"/>
        <v>0</v>
      </c>
      <c r="E157">
        <f t="shared" si="310"/>
        <v>0</v>
      </c>
      <c r="F157">
        <f t="shared" si="310"/>
        <v>0</v>
      </c>
      <c r="G157">
        <f t="shared" si="310"/>
        <v>0</v>
      </c>
      <c r="H157">
        <f t="shared" si="310"/>
        <v>0</v>
      </c>
      <c r="I157">
        <f t="shared" si="310"/>
        <v>0</v>
      </c>
      <c r="J157">
        <f t="shared" si="310"/>
        <v>0</v>
      </c>
      <c r="K157">
        <f t="shared" si="310"/>
        <v>0</v>
      </c>
      <c r="L157">
        <f t="shared" si="310"/>
        <v>0</v>
      </c>
      <c r="M157">
        <f t="shared" si="310"/>
        <v>0</v>
      </c>
      <c r="N157">
        <f t="shared" si="310"/>
        <v>0</v>
      </c>
      <c r="O157">
        <f t="shared" si="310"/>
        <v>0</v>
      </c>
      <c r="P157">
        <f t="shared" si="310"/>
        <v>0</v>
      </c>
      <c r="Q157">
        <f t="shared" si="310"/>
        <v>0</v>
      </c>
      <c r="R157">
        <f t="shared" si="310"/>
        <v>0</v>
      </c>
      <c r="S157">
        <f t="shared" si="310"/>
        <v>0</v>
      </c>
      <c r="T157">
        <f t="shared" si="310"/>
        <v>0</v>
      </c>
      <c r="U157">
        <f t="shared" si="310"/>
        <v>0</v>
      </c>
      <c r="V157">
        <f t="shared" si="310"/>
        <v>0</v>
      </c>
      <c r="W157">
        <f t="shared" si="310"/>
        <v>0</v>
      </c>
      <c r="X157">
        <f t="shared" si="310"/>
        <v>0</v>
      </c>
      <c r="Y157">
        <f t="shared" ca="1" si="310"/>
        <v>18459.631250000006</v>
      </c>
      <c r="Z157">
        <f t="shared" ca="1" si="310"/>
        <v>18459.631250000006</v>
      </c>
      <c r="AA157">
        <f t="shared" ca="1" si="310"/>
        <v>18459.631250000006</v>
      </c>
      <c r="AB157">
        <f t="shared" ca="1" si="310"/>
        <v>18459.631250000006</v>
      </c>
      <c r="AC157">
        <f t="shared" ca="1" si="310"/>
        <v>18459.631250000006</v>
      </c>
      <c r="AD157">
        <f t="shared" ca="1" si="310"/>
        <v>18459.631250000006</v>
      </c>
      <c r="AE157">
        <f t="shared" ca="1" si="310"/>
        <v>18459.631250000006</v>
      </c>
      <c r="AF157">
        <f t="shared" ca="1" si="310"/>
        <v>18459.631250000006</v>
      </c>
      <c r="AG157">
        <f t="shared" ca="1" si="310"/>
        <v>18459.631250000006</v>
      </c>
      <c r="AH157">
        <f t="shared" ca="1" si="310"/>
        <v>18459.631250000006</v>
      </c>
      <c r="AI157">
        <f t="shared" ref="AI157:BI157" ca="1" si="311">IF(OR(AI$31&gt;$B157,AI$31&lt;$A157),0,IF(AI$31=$A157,AI$129,AH157))</f>
        <v>18459.631250000006</v>
      </c>
      <c r="AJ157">
        <f t="shared" ca="1" si="311"/>
        <v>18459.631250000006</v>
      </c>
      <c r="AK157">
        <f t="shared" ca="1" si="311"/>
        <v>18459.631250000006</v>
      </c>
      <c r="AL157">
        <f t="shared" ca="1" si="311"/>
        <v>18459.631250000006</v>
      </c>
      <c r="AM157">
        <f t="shared" ca="1" si="311"/>
        <v>18459.631250000006</v>
      </c>
      <c r="AN157">
        <f t="shared" ca="1" si="311"/>
        <v>18459.631250000006</v>
      </c>
      <c r="AO157">
        <f t="shared" ca="1" si="311"/>
        <v>18459.631250000006</v>
      </c>
      <c r="AP157">
        <f t="shared" ca="1" si="311"/>
        <v>18459.631250000006</v>
      </c>
      <c r="AQ157">
        <f t="shared" ca="1" si="311"/>
        <v>18459.631250000006</v>
      </c>
      <c r="AR157">
        <f t="shared" ca="1" si="311"/>
        <v>18459.631250000006</v>
      </c>
      <c r="AS157">
        <f t="shared" si="311"/>
        <v>0</v>
      </c>
      <c r="AT157">
        <f t="shared" si="311"/>
        <v>0</v>
      </c>
      <c r="AU157">
        <f t="shared" si="311"/>
        <v>0</v>
      </c>
      <c r="AV157">
        <f t="shared" si="311"/>
        <v>0</v>
      </c>
      <c r="AW157">
        <f t="shared" si="311"/>
        <v>0</v>
      </c>
      <c r="AX157">
        <f t="shared" si="311"/>
        <v>0</v>
      </c>
      <c r="AY157">
        <f t="shared" si="311"/>
        <v>0</v>
      </c>
      <c r="AZ157">
        <f t="shared" si="311"/>
        <v>0</v>
      </c>
      <c r="BA157">
        <f t="shared" si="311"/>
        <v>0</v>
      </c>
      <c r="BB157">
        <f t="shared" si="311"/>
        <v>0</v>
      </c>
      <c r="BC157">
        <f t="shared" si="311"/>
        <v>0</v>
      </c>
      <c r="BD157">
        <f t="shared" si="311"/>
        <v>0</v>
      </c>
      <c r="BE157">
        <f t="shared" si="311"/>
        <v>0</v>
      </c>
      <c r="BF157">
        <f t="shared" si="311"/>
        <v>0</v>
      </c>
      <c r="BG157">
        <f t="shared" si="311"/>
        <v>0</v>
      </c>
      <c r="BH157">
        <f t="shared" si="311"/>
        <v>0</v>
      </c>
      <c r="BI157">
        <f t="shared" si="311"/>
        <v>0</v>
      </c>
    </row>
    <row r="158" spans="1:61" x14ac:dyDescent="0.25">
      <c r="A158" s="60">
        <f t="shared" si="268"/>
        <v>2020.5</v>
      </c>
      <c r="B158">
        <f t="shared" si="269"/>
        <v>2025.25</v>
      </c>
      <c r="C158">
        <f t="shared" ref="C158:AH158" si="312">IF(OR(C$31&gt;$B158,C$31&lt;$A158),0,IF(C$31=$A158,C$129,B158))</f>
        <v>0</v>
      </c>
      <c r="D158">
        <f t="shared" si="312"/>
        <v>0</v>
      </c>
      <c r="E158">
        <f t="shared" si="312"/>
        <v>0</v>
      </c>
      <c r="F158">
        <f t="shared" si="312"/>
        <v>0</v>
      </c>
      <c r="G158">
        <f t="shared" si="312"/>
        <v>0</v>
      </c>
      <c r="H158">
        <f t="shared" si="312"/>
        <v>0</v>
      </c>
      <c r="I158">
        <f t="shared" si="312"/>
        <v>0</v>
      </c>
      <c r="J158">
        <f t="shared" si="312"/>
        <v>0</v>
      </c>
      <c r="K158">
        <f t="shared" si="312"/>
        <v>0</v>
      </c>
      <c r="L158">
        <f t="shared" si="312"/>
        <v>0</v>
      </c>
      <c r="M158">
        <f t="shared" si="312"/>
        <v>0</v>
      </c>
      <c r="N158">
        <f t="shared" si="312"/>
        <v>0</v>
      </c>
      <c r="O158">
        <f t="shared" si="312"/>
        <v>0</v>
      </c>
      <c r="P158">
        <f t="shared" si="312"/>
        <v>0</v>
      </c>
      <c r="Q158">
        <f t="shared" si="312"/>
        <v>0</v>
      </c>
      <c r="R158">
        <f t="shared" si="312"/>
        <v>0</v>
      </c>
      <c r="S158">
        <f t="shared" si="312"/>
        <v>0</v>
      </c>
      <c r="T158">
        <f t="shared" si="312"/>
        <v>0</v>
      </c>
      <c r="U158">
        <f t="shared" si="312"/>
        <v>0</v>
      </c>
      <c r="V158">
        <f t="shared" si="312"/>
        <v>0</v>
      </c>
      <c r="W158">
        <f t="shared" si="312"/>
        <v>0</v>
      </c>
      <c r="X158">
        <f t="shared" si="312"/>
        <v>0</v>
      </c>
      <c r="Y158">
        <f t="shared" si="312"/>
        <v>0</v>
      </c>
      <c r="Z158">
        <f t="shared" ca="1" si="312"/>
        <v>21559.1875</v>
      </c>
      <c r="AA158">
        <f t="shared" ca="1" si="312"/>
        <v>21559.1875</v>
      </c>
      <c r="AB158">
        <f t="shared" ca="1" si="312"/>
        <v>21559.1875</v>
      </c>
      <c r="AC158">
        <f t="shared" ca="1" si="312"/>
        <v>21559.1875</v>
      </c>
      <c r="AD158">
        <f t="shared" ca="1" si="312"/>
        <v>21559.1875</v>
      </c>
      <c r="AE158">
        <f t="shared" ca="1" si="312"/>
        <v>21559.1875</v>
      </c>
      <c r="AF158">
        <f t="shared" ca="1" si="312"/>
        <v>21559.1875</v>
      </c>
      <c r="AG158">
        <f t="shared" ca="1" si="312"/>
        <v>21559.1875</v>
      </c>
      <c r="AH158">
        <f t="shared" ca="1" si="312"/>
        <v>21559.1875</v>
      </c>
      <c r="AI158">
        <f t="shared" ref="AI158:BI158" ca="1" si="313">IF(OR(AI$31&gt;$B158,AI$31&lt;$A158),0,IF(AI$31=$A158,AI$129,AH158))</f>
        <v>21559.1875</v>
      </c>
      <c r="AJ158">
        <f t="shared" ca="1" si="313"/>
        <v>21559.1875</v>
      </c>
      <c r="AK158">
        <f t="shared" ca="1" si="313"/>
        <v>21559.1875</v>
      </c>
      <c r="AL158">
        <f t="shared" ca="1" si="313"/>
        <v>21559.1875</v>
      </c>
      <c r="AM158">
        <f t="shared" ca="1" si="313"/>
        <v>21559.1875</v>
      </c>
      <c r="AN158">
        <f t="shared" ca="1" si="313"/>
        <v>21559.1875</v>
      </c>
      <c r="AO158">
        <f t="shared" ca="1" si="313"/>
        <v>21559.1875</v>
      </c>
      <c r="AP158">
        <f t="shared" ca="1" si="313"/>
        <v>21559.1875</v>
      </c>
      <c r="AQ158">
        <f t="shared" ca="1" si="313"/>
        <v>21559.1875</v>
      </c>
      <c r="AR158">
        <f t="shared" ca="1" si="313"/>
        <v>21559.1875</v>
      </c>
      <c r="AS158">
        <f t="shared" ca="1" si="313"/>
        <v>21559.1875</v>
      </c>
      <c r="AT158">
        <f t="shared" si="313"/>
        <v>0</v>
      </c>
      <c r="AU158">
        <f t="shared" si="313"/>
        <v>0</v>
      </c>
      <c r="AV158">
        <f t="shared" si="313"/>
        <v>0</v>
      </c>
      <c r="AW158">
        <f t="shared" si="313"/>
        <v>0</v>
      </c>
      <c r="AX158">
        <f t="shared" si="313"/>
        <v>0</v>
      </c>
      <c r="AY158">
        <f t="shared" si="313"/>
        <v>0</v>
      </c>
      <c r="AZ158">
        <f t="shared" si="313"/>
        <v>0</v>
      </c>
      <c r="BA158">
        <f t="shared" si="313"/>
        <v>0</v>
      </c>
      <c r="BB158">
        <f t="shared" si="313"/>
        <v>0</v>
      </c>
      <c r="BC158">
        <f t="shared" si="313"/>
        <v>0</v>
      </c>
      <c r="BD158">
        <f t="shared" si="313"/>
        <v>0</v>
      </c>
      <c r="BE158">
        <f t="shared" si="313"/>
        <v>0</v>
      </c>
      <c r="BF158">
        <f t="shared" si="313"/>
        <v>0</v>
      </c>
      <c r="BG158">
        <f t="shared" si="313"/>
        <v>0</v>
      </c>
      <c r="BH158">
        <f t="shared" si="313"/>
        <v>0</v>
      </c>
      <c r="BI158">
        <f t="shared" si="313"/>
        <v>0</v>
      </c>
    </row>
    <row r="159" spans="1:61" x14ac:dyDescent="0.25">
      <c r="A159" s="60">
        <f t="shared" si="268"/>
        <v>2020.75</v>
      </c>
      <c r="B159">
        <f t="shared" si="269"/>
        <v>2025.5</v>
      </c>
      <c r="C159">
        <f t="shared" ref="C159:AH159" si="314">IF(OR(C$31&gt;$B159,C$31&lt;$A159),0,IF(C$31=$A159,C$129,B159))</f>
        <v>0</v>
      </c>
      <c r="D159">
        <f t="shared" si="314"/>
        <v>0</v>
      </c>
      <c r="E159">
        <f t="shared" si="314"/>
        <v>0</v>
      </c>
      <c r="F159">
        <f t="shared" si="314"/>
        <v>0</v>
      </c>
      <c r="G159">
        <f t="shared" si="314"/>
        <v>0</v>
      </c>
      <c r="H159">
        <f t="shared" si="314"/>
        <v>0</v>
      </c>
      <c r="I159">
        <f t="shared" si="314"/>
        <v>0</v>
      </c>
      <c r="J159">
        <f t="shared" si="314"/>
        <v>0</v>
      </c>
      <c r="K159">
        <f t="shared" si="314"/>
        <v>0</v>
      </c>
      <c r="L159">
        <f t="shared" si="314"/>
        <v>0</v>
      </c>
      <c r="M159">
        <f t="shared" si="314"/>
        <v>0</v>
      </c>
      <c r="N159">
        <f t="shared" si="314"/>
        <v>0</v>
      </c>
      <c r="O159">
        <f t="shared" si="314"/>
        <v>0</v>
      </c>
      <c r="P159">
        <f t="shared" si="314"/>
        <v>0</v>
      </c>
      <c r="Q159">
        <f t="shared" si="314"/>
        <v>0</v>
      </c>
      <c r="R159">
        <f t="shared" si="314"/>
        <v>0</v>
      </c>
      <c r="S159">
        <f t="shared" si="314"/>
        <v>0</v>
      </c>
      <c r="T159">
        <f t="shared" si="314"/>
        <v>0</v>
      </c>
      <c r="U159">
        <f t="shared" si="314"/>
        <v>0</v>
      </c>
      <c r="V159">
        <f t="shared" si="314"/>
        <v>0</v>
      </c>
      <c r="W159">
        <f t="shared" si="314"/>
        <v>0</v>
      </c>
      <c r="X159">
        <f t="shared" si="314"/>
        <v>0</v>
      </c>
      <c r="Y159">
        <f t="shared" si="314"/>
        <v>0</v>
      </c>
      <c r="Z159">
        <f t="shared" si="314"/>
        <v>0</v>
      </c>
      <c r="AA159">
        <f t="shared" ca="1" si="314"/>
        <v>21559.1875</v>
      </c>
      <c r="AB159">
        <f t="shared" ca="1" si="314"/>
        <v>21559.1875</v>
      </c>
      <c r="AC159">
        <f t="shared" ca="1" si="314"/>
        <v>21559.1875</v>
      </c>
      <c r="AD159">
        <f t="shared" ca="1" si="314"/>
        <v>21559.1875</v>
      </c>
      <c r="AE159">
        <f t="shared" ca="1" si="314"/>
        <v>21559.1875</v>
      </c>
      <c r="AF159">
        <f t="shared" ca="1" si="314"/>
        <v>21559.1875</v>
      </c>
      <c r="AG159">
        <f t="shared" ca="1" si="314"/>
        <v>21559.1875</v>
      </c>
      <c r="AH159">
        <f t="shared" ca="1" si="314"/>
        <v>21559.1875</v>
      </c>
      <c r="AI159">
        <f t="shared" ref="AI159:BI159" ca="1" si="315">IF(OR(AI$31&gt;$B159,AI$31&lt;$A159),0,IF(AI$31=$A159,AI$129,AH159))</f>
        <v>21559.1875</v>
      </c>
      <c r="AJ159">
        <f t="shared" ca="1" si="315"/>
        <v>21559.1875</v>
      </c>
      <c r="AK159">
        <f t="shared" ca="1" si="315"/>
        <v>21559.1875</v>
      </c>
      <c r="AL159">
        <f t="shared" ca="1" si="315"/>
        <v>21559.1875</v>
      </c>
      <c r="AM159">
        <f t="shared" ca="1" si="315"/>
        <v>21559.1875</v>
      </c>
      <c r="AN159">
        <f t="shared" ca="1" si="315"/>
        <v>21559.1875</v>
      </c>
      <c r="AO159">
        <f t="shared" ca="1" si="315"/>
        <v>21559.1875</v>
      </c>
      <c r="AP159">
        <f t="shared" ca="1" si="315"/>
        <v>21559.1875</v>
      </c>
      <c r="AQ159">
        <f t="shared" ca="1" si="315"/>
        <v>21559.1875</v>
      </c>
      <c r="AR159">
        <f t="shared" ca="1" si="315"/>
        <v>21559.1875</v>
      </c>
      <c r="AS159">
        <f t="shared" ca="1" si="315"/>
        <v>21559.1875</v>
      </c>
      <c r="AT159">
        <f t="shared" ca="1" si="315"/>
        <v>21559.1875</v>
      </c>
      <c r="AU159">
        <f t="shared" si="315"/>
        <v>0</v>
      </c>
      <c r="AV159">
        <f t="shared" si="315"/>
        <v>0</v>
      </c>
      <c r="AW159">
        <f t="shared" si="315"/>
        <v>0</v>
      </c>
      <c r="AX159">
        <f t="shared" si="315"/>
        <v>0</v>
      </c>
      <c r="AY159">
        <f t="shared" si="315"/>
        <v>0</v>
      </c>
      <c r="AZ159">
        <f t="shared" si="315"/>
        <v>0</v>
      </c>
      <c r="BA159">
        <f t="shared" si="315"/>
        <v>0</v>
      </c>
      <c r="BB159">
        <f t="shared" si="315"/>
        <v>0</v>
      </c>
      <c r="BC159">
        <f t="shared" si="315"/>
        <v>0</v>
      </c>
      <c r="BD159">
        <f t="shared" si="315"/>
        <v>0</v>
      </c>
      <c r="BE159">
        <f t="shared" si="315"/>
        <v>0</v>
      </c>
      <c r="BF159">
        <f t="shared" si="315"/>
        <v>0</v>
      </c>
      <c r="BG159">
        <f t="shared" si="315"/>
        <v>0</v>
      </c>
      <c r="BH159">
        <f t="shared" si="315"/>
        <v>0</v>
      </c>
      <c r="BI159">
        <f t="shared" si="315"/>
        <v>0</v>
      </c>
    </row>
    <row r="160" spans="1:61" x14ac:dyDescent="0.25">
      <c r="A160" s="60">
        <f t="shared" si="268"/>
        <v>2021</v>
      </c>
      <c r="B160">
        <f t="shared" si="269"/>
        <v>2025.75</v>
      </c>
      <c r="C160">
        <f t="shared" ref="C160:AH160" si="316">IF(OR(C$31&gt;$B160,C$31&lt;$A160),0,IF(C$31=$A160,C$129,B160))</f>
        <v>0</v>
      </c>
      <c r="D160">
        <f t="shared" si="316"/>
        <v>0</v>
      </c>
      <c r="E160">
        <f t="shared" si="316"/>
        <v>0</v>
      </c>
      <c r="F160">
        <f t="shared" si="316"/>
        <v>0</v>
      </c>
      <c r="G160">
        <f t="shared" si="316"/>
        <v>0</v>
      </c>
      <c r="H160">
        <f t="shared" si="316"/>
        <v>0</v>
      </c>
      <c r="I160">
        <f t="shared" si="316"/>
        <v>0</v>
      </c>
      <c r="J160">
        <f t="shared" si="316"/>
        <v>0</v>
      </c>
      <c r="K160">
        <f t="shared" si="316"/>
        <v>0</v>
      </c>
      <c r="L160">
        <f t="shared" si="316"/>
        <v>0</v>
      </c>
      <c r="M160">
        <f t="shared" si="316"/>
        <v>0</v>
      </c>
      <c r="N160">
        <f t="shared" si="316"/>
        <v>0</v>
      </c>
      <c r="O160">
        <f t="shared" si="316"/>
        <v>0</v>
      </c>
      <c r="P160">
        <f t="shared" si="316"/>
        <v>0</v>
      </c>
      <c r="Q160">
        <f t="shared" si="316"/>
        <v>0</v>
      </c>
      <c r="R160">
        <f t="shared" si="316"/>
        <v>0</v>
      </c>
      <c r="S160">
        <f t="shared" si="316"/>
        <v>0</v>
      </c>
      <c r="T160">
        <f t="shared" si="316"/>
        <v>0</v>
      </c>
      <c r="U160">
        <f t="shared" si="316"/>
        <v>0</v>
      </c>
      <c r="V160">
        <f t="shared" si="316"/>
        <v>0</v>
      </c>
      <c r="W160">
        <f t="shared" si="316"/>
        <v>0</v>
      </c>
      <c r="X160">
        <f t="shared" si="316"/>
        <v>0</v>
      </c>
      <c r="Y160">
        <f t="shared" si="316"/>
        <v>0</v>
      </c>
      <c r="Z160">
        <f t="shared" si="316"/>
        <v>0</v>
      </c>
      <c r="AA160">
        <f t="shared" si="316"/>
        <v>0</v>
      </c>
      <c r="AB160">
        <f t="shared" ca="1" si="316"/>
        <v>12921.721874999997</v>
      </c>
      <c r="AC160">
        <f t="shared" ca="1" si="316"/>
        <v>12921.721874999997</v>
      </c>
      <c r="AD160">
        <f t="shared" ca="1" si="316"/>
        <v>12921.721874999997</v>
      </c>
      <c r="AE160">
        <f t="shared" ca="1" si="316"/>
        <v>12921.721874999997</v>
      </c>
      <c r="AF160">
        <f t="shared" ca="1" si="316"/>
        <v>12921.721874999997</v>
      </c>
      <c r="AG160">
        <f t="shared" ca="1" si="316"/>
        <v>12921.721874999997</v>
      </c>
      <c r="AH160">
        <f t="shared" ca="1" si="316"/>
        <v>12921.721874999997</v>
      </c>
      <c r="AI160">
        <f t="shared" ref="AI160:BI160" ca="1" si="317">IF(OR(AI$31&gt;$B160,AI$31&lt;$A160),0,IF(AI$31=$A160,AI$129,AH160))</f>
        <v>12921.721874999997</v>
      </c>
      <c r="AJ160">
        <f t="shared" ca="1" si="317"/>
        <v>12921.721874999997</v>
      </c>
      <c r="AK160">
        <f t="shared" ca="1" si="317"/>
        <v>12921.721874999997</v>
      </c>
      <c r="AL160">
        <f t="shared" ca="1" si="317"/>
        <v>12921.721874999997</v>
      </c>
      <c r="AM160">
        <f t="shared" ca="1" si="317"/>
        <v>12921.721874999997</v>
      </c>
      <c r="AN160">
        <f t="shared" ca="1" si="317"/>
        <v>12921.721874999997</v>
      </c>
      <c r="AO160">
        <f t="shared" ca="1" si="317"/>
        <v>12921.721874999997</v>
      </c>
      <c r="AP160">
        <f t="shared" ca="1" si="317"/>
        <v>12921.721874999997</v>
      </c>
      <c r="AQ160">
        <f t="shared" ca="1" si="317"/>
        <v>12921.721874999997</v>
      </c>
      <c r="AR160">
        <f t="shared" ca="1" si="317"/>
        <v>12921.721874999997</v>
      </c>
      <c r="AS160">
        <f t="shared" ca="1" si="317"/>
        <v>12921.721874999997</v>
      </c>
      <c r="AT160">
        <f t="shared" ca="1" si="317"/>
        <v>12921.721874999997</v>
      </c>
      <c r="AU160">
        <f t="shared" ca="1" si="317"/>
        <v>12921.721874999997</v>
      </c>
      <c r="AV160">
        <f t="shared" si="317"/>
        <v>0</v>
      </c>
      <c r="AW160">
        <f t="shared" si="317"/>
        <v>0</v>
      </c>
      <c r="AX160">
        <f t="shared" si="317"/>
        <v>0</v>
      </c>
      <c r="AY160">
        <f t="shared" si="317"/>
        <v>0</v>
      </c>
      <c r="AZ160">
        <f t="shared" si="317"/>
        <v>0</v>
      </c>
      <c r="BA160">
        <f t="shared" si="317"/>
        <v>0</v>
      </c>
      <c r="BB160">
        <f t="shared" si="317"/>
        <v>0</v>
      </c>
      <c r="BC160">
        <f t="shared" si="317"/>
        <v>0</v>
      </c>
      <c r="BD160">
        <f t="shared" si="317"/>
        <v>0</v>
      </c>
      <c r="BE160">
        <f t="shared" si="317"/>
        <v>0</v>
      </c>
      <c r="BF160">
        <f t="shared" si="317"/>
        <v>0</v>
      </c>
      <c r="BG160">
        <f t="shared" si="317"/>
        <v>0</v>
      </c>
      <c r="BH160">
        <f t="shared" si="317"/>
        <v>0</v>
      </c>
      <c r="BI160">
        <f t="shared" si="317"/>
        <v>0</v>
      </c>
    </row>
    <row r="161" spans="1:61" x14ac:dyDescent="0.25">
      <c r="A161" s="60">
        <f t="shared" si="268"/>
        <v>2021.25</v>
      </c>
      <c r="B161">
        <f t="shared" si="269"/>
        <v>2026</v>
      </c>
      <c r="C161">
        <f t="shared" ref="C161:AH161" si="318">IF(OR(C$31&gt;$B161,C$31&lt;$A161),0,IF(C$31=$A161,C$129,B161))</f>
        <v>0</v>
      </c>
      <c r="D161">
        <f t="shared" si="318"/>
        <v>0</v>
      </c>
      <c r="E161">
        <f t="shared" si="318"/>
        <v>0</v>
      </c>
      <c r="F161">
        <f t="shared" si="318"/>
        <v>0</v>
      </c>
      <c r="G161">
        <f t="shared" si="318"/>
        <v>0</v>
      </c>
      <c r="H161">
        <f t="shared" si="318"/>
        <v>0</v>
      </c>
      <c r="I161">
        <f t="shared" si="318"/>
        <v>0</v>
      </c>
      <c r="J161">
        <f t="shared" si="318"/>
        <v>0</v>
      </c>
      <c r="K161">
        <f t="shared" si="318"/>
        <v>0</v>
      </c>
      <c r="L161">
        <f t="shared" si="318"/>
        <v>0</v>
      </c>
      <c r="M161">
        <f t="shared" si="318"/>
        <v>0</v>
      </c>
      <c r="N161">
        <f t="shared" si="318"/>
        <v>0</v>
      </c>
      <c r="O161">
        <f t="shared" si="318"/>
        <v>0</v>
      </c>
      <c r="P161">
        <f t="shared" si="318"/>
        <v>0</v>
      </c>
      <c r="Q161">
        <f t="shared" si="318"/>
        <v>0</v>
      </c>
      <c r="R161">
        <f t="shared" si="318"/>
        <v>0</v>
      </c>
      <c r="S161">
        <f t="shared" si="318"/>
        <v>0</v>
      </c>
      <c r="T161">
        <f t="shared" si="318"/>
        <v>0</v>
      </c>
      <c r="U161">
        <f t="shared" si="318"/>
        <v>0</v>
      </c>
      <c r="V161">
        <f t="shared" si="318"/>
        <v>0</v>
      </c>
      <c r="W161">
        <f t="shared" si="318"/>
        <v>0</v>
      </c>
      <c r="X161">
        <f t="shared" si="318"/>
        <v>0</v>
      </c>
      <c r="Y161">
        <f t="shared" si="318"/>
        <v>0</v>
      </c>
      <c r="Z161">
        <f t="shared" si="318"/>
        <v>0</v>
      </c>
      <c r="AA161">
        <f t="shared" si="318"/>
        <v>0</v>
      </c>
      <c r="AB161">
        <f t="shared" si="318"/>
        <v>0</v>
      </c>
      <c r="AC161">
        <f t="shared" ca="1" si="318"/>
        <v>12921.721874999997</v>
      </c>
      <c r="AD161">
        <f t="shared" ca="1" si="318"/>
        <v>12921.721874999997</v>
      </c>
      <c r="AE161">
        <f t="shared" ca="1" si="318"/>
        <v>12921.721874999997</v>
      </c>
      <c r="AF161">
        <f t="shared" ca="1" si="318"/>
        <v>12921.721874999997</v>
      </c>
      <c r="AG161">
        <f t="shared" ca="1" si="318"/>
        <v>12921.721874999997</v>
      </c>
      <c r="AH161">
        <f t="shared" ca="1" si="318"/>
        <v>12921.721874999997</v>
      </c>
      <c r="AI161">
        <f t="shared" ref="AI161:BI161" ca="1" si="319">IF(OR(AI$31&gt;$B161,AI$31&lt;$A161),0,IF(AI$31=$A161,AI$129,AH161))</f>
        <v>12921.721874999997</v>
      </c>
      <c r="AJ161">
        <f t="shared" ca="1" si="319"/>
        <v>12921.721874999997</v>
      </c>
      <c r="AK161">
        <f t="shared" ca="1" si="319"/>
        <v>12921.721874999997</v>
      </c>
      <c r="AL161">
        <f t="shared" ca="1" si="319"/>
        <v>12921.721874999997</v>
      </c>
      <c r="AM161">
        <f t="shared" ca="1" si="319"/>
        <v>12921.721874999997</v>
      </c>
      <c r="AN161">
        <f t="shared" ca="1" si="319"/>
        <v>12921.721874999997</v>
      </c>
      <c r="AO161">
        <f t="shared" ca="1" si="319"/>
        <v>12921.721874999997</v>
      </c>
      <c r="AP161">
        <f t="shared" ca="1" si="319"/>
        <v>12921.721874999997</v>
      </c>
      <c r="AQ161">
        <f t="shared" ca="1" si="319"/>
        <v>12921.721874999997</v>
      </c>
      <c r="AR161">
        <f t="shared" ca="1" si="319"/>
        <v>12921.721874999997</v>
      </c>
      <c r="AS161">
        <f t="shared" ca="1" si="319"/>
        <v>12921.721874999997</v>
      </c>
      <c r="AT161">
        <f t="shared" ca="1" si="319"/>
        <v>12921.721874999997</v>
      </c>
      <c r="AU161">
        <f t="shared" ca="1" si="319"/>
        <v>12921.721874999997</v>
      </c>
      <c r="AV161">
        <f t="shared" ca="1" si="319"/>
        <v>12921.721874999997</v>
      </c>
      <c r="AW161">
        <f t="shared" si="319"/>
        <v>0</v>
      </c>
      <c r="AX161">
        <f t="shared" si="319"/>
        <v>0</v>
      </c>
      <c r="AY161">
        <f t="shared" si="319"/>
        <v>0</v>
      </c>
      <c r="AZ161">
        <f t="shared" si="319"/>
        <v>0</v>
      </c>
      <c r="BA161">
        <f t="shared" si="319"/>
        <v>0</v>
      </c>
      <c r="BB161">
        <f t="shared" si="319"/>
        <v>0</v>
      </c>
      <c r="BC161">
        <f t="shared" si="319"/>
        <v>0</v>
      </c>
      <c r="BD161">
        <f t="shared" si="319"/>
        <v>0</v>
      </c>
      <c r="BE161">
        <f t="shared" si="319"/>
        <v>0</v>
      </c>
      <c r="BF161">
        <f t="shared" si="319"/>
        <v>0</v>
      </c>
      <c r="BG161">
        <f t="shared" si="319"/>
        <v>0</v>
      </c>
      <c r="BH161">
        <f t="shared" si="319"/>
        <v>0</v>
      </c>
      <c r="BI161">
        <f t="shared" si="319"/>
        <v>0</v>
      </c>
    </row>
    <row r="162" spans="1:61" x14ac:dyDescent="0.25">
      <c r="A162" s="60">
        <f t="shared" si="268"/>
        <v>2021.5</v>
      </c>
      <c r="B162">
        <f t="shared" si="269"/>
        <v>2026.25</v>
      </c>
      <c r="C162">
        <f t="shared" ref="C162:AH162" si="320">IF(OR(C$31&gt;$B162,C$31&lt;$A162),0,IF(C$31=$A162,C$129,B162))</f>
        <v>0</v>
      </c>
      <c r="D162">
        <f t="shared" si="320"/>
        <v>0</v>
      </c>
      <c r="E162">
        <f t="shared" si="320"/>
        <v>0</v>
      </c>
      <c r="F162">
        <f t="shared" si="320"/>
        <v>0</v>
      </c>
      <c r="G162">
        <f t="shared" si="320"/>
        <v>0</v>
      </c>
      <c r="H162">
        <f t="shared" si="320"/>
        <v>0</v>
      </c>
      <c r="I162">
        <f t="shared" si="320"/>
        <v>0</v>
      </c>
      <c r="J162">
        <f t="shared" si="320"/>
        <v>0</v>
      </c>
      <c r="K162">
        <f t="shared" si="320"/>
        <v>0</v>
      </c>
      <c r="L162">
        <f t="shared" si="320"/>
        <v>0</v>
      </c>
      <c r="M162">
        <f t="shared" si="320"/>
        <v>0</v>
      </c>
      <c r="N162">
        <f t="shared" si="320"/>
        <v>0</v>
      </c>
      <c r="O162">
        <f t="shared" si="320"/>
        <v>0</v>
      </c>
      <c r="P162">
        <f t="shared" si="320"/>
        <v>0</v>
      </c>
      <c r="Q162">
        <f t="shared" si="320"/>
        <v>0</v>
      </c>
      <c r="R162">
        <f t="shared" si="320"/>
        <v>0</v>
      </c>
      <c r="S162">
        <f t="shared" si="320"/>
        <v>0</v>
      </c>
      <c r="T162">
        <f t="shared" si="320"/>
        <v>0</v>
      </c>
      <c r="U162">
        <f t="shared" si="320"/>
        <v>0</v>
      </c>
      <c r="V162">
        <f t="shared" si="320"/>
        <v>0</v>
      </c>
      <c r="W162">
        <f t="shared" si="320"/>
        <v>0</v>
      </c>
      <c r="X162">
        <f t="shared" si="320"/>
        <v>0</v>
      </c>
      <c r="Y162">
        <f t="shared" si="320"/>
        <v>0</v>
      </c>
      <c r="Z162">
        <f t="shared" si="320"/>
        <v>0</v>
      </c>
      <c r="AA162">
        <f t="shared" si="320"/>
        <v>0</v>
      </c>
      <c r="AB162">
        <f t="shared" si="320"/>
        <v>0</v>
      </c>
      <c r="AC162">
        <f t="shared" si="320"/>
        <v>0</v>
      </c>
      <c r="AD162">
        <f t="shared" ca="1" si="320"/>
        <v>8105.8749999999945</v>
      </c>
      <c r="AE162">
        <f t="shared" ca="1" si="320"/>
        <v>8105.8749999999945</v>
      </c>
      <c r="AF162">
        <f t="shared" ca="1" si="320"/>
        <v>8105.8749999999945</v>
      </c>
      <c r="AG162">
        <f t="shared" ca="1" si="320"/>
        <v>8105.8749999999945</v>
      </c>
      <c r="AH162">
        <f t="shared" ca="1" si="320"/>
        <v>8105.8749999999945</v>
      </c>
      <c r="AI162">
        <f t="shared" ref="AI162:BI162" ca="1" si="321">IF(OR(AI$31&gt;$B162,AI$31&lt;$A162),0,IF(AI$31=$A162,AI$129,AH162))</f>
        <v>8105.8749999999945</v>
      </c>
      <c r="AJ162">
        <f t="shared" ca="1" si="321"/>
        <v>8105.8749999999945</v>
      </c>
      <c r="AK162">
        <f t="shared" ca="1" si="321"/>
        <v>8105.8749999999945</v>
      </c>
      <c r="AL162">
        <f t="shared" ca="1" si="321"/>
        <v>8105.8749999999945</v>
      </c>
      <c r="AM162">
        <f t="shared" ca="1" si="321"/>
        <v>8105.8749999999945</v>
      </c>
      <c r="AN162">
        <f t="shared" ca="1" si="321"/>
        <v>8105.8749999999945</v>
      </c>
      <c r="AO162">
        <f t="shared" ca="1" si="321"/>
        <v>8105.8749999999945</v>
      </c>
      <c r="AP162">
        <f t="shared" ca="1" si="321"/>
        <v>8105.8749999999945</v>
      </c>
      <c r="AQ162">
        <f t="shared" ca="1" si="321"/>
        <v>8105.8749999999945</v>
      </c>
      <c r="AR162">
        <f t="shared" ca="1" si="321"/>
        <v>8105.8749999999945</v>
      </c>
      <c r="AS162">
        <f t="shared" ca="1" si="321"/>
        <v>8105.8749999999945</v>
      </c>
      <c r="AT162">
        <f t="shared" ca="1" si="321"/>
        <v>8105.8749999999945</v>
      </c>
      <c r="AU162">
        <f t="shared" ca="1" si="321"/>
        <v>8105.8749999999945</v>
      </c>
      <c r="AV162">
        <f t="shared" ca="1" si="321"/>
        <v>8105.8749999999945</v>
      </c>
      <c r="AW162">
        <f t="shared" ca="1" si="321"/>
        <v>8105.8749999999945</v>
      </c>
      <c r="AX162">
        <f t="shared" si="321"/>
        <v>0</v>
      </c>
      <c r="AY162">
        <f t="shared" si="321"/>
        <v>0</v>
      </c>
      <c r="AZ162">
        <f t="shared" si="321"/>
        <v>0</v>
      </c>
      <c r="BA162">
        <f t="shared" si="321"/>
        <v>0</v>
      </c>
      <c r="BB162">
        <f t="shared" si="321"/>
        <v>0</v>
      </c>
      <c r="BC162">
        <f t="shared" si="321"/>
        <v>0</v>
      </c>
      <c r="BD162">
        <f t="shared" si="321"/>
        <v>0</v>
      </c>
      <c r="BE162">
        <f t="shared" si="321"/>
        <v>0</v>
      </c>
      <c r="BF162">
        <f t="shared" si="321"/>
        <v>0</v>
      </c>
      <c r="BG162">
        <f t="shared" si="321"/>
        <v>0</v>
      </c>
      <c r="BH162">
        <f t="shared" si="321"/>
        <v>0</v>
      </c>
      <c r="BI162">
        <f t="shared" si="321"/>
        <v>0</v>
      </c>
    </row>
    <row r="163" spans="1:61" x14ac:dyDescent="0.25">
      <c r="A163" s="60">
        <f t="shared" si="268"/>
        <v>2021.75</v>
      </c>
      <c r="B163">
        <f t="shared" si="269"/>
        <v>2026.5</v>
      </c>
      <c r="C163">
        <f t="shared" ref="C163:AH163" si="322">IF(OR(C$31&gt;$B163,C$31&lt;$A163),0,IF(C$31=$A163,C$129,B163))</f>
        <v>0</v>
      </c>
      <c r="D163">
        <f t="shared" si="322"/>
        <v>0</v>
      </c>
      <c r="E163">
        <f t="shared" si="322"/>
        <v>0</v>
      </c>
      <c r="F163">
        <f t="shared" si="322"/>
        <v>0</v>
      </c>
      <c r="G163">
        <f t="shared" si="322"/>
        <v>0</v>
      </c>
      <c r="H163">
        <f t="shared" si="322"/>
        <v>0</v>
      </c>
      <c r="I163">
        <f t="shared" si="322"/>
        <v>0</v>
      </c>
      <c r="J163">
        <f t="shared" si="322"/>
        <v>0</v>
      </c>
      <c r="K163">
        <f t="shared" si="322"/>
        <v>0</v>
      </c>
      <c r="L163">
        <f t="shared" si="322"/>
        <v>0</v>
      </c>
      <c r="M163">
        <f t="shared" si="322"/>
        <v>0</v>
      </c>
      <c r="N163">
        <f t="shared" si="322"/>
        <v>0</v>
      </c>
      <c r="O163">
        <f t="shared" si="322"/>
        <v>0</v>
      </c>
      <c r="P163">
        <f t="shared" si="322"/>
        <v>0</v>
      </c>
      <c r="Q163">
        <f t="shared" si="322"/>
        <v>0</v>
      </c>
      <c r="R163">
        <f t="shared" si="322"/>
        <v>0</v>
      </c>
      <c r="S163">
        <f t="shared" si="322"/>
        <v>0</v>
      </c>
      <c r="T163">
        <f t="shared" si="322"/>
        <v>0</v>
      </c>
      <c r="U163">
        <f t="shared" si="322"/>
        <v>0</v>
      </c>
      <c r="V163">
        <f t="shared" si="322"/>
        <v>0</v>
      </c>
      <c r="W163">
        <f t="shared" si="322"/>
        <v>0</v>
      </c>
      <c r="X163">
        <f t="shared" si="322"/>
        <v>0</v>
      </c>
      <c r="Y163">
        <f t="shared" si="322"/>
        <v>0</v>
      </c>
      <c r="Z163">
        <f t="shared" si="322"/>
        <v>0</v>
      </c>
      <c r="AA163">
        <f t="shared" si="322"/>
        <v>0</v>
      </c>
      <c r="AB163">
        <f t="shared" si="322"/>
        <v>0</v>
      </c>
      <c r="AC163">
        <f t="shared" si="322"/>
        <v>0</v>
      </c>
      <c r="AD163">
        <f t="shared" si="322"/>
        <v>0</v>
      </c>
      <c r="AE163">
        <f t="shared" ca="1" si="322"/>
        <v>8105.8749999999945</v>
      </c>
      <c r="AF163">
        <f t="shared" ca="1" si="322"/>
        <v>8105.8749999999945</v>
      </c>
      <c r="AG163">
        <f t="shared" ca="1" si="322"/>
        <v>8105.8749999999945</v>
      </c>
      <c r="AH163">
        <f t="shared" ca="1" si="322"/>
        <v>8105.8749999999945</v>
      </c>
      <c r="AI163">
        <f t="shared" ref="AI163:BI163" ca="1" si="323">IF(OR(AI$31&gt;$B163,AI$31&lt;$A163),0,IF(AI$31=$A163,AI$129,AH163))</f>
        <v>8105.8749999999945</v>
      </c>
      <c r="AJ163">
        <f t="shared" ca="1" si="323"/>
        <v>8105.8749999999945</v>
      </c>
      <c r="AK163">
        <f t="shared" ca="1" si="323"/>
        <v>8105.8749999999945</v>
      </c>
      <c r="AL163">
        <f t="shared" ca="1" si="323"/>
        <v>8105.8749999999945</v>
      </c>
      <c r="AM163">
        <f t="shared" ca="1" si="323"/>
        <v>8105.8749999999945</v>
      </c>
      <c r="AN163">
        <f t="shared" ca="1" si="323"/>
        <v>8105.8749999999945</v>
      </c>
      <c r="AO163">
        <f t="shared" ca="1" si="323"/>
        <v>8105.8749999999945</v>
      </c>
      <c r="AP163">
        <f t="shared" ca="1" si="323"/>
        <v>8105.8749999999945</v>
      </c>
      <c r="AQ163">
        <f t="shared" ca="1" si="323"/>
        <v>8105.8749999999945</v>
      </c>
      <c r="AR163">
        <f t="shared" ca="1" si="323"/>
        <v>8105.8749999999945</v>
      </c>
      <c r="AS163">
        <f t="shared" ca="1" si="323"/>
        <v>8105.8749999999945</v>
      </c>
      <c r="AT163">
        <f t="shared" ca="1" si="323"/>
        <v>8105.8749999999945</v>
      </c>
      <c r="AU163">
        <f t="shared" ca="1" si="323"/>
        <v>8105.8749999999945</v>
      </c>
      <c r="AV163">
        <f t="shared" ca="1" si="323"/>
        <v>8105.8749999999945</v>
      </c>
      <c r="AW163">
        <f t="shared" ca="1" si="323"/>
        <v>8105.8749999999945</v>
      </c>
      <c r="AX163">
        <f t="shared" ca="1" si="323"/>
        <v>8105.8749999999945</v>
      </c>
      <c r="AY163">
        <f t="shared" si="323"/>
        <v>0</v>
      </c>
      <c r="AZ163">
        <f t="shared" si="323"/>
        <v>0</v>
      </c>
      <c r="BA163">
        <f t="shared" si="323"/>
        <v>0</v>
      </c>
      <c r="BB163">
        <f t="shared" si="323"/>
        <v>0</v>
      </c>
      <c r="BC163">
        <f t="shared" si="323"/>
        <v>0</v>
      </c>
      <c r="BD163">
        <f t="shared" si="323"/>
        <v>0</v>
      </c>
      <c r="BE163">
        <f t="shared" si="323"/>
        <v>0</v>
      </c>
      <c r="BF163">
        <f t="shared" si="323"/>
        <v>0</v>
      </c>
      <c r="BG163">
        <f t="shared" si="323"/>
        <v>0</v>
      </c>
      <c r="BH163">
        <f t="shared" si="323"/>
        <v>0</v>
      </c>
      <c r="BI163">
        <f t="shared" si="323"/>
        <v>0</v>
      </c>
    </row>
    <row r="164" spans="1:61" x14ac:dyDescent="0.25">
      <c r="A164" s="60">
        <f t="shared" si="268"/>
        <v>2022</v>
      </c>
      <c r="B164">
        <f t="shared" si="269"/>
        <v>2026.75</v>
      </c>
      <c r="C164">
        <f t="shared" ref="C164:AH164" si="324">IF(OR(C$31&gt;$B164,C$31&lt;$A164),0,IF(C$31=$A164,C$129,B164))</f>
        <v>0</v>
      </c>
      <c r="D164">
        <f t="shared" si="324"/>
        <v>0</v>
      </c>
      <c r="E164">
        <f t="shared" si="324"/>
        <v>0</v>
      </c>
      <c r="F164">
        <f t="shared" si="324"/>
        <v>0</v>
      </c>
      <c r="G164">
        <f t="shared" si="324"/>
        <v>0</v>
      </c>
      <c r="H164">
        <f t="shared" si="324"/>
        <v>0</v>
      </c>
      <c r="I164">
        <f t="shared" si="324"/>
        <v>0</v>
      </c>
      <c r="J164">
        <f t="shared" si="324"/>
        <v>0</v>
      </c>
      <c r="K164">
        <f t="shared" si="324"/>
        <v>0</v>
      </c>
      <c r="L164">
        <f t="shared" si="324"/>
        <v>0</v>
      </c>
      <c r="M164">
        <f t="shared" si="324"/>
        <v>0</v>
      </c>
      <c r="N164">
        <f t="shared" si="324"/>
        <v>0</v>
      </c>
      <c r="O164">
        <f t="shared" si="324"/>
        <v>0</v>
      </c>
      <c r="P164">
        <f t="shared" si="324"/>
        <v>0</v>
      </c>
      <c r="Q164">
        <f t="shared" si="324"/>
        <v>0</v>
      </c>
      <c r="R164">
        <f t="shared" si="324"/>
        <v>0</v>
      </c>
      <c r="S164">
        <f t="shared" si="324"/>
        <v>0</v>
      </c>
      <c r="T164">
        <f t="shared" si="324"/>
        <v>0</v>
      </c>
      <c r="U164">
        <f t="shared" si="324"/>
        <v>0</v>
      </c>
      <c r="V164">
        <f t="shared" si="324"/>
        <v>0</v>
      </c>
      <c r="W164">
        <f t="shared" si="324"/>
        <v>0</v>
      </c>
      <c r="X164">
        <f t="shared" si="324"/>
        <v>0</v>
      </c>
      <c r="Y164">
        <f t="shared" si="324"/>
        <v>0</v>
      </c>
      <c r="Z164">
        <f t="shared" si="324"/>
        <v>0</v>
      </c>
      <c r="AA164">
        <f t="shared" si="324"/>
        <v>0</v>
      </c>
      <c r="AB164">
        <f t="shared" si="324"/>
        <v>0</v>
      </c>
      <c r="AC164">
        <f t="shared" si="324"/>
        <v>0</v>
      </c>
      <c r="AD164">
        <f t="shared" si="324"/>
        <v>0</v>
      </c>
      <c r="AE164">
        <f t="shared" si="324"/>
        <v>0</v>
      </c>
      <c r="AF164">
        <f t="shared" ca="1" si="324"/>
        <v>9219.2214062499952</v>
      </c>
      <c r="AG164">
        <f t="shared" ca="1" si="324"/>
        <v>9219.2214062499952</v>
      </c>
      <c r="AH164">
        <f t="shared" ca="1" si="324"/>
        <v>9219.2214062499952</v>
      </c>
      <c r="AI164">
        <f t="shared" ref="AI164:BI164" ca="1" si="325">IF(OR(AI$31&gt;$B164,AI$31&lt;$A164),0,IF(AI$31=$A164,AI$129,AH164))</f>
        <v>9219.2214062499952</v>
      </c>
      <c r="AJ164">
        <f t="shared" ca="1" si="325"/>
        <v>9219.2214062499952</v>
      </c>
      <c r="AK164">
        <f t="shared" ca="1" si="325"/>
        <v>9219.2214062499952</v>
      </c>
      <c r="AL164">
        <f t="shared" ca="1" si="325"/>
        <v>9219.2214062499952</v>
      </c>
      <c r="AM164">
        <f t="shared" ca="1" si="325"/>
        <v>9219.2214062499952</v>
      </c>
      <c r="AN164">
        <f t="shared" ca="1" si="325"/>
        <v>9219.2214062499952</v>
      </c>
      <c r="AO164">
        <f t="shared" ca="1" si="325"/>
        <v>9219.2214062499952</v>
      </c>
      <c r="AP164">
        <f t="shared" ca="1" si="325"/>
        <v>9219.2214062499952</v>
      </c>
      <c r="AQ164">
        <f t="shared" ca="1" si="325"/>
        <v>9219.2214062499952</v>
      </c>
      <c r="AR164">
        <f t="shared" ca="1" si="325"/>
        <v>9219.2214062499952</v>
      </c>
      <c r="AS164">
        <f t="shared" ca="1" si="325"/>
        <v>9219.2214062499952</v>
      </c>
      <c r="AT164">
        <f t="shared" ca="1" si="325"/>
        <v>9219.2214062499952</v>
      </c>
      <c r="AU164">
        <f t="shared" ca="1" si="325"/>
        <v>9219.2214062499952</v>
      </c>
      <c r="AV164">
        <f t="shared" ca="1" si="325"/>
        <v>9219.2214062499952</v>
      </c>
      <c r="AW164">
        <f t="shared" ca="1" si="325"/>
        <v>9219.2214062499952</v>
      </c>
      <c r="AX164">
        <f t="shared" ca="1" si="325"/>
        <v>9219.2214062499952</v>
      </c>
      <c r="AY164">
        <f t="shared" ca="1" si="325"/>
        <v>9219.2214062499952</v>
      </c>
      <c r="AZ164">
        <f t="shared" si="325"/>
        <v>0</v>
      </c>
      <c r="BA164">
        <f t="shared" si="325"/>
        <v>0</v>
      </c>
      <c r="BB164">
        <f t="shared" si="325"/>
        <v>0</v>
      </c>
      <c r="BC164">
        <f t="shared" si="325"/>
        <v>0</v>
      </c>
      <c r="BD164">
        <f t="shared" si="325"/>
        <v>0</v>
      </c>
      <c r="BE164">
        <f t="shared" si="325"/>
        <v>0</v>
      </c>
      <c r="BF164">
        <f t="shared" si="325"/>
        <v>0</v>
      </c>
      <c r="BG164">
        <f t="shared" si="325"/>
        <v>0</v>
      </c>
      <c r="BH164">
        <f t="shared" si="325"/>
        <v>0</v>
      </c>
      <c r="BI164">
        <f t="shared" si="325"/>
        <v>0</v>
      </c>
    </row>
    <row r="165" spans="1:61" x14ac:dyDescent="0.25">
      <c r="A165" s="60">
        <f t="shared" si="268"/>
        <v>2022.25</v>
      </c>
      <c r="B165">
        <f t="shared" si="269"/>
        <v>2027</v>
      </c>
      <c r="C165">
        <f t="shared" ref="C165:AH165" si="326">IF(OR(C$31&gt;$B165,C$31&lt;$A165),0,IF(C$31=$A165,C$129,B165))</f>
        <v>0</v>
      </c>
      <c r="D165">
        <f t="shared" si="326"/>
        <v>0</v>
      </c>
      <c r="E165">
        <f t="shared" si="326"/>
        <v>0</v>
      </c>
      <c r="F165">
        <f t="shared" si="326"/>
        <v>0</v>
      </c>
      <c r="G165">
        <f t="shared" si="326"/>
        <v>0</v>
      </c>
      <c r="H165">
        <f t="shared" si="326"/>
        <v>0</v>
      </c>
      <c r="I165">
        <f t="shared" si="326"/>
        <v>0</v>
      </c>
      <c r="J165">
        <f t="shared" si="326"/>
        <v>0</v>
      </c>
      <c r="K165">
        <f t="shared" si="326"/>
        <v>0</v>
      </c>
      <c r="L165">
        <f t="shared" si="326"/>
        <v>0</v>
      </c>
      <c r="M165">
        <f t="shared" si="326"/>
        <v>0</v>
      </c>
      <c r="N165">
        <f t="shared" si="326"/>
        <v>0</v>
      </c>
      <c r="O165">
        <f t="shared" si="326"/>
        <v>0</v>
      </c>
      <c r="P165">
        <f t="shared" si="326"/>
        <v>0</v>
      </c>
      <c r="Q165">
        <f t="shared" si="326"/>
        <v>0</v>
      </c>
      <c r="R165">
        <f t="shared" si="326"/>
        <v>0</v>
      </c>
      <c r="S165">
        <f t="shared" si="326"/>
        <v>0</v>
      </c>
      <c r="T165">
        <f t="shared" si="326"/>
        <v>0</v>
      </c>
      <c r="U165">
        <f t="shared" si="326"/>
        <v>0</v>
      </c>
      <c r="V165">
        <f t="shared" si="326"/>
        <v>0</v>
      </c>
      <c r="W165">
        <f t="shared" si="326"/>
        <v>0</v>
      </c>
      <c r="X165">
        <f t="shared" si="326"/>
        <v>0</v>
      </c>
      <c r="Y165">
        <f t="shared" si="326"/>
        <v>0</v>
      </c>
      <c r="Z165">
        <f t="shared" si="326"/>
        <v>0</v>
      </c>
      <c r="AA165">
        <f t="shared" si="326"/>
        <v>0</v>
      </c>
      <c r="AB165">
        <f t="shared" si="326"/>
        <v>0</v>
      </c>
      <c r="AC165">
        <f t="shared" si="326"/>
        <v>0</v>
      </c>
      <c r="AD165">
        <f t="shared" si="326"/>
        <v>0</v>
      </c>
      <c r="AE165">
        <f t="shared" si="326"/>
        <v>0</v>
      </c>
      <c r="AF165">
        <f t="shared" si="326"/>
        <v>0</v>
      </c>
      <c r="AG165">
        <f t="shared" ca="1" si="326"/>
        <v>9219.2214062499952</v>
      </c>
      <c r="AH165">
        <f t="shared" ca="1" si="326"/>
        <v>9219.2214062499952</v>
      </c>
      <c r="AI165">
        <f t="shared" ref="AI165:BI165" ca="1" si="327">IF(OR(AI$31&gt;$B165,AI$31&lt;$A165),0,IF(AI$31=$A165,AI$129,AH165))</f>
        <v>9219.2214062499952</v>
      </c>
      <c r="AJ165">
        <f t="shared" ca="1" si="327"/>
        <v>9219.2214062499952</v>
      </c>
      <c r="AK165">
        <f t="shared" ca="1" si="327"/>
        <v>9219.2214062499952</v>
      </c>
      <c r="AL165">
        <f t="shared" ca="1" si="327"/>
        <v>9219.2214062499952</v>
      </c>
      <c r="AM165">
        <f t="shared" ca="1" si="327"/>
        <v>9219.2214062499952</v>
      </c>
      <c r="AN165">
        <f t="shared" ca="1" si="327"/>
        <v>9219.2214062499952</v>
      </c>
      <c r="AO165">
        <f t="shared" ca="1" si="327"/>
        <v>9219.2214062499952</v>
      </c>
      <c r="AP165">
        <f t="shared" ca="1" si="327"/>
        <v>9219.2214062499952</v>
      </c>
      <c r="AQ165">
        <f t="shared" ca="1" si="327"/>
        <v>9219.2214062499952</v>
      </c>
      <c r="AR165">
        <f t="shared" ca="1" si="327"/>
        <v>9219.2214062499952</v>
      </c>
      <c r="AS165">
        <f t="shared" ca="1" si="327"/>
        <v>9219.2214062499952</v>
      </c>
      <c r="AT165">
        <f t="shared" ca="1" si="327"/>
        <v>9219.2214062499952</v>
      </c>
      <c r="AU165">
        <f t="shared" ca="1" si="327"/>
        <v>9219.2214062499952</v>
      </c>
      <c r="AV165">
        <f t="shared" ca="1" si="327"/>
        <v>9219.2214062499952</v>
      </c>
      <c r="AW165">
        <f t="shared" ca="1" si="327"/>
        <v>9219.2214062499952</v>
      </c>
      <c r="AX165">
        <f t="shared" ca="1" si="327"/>
        <v>9219.2214062499952</v>
      </c>
      <c r="AY165">
        <f t="shared" ca="1" si="327"/>
        <v>9219.2214062499952</v>
      </c>
      <c r="AZ165">
        <f t="shared" ca="1" si="327"/>
        <v>9219.2214062499952</v>
      </c>
      <c r="BA165">
        <f t="shared" si="327"/>
        <v>0</v>
      </c>
      <c r="BB165">
        <f t="shared" si="327"/>
        <v>0</v>
      </c>
      <c r="BC165">
        <f t="shared" si="327"/>
        <v>0</v>
      </c>
      <c r="BD165">
        <f t="shared" si="327"/>
        <v>0</v>
      </c>
      <c r="BE165">
        <f t="shared" si="327"/>
        <v>0</v>
      </c>
      <c r="BF165">
        <f t="shared" si="327"/>
        <v>0</v>
      </c>
      <c r="BG165">
        <f t="shared" si="327"/>
        <v>0</v>
      </c>
      <c r="BH165">
        <f t="shared" si="327"/>
        <v>0</v>
      </c>
      <c r="BI165">
        <f t="shared" si="327"/>
        <v>0</v>
      </c>
    </row>
    <row r="166" spans="1:61" x14ac:dyDescent="0.25">
      <c r="A166" s="60">
        <f t="shared" si="268"/>
        <v>2022.5</v>
      </c>
      <c r="B166">
        <f t="shared" si="269"/>
        <v>2027.25</v>
      </c>
      <c r="C166">
        <f t="shared" ref="C166:AH166" si="328">IF(OR(C$31&gt;$B166,C$31&lt;$A166),0,IF(C$31=$A166,C$129,B166))</f>
        <v>0</v>
      </c>
      <c r="D166">
        <f t="shared" si="328"/>
        <v>0</v>
      </c>
      <c r="E166">
        <f t="shared" si="328"/>
        <v>0</v>
      </c>
      <c r="F166">
        <f t="shared" si="328"/>
        <v>0</v>
      </c>
      <c r="G166">
        <f t="shared" si="328"/>
        <v>0</v>
      </c>
      <c r="H166">
        <f t="shared" si="328"/>
        <v>0</v>
      </c>
      <c r="I166">
        <f t="shared" si="328"/>
        <v>0</v>
      </c>
      <c r="J166">
        <f t="shared" si="328"/>
        <v>0</v>
      </c>
      <c r="K166">
        <f t="shared" si="328"/>
        <v>0</v>
      </c>
      <c r="L166">
        <f t="shared" si="328"/>
        <v>0</v>
      </c>
      <c r="M166">
        <f t="shared" si="328"/>
        <v>0</v>
      </c>
      <c r="N166">
        <f t="shared" si="328"/>
        <v>0</v>
      </c>
      <c r="O166">
        <f t="shared" si="328"/>
        <v>0</v>
      </c>
      <c r="P166">
        <f t="shared" si="328"/>
        <v>0</v>
      </c>
      <c r="Q166">
        <f t="shared" si="328"/>
        <v>0</v>
      </c>
      <c r="R166">
        <f t="shared" si="328"/>
        <v>0</v>
      </c>
      <c r="S166">
        <f t="shared" si="328"/>
        <v>0</v>
      </c>
      <c r="T166">
        <f t="shared" si="328"/>
        <v>0</v>
      </c>
      <c r="U166">
        <f t="shared" si="328"/>
        <v>0</v>
      </c>
      <c r="V166">
        <f t="shared" si="328"/>
        <v>0</v>
      </c>
      <c r="W166">
        <f t="shared" si="328"/>
        <v>0</v>
      </c>
      <c r="X166">
        <f t="shared" si="328"/>
        <v>0</v>
      </c>
      <c r="Y166">
        <f t="shared" si="328"/>
        <v>0</v>
      </c>
      <c r="Z166">
        <f t="shared" si="328"/>
        <v>0</v>
      </c>
      <c r="AA166">
        <f t="shared" si="328"/>
        <v>0</v>
      </c>
      <c r="AB166">
        <f t="shared" si="328"/>
        <v>0</v>
      </c>
      <c r="AC166">
        <f t="shared" si="328"/>
        <v>0</v>
      </c>
      <c r="AD166">
        <f t="shared" si="328"/>
        <v>0</v>
      </c>
      <c r="AE166">
        <f t="shared" si="328"/>
        <v>0</v>
      </c>
      <c r="AF166">
        <f t="shared" si="328"/>
        <v>0</v>
      </c>
      <c r="AG166">
        <f t="shared" si="328"/>
        <v>0</v>
      </c>
      <c r="AH166">
        <f t="shared" ca="1" si="328"/>
        <v>12380.266093750008</v>
      </c>
      <c r="AI166">
        <f t="shared" ref="AI166:BI166" ca="1" si="329">IF(OR(AI$31&gt;$B166,AI$31&lt;$A166),0,IF(AI$31=$A166,AI$129,AH166))</f>
        <v>12380.266093750008</v>
      </c>
      <c r="AJ166">
        <f t="shared" ca="1" si="329"/>
        <v>12380.266093750008</v>
      </c>
      <c r="AK166">
        <f t="shared" ca="1" si="329"/>
        <v>12380.266093750008</v>
      </c>
      <c r="AL166">
        <f t="shared" ca="1" si="329"/>
        <v>12380.266093750008</v>
      </c>
      <c r="AM166">
        <f t="shared" ca="1" si="329"/>
        <v>12380.266093750008</v>
      </c>
      <c r="AN166">
        <f t="shared" ca="1" si="329"/>
        <v>12380.266093750008</v>
      </c>
      <c r="AO166">
        <f t="shared" ca="1" si="329"/>
        <v>12380.266093750008</v>
      </c>
      <c r="AP166">
        <f t="shared" ca="1" si="329"/>
        <v>12380.266093750008</v>
      </c>
      <c r="AQ166">
        <f t="shared" ca="1" si="329"/>
        <v>12380.266093750008</v>
      </c>
      <c r="AR166">
        <f t="shared" ca="1" si="329"/>
        <v>12380.266093750008</v>
      </c>
      <c r="AS166">
        <f t="shared" ca="1" si="329"/>
        <v>12380.266093750008</v>
      </c>
      <c r="AT166">
        <f t="shared" ca="1" si="329"/>
        <v>12380.266093750008</v>
      </c>
      <c r="AU166">
        <f t="shared" ca="1" si="329"/>
        <v>12380.266093750008</v>
      </c>
      <c r="AV166">
        <f t="shared" ca="1" si="329"/>
        <v>12380.266093750008</v>
      </c>
      <c r="AW166">
        <f t="shared" ca="1" si="329"/>
        <v>12380.266093750008</v>
      </c>
      <c r="AX166">
        <f t="shared" ca="1" si="329"/>
        <v>12380.266093750008</v>
      </c>
      <c r="AY166">
        <f t="shared" ca="1" si="329"/>
        <v>12380.266093750008</v>
      </c>
      <c r="AZ166">
        <f t="shared" ca="1" si="329"/>
        <v>12380.266093750008</v>
      </c>
      <c r="BA166">
        <f t="shared" ca="1" si="329"/>
        <v>12380.266093750008</v>
      </c>
      <c r="BB166">
        <f t="shared" si="329"/>
        <v>0</v>
      </c>
      <c r="BC166">
        <f t="shared" si="329"/>
        <v>0</v>
      </c>
      <c r="BD166">
        <f t="shared" si="329"/>
        <v>0</v>
      </c>
      <c r="BE166">
        <f t="shared" si="329"/>
        <v>0</v>
      </c>
      <c r="BF166">
        <f t="shared" si="329"/>
        <v>0</v>
      </c>
      <c r="BG166">
        <f t="shared" si="329"/>
        <v>0</v>
      </c>
      <c r="BH166">
        <f t="shared" si="329"/>
        <v>0</v>
      </c>
      <c r="BI166">
        <f t="shared" si="329"/>
        <v>0</v>
      </c>
    </row>
    <row r="167" spans="1:61" x14ac:dyDescent="0.25">
      <c r="A167" s="60">
        <f t="shared" si="268"/>
        <v>2022.75</v>
      </c>
      <c r="B167">
        <f t="shared" si="269"/>
        <v>2027.5</v>
      </c>
      <c r="C167">
        <f t="shared" ref="C167:AH167" si="330">IF(OR(C$31&gt;$B167,C$31&lt;$A167),0,IF(C$31=$A167,C$129,B167))</f>
        <v>0</v>
      </c>
      <c r="D167">
        <f t="shared" si="330"/>
        <v>0</v>
      </c>
      <c r="E167">
        <f t="shared" si="330"/>
        <v>0</v>
      </c>
      <c r="F167">
        <f t="shared" si="330"/>
        <v>0</v>
      </c>
      <c r="G167">
        <f t="shared" si="330"/>
        <v>0</v>
      </c>
      <c r="H167">
        <f t="shared" si="330"/>
        <v>0</v>
      </c>
      <c r="I167">
        <f t="shared" si="330"/>
        <v>0</v>
      </c>
      <c r="J167">
        <f t="shared" si="330"/>
        <v>0</v>
      </c>
      <c r="K167">
        <f t="shared" si="330"/>
        <v>0</v>
      </c>
      <c r="L167">
        <f t="shared" si="330"/>
        <v>0</v>
      </c>
      <c r="M167">
        <f t="shared" si="330"/>
        <v>0</v>
      </c>
      <c r="N167">
        <f t="shared" si="330"/>
        <v>0</v>
      </c>
      <c r="O167">
        <f t="shared" si="330"/>
        <v>0</v>
      </c>
      <c r="P167">
        <f t="shared" si="330"/>
        <v>0</v>
      </c>
      <c r="Q167">
        <f t="shared" si="330"/>
        <v>0</v>
      </c>
      <c r="R167">
        <f t="shared" si="330"/>
        <v>0</v>
      </c>
      <c r="S167">
        <f t="shared" si="330"/>
        <v>0</v>
      </c>
      <c r="T167">
        <f t="shared" si="330"/>
        <v>0</v>
      </c>
      <c r="U167">
        <f t="shared" si="330"/>
        <v>0</v>
      </c>
      <c r="V167">
        <f t="shared" si="330"/>
        <v>0</v>
      </c>
      <c r="W167">
        <f t="shared" si="330"/>
        <v>0</v>
      </c>
      <c r="X167">
        <f t="shared" si="330"/>
        <v>0</v>
      </c>
      <c r="Y167">
        <f t="shared" si="330"/>
        <v>0</v>
      </c>
      <c r="Z167">
        <f t="shared" si="330"/>
        <v>0</v>
      </c>
      <c r="AA167">
        <f t="shared" si="330"/>
        <v>0</v>
      </c>
      <c r="AB167">
        <f t="shared" si="330"/>
        <v>0</v>
      </c>
      <c r="AC167">
        <f t="shared" si="330"/>
        <v>0</v>
      </c>
      <c r="AD167">
        <f t="shared" si="330"/>
        <v>0</v>
      </c>
      <c r="AE167">
        <f t="shared" si="330"/>
        <v>0</v>
      </c>
      <c r="AF167">
        <f t="shared" si="330"/>
        <v>0</v>
      </c>
      <c r="AG167">
        <f t="shared" si="330"/>
        <v>0</v>
      </c>
      <c r="AH167">
        <f t="shared" si="330"/>
        <v>0</v>
      </c>
      <c r="AI167">
        <f t="shared" ref="AI167:BI167" ca="1" si="331">IF(OR(AI$31&gt;$B167,AI$31&lt;$A167),0,IF(AI$31=$A167,AI$129,AH167))</f>
        <v>12380.266093750008</v>
      </c>
      <c r="AJ167">
        <f t="shared" ca="1" si="331"/>
        <v>12380.266093750008</v>
      </c>
      <c r="AK167">
        <f t="shared" ca="1" si="331"/>
        <v>12380.266093750008</v>
      </c>
      <c r="AL167">
        <f t="shared" ca="1" si="331"/>
        <v>12380.266093750008</v>
      </c>
      <c r="AM167">
        <f t="shared" ca="1" si="331"/>
        <v>12380.266093750008</v>
      </c>
      <c r="AN167">
        <f t="shared" ca="1" si="331"/>
        <v>12380.266093750008</v>
      </c>
      <c r="AO167">
        <f t="shared" ca="1" si="331"/>
        <v>12380.266093750008</v>
      </c>
      <c r="AP167">
        <f t="shared" ca="1" si="331"/>
        <v>12380.266093750008</v>
      </c>
      <c r="AQ167">
        <f t="shared" ca="1" si="331"/>
        <v>12380.266093750008</v>
      </c>
      <c r="AR167">
        <f t="shared" ca="1" si="331"/>
        <v>12380.266093750008</v>
      </c>
      <c r="AS167">
        <f t="shared" ca="1" si="331"/>
        <v>12380.266093750008</v>
      </c>
      <c r="AT167">
        <f t="shared" ca="1" si="331"/>
        <v>12380.266093750008</v>
      </c>
      <c r="AU167">
        <f t="shared" ca="1" si="331"/>
        <v>12380.266093750008</v>
      </c>
      <c r="AV167">
        <f t="shared" ca="1" si="331"/>
        <v>12380.266093750008</v>
      </c>
      <c r="AW167">
        <f t="shared" ca="1" si="331"/>
        <v>12380.266093750008</v>
      </c>
      <c r="AX167">
        <f t="shared" ca="1" si="331"/>
        <v>12380.266093750008</v>
      </c>
      <c r="AY167">
        <f t="shared" ca="1" si="331"/>
        <v>12380.266093750008</v>
      </c>
      <c r="AZ167">
        <f t="shared" ca="1" si="331"/>
        <v>12380.266093750008</v>
      </c>
      <c r="BA167">
        <f t="shared" ca="1" si="331"/>
        <v>12380.266093750008</v>
      </c>
      <c r="BB167">
        <f t="shared" ca="1" si="331"/>
        <v>12380.266093750008</v>
      </c>
      <c r="BC167">
        <f t="shared" si="331"/>
        <v>0</v>
      </c>
      <c r="BD167">
        <f t="shared" si="331"/>
        <v>0</v>
      </c>
      <c r="BE167">
        <f t="shared" si="331"/>
        <v>0</v>
      </c>
      <c r="BF167">
        <f t="shared" si="331"/>
        <v>0</v>
      </c>
      <c r="BG167">
        <f t="shared" si="331"/>
        <v>0</v>
      </c>
      <c r="BH167">
        <f t="shared" si="331"/>
        <v>0</v>
      </c>
      <c r="BI167">
        <f t="shared" si="331"/>
        <v>0</v>
      </c>
    </row>
    <row r="168" spans="1:61" x14ac:dyDescent="0.25">
      <c r="A168" s="60">
        <f t="shared" si="268"/>
        <v>2023</v>
      </c>
      <c r="B168">
        <f t="shared" si="269"/>
        <v>2027.75</v>
      </c>
      <c r="C168">
        <f t="shared" ref="C168:AH168" si="332">IF(OR(C$31&gt;$B168,C$31&lt;$A168),0,IF(C$31=$A168,C$129,B168))</f>
        <v>0</v>
      </c>
      <c r="D168">
        <f t="shared" si="332"/>
        <v>0</v>
      </c>
      <c r="E168">
        <f t="shared" si="332"/>
        <v>0</v>
      </c>
      <c r="F168">
        <f t="shared" si="332"/>
        <v>0</v>
      </c>
      <c r="G168">
        <f t="shared" si="332"/>
        <v>0</v>
      </c>
      <c r="H168">
        <f t="shared" si="332"/>
        <v>0</v>
      </c>
      <c r="I168">
        <f t="shared" si="332"/>
        <v>0</v>
      </c>
      <c r="J168">
        <f t="shared" si="332"/>
        <v>0</v>
      </c>
      <c r="K168">
        <f t="shared" si="332"/>
        <v>0</v>
      </c>
      <c r="L168">
        <f t="shared" si="332"/>
        <v>0</v>
      </c>
      <c r="M168">
        <f t="shared" si="332"/>
        <v>0</v>
      </c>
      <c r="N168">
        <f t="shared" si="332"/>
        <v>0</v>
      </c>
      <c r="O168">
        <f t="shared" si="332"/>
        <v>0</v>
      </c>
      <c r="P168">
        <f t="shared" si="332"/>
        <v>0</v>
      </c>
      <c r="Q168">
        <f t="shared" si="332"/>
        <v>0</v>
      </c>
      <c r="R168">
        <f t="shared" si="332"/>
        <v>0</v>
      </c>
      <c r="S168">
        <f t="shared" si="332"/>
        <v>0</v>
      </c>
      <c r="T168">
        <f t="shared" si="332"/>
        <v>0</v>
      </c>
      <c r="U168">
        <f t="shared" si="332"/>
        <v>0</v>
      </c>
      <c r="V168">
        <f t="shared" si="332"/>
        <v>0</v>
      </c>
      <c r="W168">
        <f t="shared" si="332"/>
        <v>0</v>
      </c>
      <c r="X168">
        <f t="shared" si="332"/>
        <v>0</v>
      </c>
      <c r="Y168">
        <f t="shared" si="332"/>
        <v>0</v>
      </c>
      <c r="Z168">
        <f t="shared" si="332"/>
        <v>0</v>
      </c>
      <c r="AA168">
        <f t="shared" si="332"/>
        <v>0</v>
      </c>
      <c r="AB168">
        <f t="shared" si="332"/>
        <v>0</v>
      </c>
      <c r="AC168">
        <f t="shared" si="332"/>
        <v>0</v>
      </c>
      <c r="AD168">
        <f t="shared" si="332"/>
        <v>0</v>
      </c>
      <c r="AE168">
        <f t="shared" si="332"/>
        <v>0</v>
      </c>
      <c r="AF168">
        <f t="shared" si="332"/>
        <v>0</v>
      </c>
      <c r="AG168">
        <f t="shared" si="332"/>
        <v>0</v>
      </c>
      <c r="AH168">
        <f t="shared" si="332"/>
        <v>0</v>
      </c>
      <c r="AI168">
        <f t="shared" ref="AI168:BI168" si="333">IF(OR(AI$31&gt;$B168,AI$31&lt;$A168),0,IF(AI$31=$A168,AI$129,AH168))</f>
        <v>0</v>
      </c>
      <c r="AJ168">
        <f t="shared" ca="1" si="333"/>
        <v>13759.562500000007</v>
      </c>
      <c r="AK168">
        <f t="shared" ca="1" si="333"/>
        <v>13759.562500000007</v>
      </c>
      <c r="AL168">
        <f t="shared" ca="1" si="333"/>
        <v>13759.562500000007</v>
      </c>
      <c r="AM168">
        <f t="shared" ca="1" si="333"/>
        <v>13759.562500000007</v>
      </c>
      <c r="AN168">
        <f t="shared" ca="1" si="333"/>
        <v>13759.562500000007</v>
      </c>
      <c r="AO168">
        <f t="shared" ca="1" si="333"/>
        <v>13759.562500000007</v>
      </c>
      <c r="AP168">
        <f t="shared" ca="1" si="333"/>
        <v>13759.562500000007</v>
      </c>
      <c r="AQ168">
        <f t="shared" ca="1" si="333"/>
        <v>13759.562500000007</v>
      </c>
      <c r="AR168">
        <f t="shared" ca="1" si="333"/>
        <v>13759.562500000007</v>
      </c>
      <c r="AS168">
        <f t="shared" ca="1" si="333"/>
        <v>13759.562500000007</v>
      </c>
      <c r="AT168">
        <f t="shared" ca="1" si="333"/>
        <v>13759.562500000007</v>
      </c>
      <c r="AU168">
        <f t="shared" ca="1" si="333"/>
        <v>13759.562500000007</v>
      </c>
      <c r="AV168">
        <f t="shared" ca="1" si="333"/>
        <v>13759.562500000007</v>
      </c>
      <c r="AW168">
        <f t="shared" ca="1" si="333"/>
        <v>13759.562500000007</v>
      </c>
      <c r="AX168">
        <f t="shared" ca="1" si="333"/>
        <v>13759.562500000007</v>
      </c>
      <c r="AY168">
        <f t="shared" ca="1" si="333"/>
        <v>13759.562500000007</v>
      </c>
      <c r="AZ168">
        <f t="shared" ca="1" si="333"/>
        <v>13759.562500000007</v>
      </c>
      <c r="BA168">
        <f t="shared" ca="1" si="333"/>
        <v>13759.562500000007</v>
      </c>
      <c r="BB168">
        <f t="shared" ca="1" si="333"/>
        <v>13759.562500000007</v>
      </c>
      <c r="BC168">
        <f t="shared" ca="1" si="333"/>
        <v>13759.562500000007</v>
      </c>
      <c r="BD168">
        <f t="shared" si="333"/>
        <v>0</v>
      </c>
      <c r="BE168">
        <f t="shared" si="333"/>
        <v>0</v>
      </c>
      <c r="BF168">
        <f t="shared" si="333"/>
        <v>0</v>
      </c>
      <c r="BG168">
        <f t="shared" si="333"/>
        <v>0</v>
      </c>
      <c r="BH168">
        <f t="shared" si="333"/>
        <v>0</v>
      </c>
      <c r="BI168">
        <f t="shared" si="333"/>
        <v>0</v>
      </c>
    </row>
    <row r="169" spans="1:61" x14ac:dyDescent="0.25">
      <c r="A169" s="60">
        <f t="shared" si="268"/>
        <v>2023.25</v>
      </c>
      <c r="B169">
        <f t="shared" si="269"/>
        <v>2028</v>
      </c>
      <c r="C169">
        <f t="shared" ref="C169:AH169" si="334">IF(OR(C$31&gt;$B169,C$31&lt;$A169),0,IF(C$31=$A169,C$129,B169))</f>
        <v>0</v>
      </c>
      <c r="D169">
        <f t="shared" si="334"/>
        <v>0</v>
      </c>
      <c r="E169">
        <f t="shared" si="334"/>
        <v>0</v>
      </c>
      <c r="F169">
        <f t="shared" si="334"/>
        <v>0</v>
      </c>
      <c r="G169">
        <f t="shared" si="334"/>
        <v>0</v>
      </c>
      <c r="H169">
        <f t="shared" si="334"/>
        <v>0</v>
      </c>
      <c r="I169">
        <f t="shared" si="334"/>
        <v>0</v>
      </c>
      <c r="J169">
        <f t="shared" si="334"/>
        <v>0</v>
      </c>
      <c r="K169">
        <f t="shared" si="334"/>
        <v>0</v>
      </c>
      <c r="L169">
        <f t="shared" si="334"/>
        <v>0</v>
      </c>
      <c r="M169">
        <f t="shared" si="334"/>
        <v>0</v>
      </c>
      <c r="N169">
        <f t="shared" si="334"/>
        <v>0</v>
      </c>
      <c r="O169">
        <f t="shared" si="334"/>
        <v>0</v>
      </c>
      <c r="P169">
        <f t="shared" si="334"/>
        <v>0</v>
      </c>
      <c r="Q169">
        <f t="shared" si="334"/>
        <v>0</v>
      </c>
      <c r="R169">
        <f t="shared" si="334"/>
        <v>0</v>
      </c>
      <c r="S169">
        <f t="shared" si="334"/>
        <v>0</v>
      </c>
      <c r="T169">
        <f t="shared" si="334"/>
        <v>0</v>
      </c>
      <c r="U169">
        <f t="shared" si="334"/>
        <v>0</v>
      </c>
      <c r="V169">
        <f t="shared" si="334"/>
        <v>0</v>
      </c>
      <c r="W169">
        <f t="shared" si="334"/>
        <v>0</v>
      </c>
      <c r="X169">
        <f t="shared" si="334"/>
        <v>0</v>
      </c>
      <c r="Y169">
        <f t="shared" si="334"/>
        <v>0</v>
      </c>
      <c r="Z169">
        <f t="shared" si="334"/>
        <v>0</v>
      </c>
      <c r="AA169">
        <f t="shared" si="334"/>
        <v>0</v>
      </c>
      <c r="AB169">
        <f t="shared" si="334"/>
        <v>0</v>
      </c>
      <c r="AC169">
        <f t="shared" si="334"/>
        <v>0</v>
      </c>
      <c r="AD169">
        <f t="shared" si="334"/>
        <v>0</v>
      </c>
      <c r="AE169">
        <f t="shared" si="334"/>
        <v>0</v>
      </c>
      <c r="AF169">
        <f t="shared" si="334"/>
        <v>0</v>
      </c>
      <c r="AG169">
        <f t="shared" si="334"/>
        <v>0</v>
      </c>
      <c r="AH169">
        <f t="shared" si="334"/>
        <v>0</v>
      </c>
      <c r="AI169">
        <f t="shared" ref="AI169:BI169" si="335">IF(OR(AI$31&gt;$B169,AI$31&lt;$A169),0,IF(AI$31=$A169,AI$129,AH169))</f>
        <v>0</v>
      </c>
      <c r="AJ169">
        <f t="shared" si="335"/>
        <v>0</v>
      </c>
      <c r="AK169">
        <f t="shared" ca="1" si="335"/>
        <v>13759.562500000007</v>
      </c>
      <c r="AL169">
        <f t="shared" ca="1" si="335"/>
        <v>13759.562500000007</v>
      </c>
      <c r="AM169">
        <f t="shared" ca="1" si="335"/>
        <v>13759.562500000007</v>
      </c>
      <c r="AN169">
        <f t="shared" ca="1" si="335"/>
        <v>13759.562500000007</v>
      </c>
      <c r="AO169">
        <f t="shared" ca="1" si="335"/>
        <v>13759.562500000007</v>
      </c>
      <c r="AP169">
        <f t="shared" ca="1" si="335"/>
        <v>13759.562500000007</v>
      </c>
      <c r="AQ169">
        <f t="shared" ca="1" si="335"/>
        <v>13759.562500000007</v>
      </c>
      <c r="AR169">
        <f t="shared" ca="1" si="335"/>
        <v>13759.562500000007</v>
      </c>
      <c r="AS169">
        <f t="shared" ca="1" si="335"/>
        <v>13759.562500000007</v>
      </c>
      <c r="AT169">
        <f t="shared" ca="1" si="335"/>
        <v>13759.562500000007</v>
      </c>
      <c r="AU169">
        <f t="shared" ca="1" si="335"/>
        <v>13759.562500000007</v>
      </c>
      <c r="AV169">
        <f t="shared" ca="1" si="335"/>
        <v>13759.562500000007</v>
      </c>
      <c r="AW169">
        <f t="shared" ca="1" si="335"/>
        <v>13759.562500000007</v>
      </c>
      <c r="AX169">
        <f t="shared" ca="1" si="335"/>
        <v>13759.562500000007</v>
      </c>
      <c r="AY169">
        <f t="shared" ca="1" si="335"/>
        <v>13759.562500000007</v>
      </c>
      <c r="AZ169">
        <f t="shared" ca="1" si="335"/>
        <v>13759.562500000007</v>
      </c>
      <c r="BA169">
        <f t="shared" ca="1" si="335"/>
        <v>13759.562500000007</v>
      </c>
      <c r="BB169">
        <f t="shared" ca="1" si="335"/>
        <v>13759.562500000007</v>
      </c>
      <c r="BC169">
        <f t="shared" ca="1" si="335"/>
        <v>13759.562500000007</v>
      </c>
      <c r="BD169">
        <f t="shared" ca="1" si="335"/>
        <v>13759.562500000007</v>
      </c>
      <c r="BE169">
        <f t="shared" si="335"/>
        <v>0</v>
      </c>
      <c r="BF169">
        <f t="shared" si="335"/>
        <v>0</v>
      </c>
      <c r="BG169">
        <f t="shared" si="335"/>
        <v>0</v>
      </c>
      <c r="BH169">
        <f t="shared" si="335"/>
        <v>0</v>
      </c>
      <c r="BI169">
        <f t="shared" si="335"/>
        <v>0</v>
      </c>
    </row>
    <row r="170" spans="1:61" x14ac:dyDescent="0.25">
      <c r="A170" s="60">
        <f t="shared" si="268"/>
        <v>2023.5</v>
      </c>
      <c r="B170">
        <f t="shared" si="269"/>
        <v>2028.25</v>
      </c>
      <c r="C170">
        <f t="shared" ref="C170:AH170" si="336">IF(OR(C$31&gt;$B170,C$31&lt;$A170),0,IF(C$31=$A170,C$129,B170))</f>
        <v>0</v>
      </c>
      <c r="D170">
        <f t="shared" si="336"/>
        <v>0</v>
      </c>
      <c r="E170">
        <f t="shared" si="336"/>
        <v>0</v>
      </c>
      <c r="F170">
        <f t="shared" si="336"/>
        <v>0</v>
      </c>
      <c r="G170">
        <f t="shared" si="336"/>
        <v>0</v>
      </c>
      <c r="H170">
        <f t="shared" si="336"/>
        <v>0</v>
      </c>
      <c r="I170">
        <f t="shared" si="336"/>
        <v>0</v>
      </c>
      <c r="J170">
        <f t="shared" si="336"/>
        <v>0</v>
      </c>
      <c r="K170">
        <f t="shared" si="336"/>
        <v>0</v>
      </c>
      <c r="L170">
        <f t="shared" si="336"/>
        <v>0</v>
      </c>
      <c r="M170">
        <f t="shared" si="336"/>
        <v>0</v>
      </c>
      <c r="N170">
        <f t="shared" si="336"/>
        <v>0</v>
      </c>
      <c r="O170">
        <f t="shared" si="336"/>
        <v>0</v>
      </c>
      <c r="P170">
        <f t="shared" si="336"/>
        <v>0</v>
      </c>
      <c r="Q170">
        <f t="shared" si="336"/>
        <v>0</v>
      </c>
      <c r="R170">
        <f t="shared" si="336"/>
        <v>0</v>
      </c>
      <c r="S170">
        <f t="shared" si="336"/>
        <v>0</v>
      </c>
      <c r="T170">
        <f t="shared" si="336"/>
        <v>0</v>
      </c>
      <c r="U170">
        <f t="shared" si="336"/>
        <v>0</v>
      </c>
      <c r="V170">
        <f t="shared" si="336"/>
        <v>0</v>
      </c>
      <c r="W170">
        <f t="shared" si="336"/>
        <v>0</v>
      </c>
      <c r="X170">
        <f t="shared" si="336"/>
        <v>0</v>
      </c>
      <c r="Y170">
        <f t="shared" si="336"/>
        <v>0</v>
      </c>
      <c r="Z170">
        <f t="shared" si="336"/>
        <v>0</v>
      </c>
      <c r="AA170">
        <f t="shared" si="336"/>
        <v>0</v>
      </c>
      <c r="AB170">
        <f t="shared" si="336"/>
        <v>0</v>
      </c>
      <c r="AC170">
        <f t="shared" si="336"/>
        <v>0</v>
      </c>
      <c r="AD170">
        <f t="shared" si="336"/>
        <v>0</v>
      </c>
      <c r="AE170">
        <f t="shared" si="336"/>
        <v>0</v>
      </c>
      <c r="AF170">
        <f t="shared" si="336"/>
        <v>0</v>
      </c>
      <c r="AG170">
        <f t="shared" si="336"/>
        <v>0</v>
      </c>
      <c r="AH170">
        <f t="shared" si="336"/>
        <v>0</v>
      </c>
      <c r="AI170">
        <f t="shared" ref="AI170:BI170" si="337">IF(OR(AI$31&gt;$B170,AI$31&lt;$A170),0,IF(AI$31=$A170,AI$129,AH170))</f>
        <v>0</v>
      </c>
      <c r="AJ170">
        <f t="shared" si="337"/>
        <v>0</v>
      </c>
      <c r="AK170">
        <f t="shared" si="337"/>
        <v>0</v>
      </c>
      <c r="AL170">
        <f t="shared" ca="1" si="337"/>
        <v>13759.562500000007</v>
      </c>
      <c r="AM170">
        <f t="shared" ca="1" si="337"/>
        <v>13759.562500000007</v>
      </c>
      <c r="AN170">
        <f t="shared" ca="1" si="337"/>
        <v>13759.562500000007</v>
      </c>
      <c r="AO170">
        <f t="shared" ca="1" si="337"/>
        <v>13759.562500000007</v>
      </c>
      <c r="AP170">
        <f t="shared" ca="1" si="337"/>
        <v>13759.562500000007</v>
      </c>
      <c r="AQ170">
        <f t="shared" ca="1" si="337"/>
        <v>13759.562500000007</v>
      </c>
      <c r="AR170">
        <f t="shared" ca="1" si="337"/>
        <v>13759.562500000007</v>
      </c>
      <c r="AS170">
        <f t="shared" ca="1" si="337"/>
        <v>13759.562500000007</v>
      </c>
      <c r="AT170">
        <f t="shared" ca="1" si="337"/>
        <v>13759.562500000007</v>
      </c>
      <c r="AU170">
        <f t="shared" ca="1" si="337"/>
        <v>13759.562500000007</v>
      </c>
      <c r="AV170">
        <f t="shared" ca="1" si="337"/>
        <v>13759.562500000007</v>
      </c>
      <c r="AW170">
        <f t="shared" ca="1" si="337"/>
        <v>13759.562500000007</v>
      </c>
      <c r="AX170">
        <f t="shared" ca="1" si="337"/>
        <v>13759.562500000007</v>
      </c>
      <c r="AY170">
        <f t="shared" ca="1" si="337"/>
        <v>13759.562500000007</v>
      </c>
      <c r="AZ170">
        <f t="shared" ca="1" si="337"/>
        <v>13759.562500000007</v>
      </c>
      <c r="BA170">
        <f t="shared" ca="1" si="337"/>
        <v>13759.562500000007</v>
      </c>
      <c r="BB170">
        <f t="shared" ca="1" si="337"/>
        <v>13759.562500000007</v>
      </c>
      <c r="BC170">
        <f t="shared" ca="1" si="337"/>
        <v>13759.562500000007</v>
      </c>
      <c r="BD170">
        <f t="shared" ca="1" si="337"/>
        <v>13759.562500000007</v>
      </c>
      <c r="BE170">
        <f t="shared" ca="1" si="337"/>
        <v>13759.562500000007</v>
      </c>
      <c r="BF170">
        <f t="shared" si="337"/>
        <v>0</v>
      </c>
      <c r="BG170">
        <f t="shared" si="337"/>
        <v>0</v>
      </c>
      <c r="BH170">
        <f t="shared" si="337"/>
        <v>0</v>
      </c>
      <c r="BI170">
        <f t="shared" si="337"/>
        <v>0</v>
      </c>
    </row>
    <row r="171" spans="1:61" x14ac:dyDescent="0.25">
      <c r="A171" s="60">
        <f t="shared" si="268"/>
        <v>2023.75</v>
      </c>
      <c r="B171">
        <f t="shared" si="269"/>
        <v>2028.5</v>
      </c>
      <c r="C171">
        <f t="shared" ref="C171:AH171" si="338">IF(OR(C$31&gt;$B171,C$31&lt;$A171),0,IF(C$31=$A171,C$129,B171))</f>
        <v>0</v>
      </c>
      <c r="D171">
        <f t="shared" si="338"/>
        <v>0</v>
      </c>
      <c r="E171">
        <f t="shared" si="338"/>
        <v>0</v>
      </c>
      <c r="F171">
        <f t="shared" si="338"/>
        <v>0</v>
      </c>
      <c r="G171">
        <f t="shared" si="338"/>
        <v>0</v>
      </c>
      <c r="H171">
        <f t="shared" si="338"/>
        <v>0</v>
      </c>
      <c r="I171">
        <f t="shared" si="338"/>
        <v>0</v>
      </c>
      <c r="J171">
        <f t="shared" si="338"/>
        <v>0</v>
      </c>
      <c r="K171">
        <f t="shared" si="338"/>
        <v>0</v>
      </c>
      <c r="L171">
        <f t="shared" si="338"/>
        <v>0</v>
      </c>
      <c r="M171">
        <f t="shared" si="338"/>
        <v>0</v>
      </c>
      <c r="N171">
        <f t="shared" si="338"/>
        <v>0</v>
      </c>
      <c r="O171">
        <f t="shared" si="338"/>
        <v>0</v>
      </c>
      <c r="P171">
        <f t="shared" si="338"/>
        <v>0</v>
      </c>
      <c r="Q171">
        <f t="shared" si="338"/>
        <v>0</v>
      </c>
      <c r="R171">
        <f t="shared" si="338"/>
        <v>0</v>
      </c>
      <c r="S171">
        <f t="shared" si="338"/>
        <v>0</v>
      </c>
      <c r="T171">
        <f t="shared" si="338"/>
        <v>0</v>
      </c>
      <c r="U171">
        <f t="shared" si="338"/>
        <v>0</v>
      </c>
      <c r="V171">
        <f t="shared" si="338"/>
        <v>0</v>
      </c>
      <c r="W171">
        <f t="shared" si="338"/>
        <v>0</v>
      </c>
      <c r="X171">
        <f t="shared" si="338"/>
        <v>0</v>
      </c>
      <c r="Y171">
        <f t="shared" si="338"/>
        <v>0</v>
      </c>
      <c r="Z171">
        <f t="shared" si="338"/>
        <v>0</v>
      </c>
      <c r="AA171">
        <f t="shared" si="338"/>
        <v>0</v>
      </c>
      <c r="AB171">
        <f t="shared" si="338"/>
        <v>0</v>
      </c>
      <c r="AC171">
        <f t="shared" si="338"/>
        <v>0</v>
      </c>
      <c r="AD171">
        <f t="shared" si="338"/>
        <v>0</v>
      </c>
      <c r="AE171">
        <f t="shared" si="338"/>
        <v>0</v>
      </c>
      <c r="AF171">
        <f t="shared" si="338"/>
        <v>0</v>
      </c>
      <c r="AG171">
        <f t="shared" si="338"/>
        <v>0</v>
      </c>
      <c r="AH171">
        <f t="shared" si="338"/>
        <v>0</v>
      </c>
      <c r="AI171">
        <f t="shared" ref="AI171:BI171" si="339">IF(OR(AI$31&gt;$B171,AI$31&lt;$A171),0,IF(AI$31=$A171,AI$129,AH171))</f>
        <v>0</v>
      </c>
      <c r="AJ171">
        <f t="shared" si="339"/>
        <v>0</v>
      </c>
      <c r="AK171">
        <f t="shared" si="339"/>
        <v>0</v>
      </c>
      <c r="AL171">
        <f t="shared" si="339"/>
        <v>0</v>
      </c>
      <c r="AM171">
        <f t="shared" ca="1" si="339"/>
        <v>13759.562500000007</v>
      </c>
      <c r="AN171">
        <f t="shared" ca="1" si="339"/>
        <v>13759.562500000007</v>
      </c>
      <c r="AO171">
        <f t="shared" ca="1" si="339"/>
        <v>13759.562500000007</v>
      </c>
      <c r="AP171">
        <f t="shared" ca="1" si="339"/>
        <v>13759.562500000007</v>
      </c>
      <c r="AQ171">
        <f t="shared" ca="1" si="339"/>
        <v>13759.562500000007</v>
      </c>
      <c r="AR171">
        <f t="shared" ca="1" si="339"/>
        <v>13759.562500000007</v>
      </c>
      <c r="AS171">
        <f t="shared" ca="1" si="339"/>
        <v>13759.562500000007</v>
      </c>
      <c r="AT171">
        <f t="shared" ca="1" si="339"/>
        <v>13759.562500000007</v>
      </c>
      <c r="AU171">
        <f t="shared" ca="1" si="339"/>
        <v>13759.562500000007</v>
      </c>
      <c r="AV171">
        <f t="shared" ca="1" si="339"/>
        <v>13759.562500000007</v>
      </c>
      <c r="AW171">
        <f t="shared" ca="1" si="339"/>
        <v>13759.562500000007</v>
      </c>
      <c r="AX171">
        <f t="shared" ca="1" si="339"/>
        <v>13759.562500000007</v>
      </c>
      <c r="AY171">
        <f t="shared" ca="1" si="339"/>
        <v>13759.562500000007</v>
      </c>
      <c r="AZ171">
        <f t="shared" ca="1" si="339"/>
        <v>13759.562500000007</v>
      </c>
      <c r="BA171">
        <f t="shared" ca="1" si="339"/>
        <v>13759.562500000007</v>
      </c>
      <c r="BB171">
        <f t="shared" ca="1" si="339"/>
        <v>13759.562500000007</v>
      </c>
      <c r="BC171">
        <f t="shared" ca="1" si="339"/>
        <v>13759.562500000007</v>
      </c>
      <c r="BD171">
        <f t="shared" ca="1" si="339"/>
        <v>13759.562500000007</v>
      </c>
      <c r="BE171">
        <f t="shared" ca="1" si="339"/>
        <v>13759.562500000007</v>
      </c>
      <c r="BF171">
        <f t="shared" ca="1" si="339"/>
        <v>13759.562500000007</v>
      </c>
      <c r="BG171">
        <f t="shared" si="339"/>
        <v>0</v>
      </c>
      <c r="BH171">
        <f t="shared" si="339"/>
        <v>0</v>
      </c>
      <c r="BI171">
        <f t="shared" si="339"/>
        <v>0</v>
      </c>
    </row>
    <row r="172" spans="1:61" x14ac:dyDescent="0.25">
      <c r="A172" s="60">
        <f t="shared" si="268"/>
        <v>2024</v>
      </c>
      <c r="B172">
        <f t="shared" si="269"/>
        <v>2028.75</v>
      </c>
      <c r="C172">
        <f t="shared" ref="C172:AH172" si="340">IF(OR(C$31&gt;$B172,C$31&lt;$A172),0,IF(C$31=$A172,C$129,B172))</f>
        <v>0</v>
      </c>
      <c r="D172">
        <f t="shared" si="340"/>
        <v>0</v>
      </c>
      <c r="E172">
        <f t="shared" si="340"/>
        <v>0</v>
      </c>
      <c r="F172">
        <f t="shared" si="340"/>
        <v>0</v>
      </c>
      <c r="G172">
        <f t="shared" si="340"/>
        <v>0</v>
      </c>
      <c r="H172">
        <f t="shared" si="340"/>
        <v>0</v>
      </c>
      <c r="I172">
        <f t="shared" si="340"/>
        <v>0</v>
      </c>
      <c r="J172">
        <f t="shared" si="340"/>
        <v>0</v>
      </c>
      <c r="K172">
        <f t="shared" si="340"/>
        <v>0</v>
      </c>
      <c r="L172">
        <f t="shared" si="340"/>
        <v>0</v>
      </c>
      <c r="M172">
        <f t="shared" si="340"/>
        <v>0</v>
      </c>
      <c r="N172">
        <f t="shared" si="340"/>
        <v>0</v>
      </c>
      <c r="O172">
        <f t="shared" si="340"/>
        <v>0</v>
      </c>
      <c r="P172">
        <f t="shared" si="340"/>
        <v>0</v>
      </c>
      <c r="Q172">
        <f t="shared" si="340"/>
        <v>0</v>
      </c>
      <c r="R172">
        <f t="shared" si="340"/>
        <v>0</v>
      </c>
      <c r="S172">
        <f t="shared" si="340"/>
        <v>0</v>
      </c>
      <c r="T172">
        <f t="shared" si="340"/>
        <v>0</v>
      </c>
      <c r="U172">
        <f t="shared" si="340"/>
        <v>0</v>
      </c>
      <c r="V172">
        <f t="shared" si="340"/>
        <v>0</v>
      </c>
      <c r="W172">
        <f t="shared" si="340"/>
        <v>0</v>
      </c>
      <c r="X172">
        <f t="shared" si="340"/>
        <v>0</v>
      </c>
      <c r="Y172">
        <f t="shared" si="340"/>
        <v>0</v>
      </c>
      <c r="Z172">
        <f t="shared" si="340"/>
        <v>0</v>
      </c>
      <c r="AA172">
        <f t="shared" si="340"/>
        <v>0</v>
      </c>
      <c r="AB172">
        <f t="shared" si="340"/>
        <v>0</v>
      </c>
      <c r="AC172">
        <f t="shared" si="340"/>
        <v>0</v>
      </c>
      <c r="AD172">
        <f t="shared" si="340"/>
        <v>0</v>
      </c>
      <c r="AE172">
        <f t="shared" si="340"/>
        <v>0</v>
      </c>
      <c r="AF172">
        <f t="shared" si="340"/>
        <v>0</v>
      </c>
      <c r="AG172">
        <f t="shared" si="340"/>
        <v>0</v>
      </c>
      <c r="AH172">
        <f t="shared" si="340"/>
        <v>0</v>
      </c>
      <c r="AI172">
        <f t="shared" ref="AI172:BI172" si="341">IF(OR(AI$31&gt;$B172,AI$31&lt;$A172),0,IF(AI$31=$A172,AI$129,AH172))</f>
        <v>0</v>
      </c>
      <c r="AJ172">
        <f t="shared" si="341"/>
        <v>0</v>
      </c>
      <c r="AK172">
        <f t="shared" si="341"/>
        <v>0</v>
      </c>
      <c r="AL172">
        <f t="shared" si="341"/>
        <v>0</v>
      </c>
      <c r="AM172">
        <f t="shared" si="341"/>
        <v>0</v>
      </c>
      <c r="AN172">
        <f t="shared" ca="1" si="341"/>
        <v>13759.562500000005</v>
      </c>
      <c r="AO172">
        <f t="shared" ca="1" si="341"/>
        <v>13759.562500000005</v>
      </c>
      <c r="AP172">
        <f t="shared" ca="1" si="341"/>
        <v>13759.562500000005</v>
      </c>
      <c r="AQ172">
        <f t="shared" ca="1" si="341"/>
        <v>13759.562500000005</v>
      </c>
      <c r="AR172">
        <f t="shared" ca="1" si="341"/>
        <v>13759.562500000005</v>
      </c>
      <c r="AS172">
        <f t="shared" ca="1" si="341"/>
        <v>13759.562500000005</v>
      </c>
      <c r="AT172">
        <f t="shared" ca="1" si="341"/>
        <v>13759.562500000005</v>
      </c>
      <c r="AU172">
        <f t="shared" ca="1" si="341"/>
        <v>13759.562500000005</v>
      </c>
      <c r="AV172">
        <f t="shared" ca="1" si="341"/>
        <v>13759.562500000005</v>
      </c>
      <c r="AW172">
        <f t="shared" ca="1" si="341"/>
        <v>13759.562500000005</v>
      </c>
      <c r="AX172">
        <f t="shared" ca="1" si="341"/>
        <v>13759.562500000005</v>
      </c>
      <c r="AY172">
        <f t="shared" ca="1" si="341"/>
        <v>13759.562500000005</v>
      </c>
      <c r="AZ172">
        <f t="shared" ca="1" si="341"/>
        <v>13759.562500000005</v>
      </c>
      <c r="BA172">
        <f t="shared" ca="1" si="341"/>
        <v>13759.562500000005</v>
      </c>
      <c r="BB172">
        <f t="shared" ca="1" si="341"/>
        <v>13759.562500000005</v>
      </c>
      <c r="BC172">
        <f t="shared" ca="1" si="341"/>
        <v>13759.562500000005</v>
      </c>
      <c r="BD172">
        <f t="shared" ca="1" si="341"/>
        <v>13759.562500000005</v>
      </c>
      <c r="BE172">
        <f t="shared" ca="1" si="341"/>
        <v>13759.562500000005</v>
      </c>
      <c r="BF172">
        <f t="shared" ca="1" si="341"/>
        <v>13759.562500000005</v>
      </c>
      <c r="BG172">
        <f t="shared" ca="1" si="341"/>
        <v>13759.562500000005</v>
      </c>
      <c r="BH172">
        <f t="shared" si="341"/>
        <v>0</v>
      </c>
      <c r="BI172">
        <f t="shared" si="341"/>
        <v>0</v>
      </c>
    </row>
    <row r="173" spans="1:61" x14ac:dyDescent="0.25">
      <c r="A173" s="60">
        <f t="shared" si="268"/>
        <v>2024.25</v>
      </c>
      <c r="B173">
        <f t="shared" si="269"/>
        <v>2029</v>
      </c>
      <c r="C173">
        <f t="shared" ref="C173:AH173" si="342">IF(OR(C$31&gt;$B173,C$31&lt;$A173),0,IF(C$31=$A173,C$129,B173))</f>
        <v>0</v>
      </c>
      <c r="D173">
        <f t="shared" si="342"/>
        <v>0</v>
      </c>
      <c r="E173">
        <f t="shared" si="342"/>
        <v>0</v>
      </c>
      <c r="F173">
        <f t="shared" si="342"/>
        <v>0</v>
      </c>
      <c r="G173">
        <f t="shared" si="342"/>
        <v>0</v>
      </c>
      <c r="H173">
        <f t="shared" si="342"/>
        <v>0</v>
      </c>
      <c r="I173">
        <f t="shared" si="342"/>
        <v>0</v>
      </c>
      <c r="J173">
        <f t="shared" si="342"/>
        <v>0</v>
      </c>
      <c r="K173">
        <f t="shared" si="342"/>
        <v>0</v>
      </c>
      <c r="L173">
        <f t="shared" si="342"/>
        <v>0</v>
      </c>
      <c r="M173">
        <f t="shared" si="342"/>
        <v>0</v>
      </c>
      <c r="N173">
        <f t="shared" si="342"/>
        <v>0</v>
      </c>
      <c r="O173">
        <f t="shared" si="342"/>
        <v>0</v>
      </c>
      <c r="P173">
        <f t="shared" si="342"/>
        <v>0</v>
      </c>
      <c r="Q173">
        <f t="shared" si="342"/>
        <v>0</v>
      </c>
      <c r="R173">
        <f t="shared" si="342"/>
        <v>0</v>
      </c>
      <c r="S173">
        <f t="shared" si="342"/>
        <v>0</v>
      </c>
      <c r="T173">
        <f t="shared" si="342"/>
        <v>0</v>
      </c>
      <c r="U173">
        <f t="shared" si="342"/>
        <v>0</v>
      </c>
      <c r="V173">
        <f t="shared" si="342"/>
        <v>0</v>
      </c>
      <c r="W173">
        <f t="shared" si="342"/>
        <v>0</v>
      </c>
      <c r="X173">
        <f t="shared" si="342"/>
        <v>0</v>
      </c>
      <c r="Y173">
        <f t="shared" si="342"/>
        <v>0</v>
      </c>
      <c r="Z173">
        <f t="shared" si="342"/>
        <v>0</v>
      </c>
      <c r="AA173">
        <f t="shared" si="342"/>
        <v>0</v>
      </c>
      <c r="AB173">
        <f t="shared" si="342"/>
        <v>0</v>
      </c>
      <c r="AC173">
        <f t="shared" si="342"/>
        <v>0</v>
      </c>
      <c r="AD173">
        <f t="shared" si="342"/>
        <v>0</v>
      </c>
      <c r="AE173">
        <f t="shared" si="342"/>
        <v>0</v>
      </c>
      <c r="AF173">
        <f t="shared" si="342"/>
        <v>0</v>
      </c>
      <c r="AG173">
        <f t="shared" si="342"/>
        <v>0</v>
      </c>
      <c r="AH173">
        <f t="shared" si="342"/>
        <v>0</v>
      </c>
      <c r="AI173">
        <f t="shared" ref="AI173:BI173" si="343">IF(OR(AI$31&gt;$B173,AI$31&lt;$A173),0,IF(AI$31=$A173,AI$129,AH173))</f>
        <v>0</v>
      </c>
      <c r="AJ173">
        <f t="shared" si="343"/>
        <v>0</v>
      </c>
      <c r="AK173">
        <f t="shared" si="343"/>
        <v>0</v>
      </c>
      <c r="AL173">
        <f t="shared" si="343"/>
        <v>0</v>
      </c>
      <c r="AM173">
        <f t="shared" si="343"/>
        <v>0</v>
      </c>
      <c r="AN173">
        <f t="shared" si="343"/>
        <v>0</v>
      </c>
      <c r="AO173">
        <f t="shared" ca="1" si="343"/>
        <v>13759.562500000009</v>
      </c>
      <c r="AP173">
        <f t="shared" ca="1" si="343"/>
        <v>13759.562500000009</v>
      </c>
      <c r="AQ173">
        <f t="shared" ca="1" si="343"/>
        <v>13759.562500000009</v>
      </c>
      <c r="AR173">
        <f t="shared" ca="1" si="343"/>
        <v>13759.562500000009</v>
      </c>
      <c r="AS173">
        <f t="shared" ca="1" si="343"/>
        <v>13759.562500000009</v>
      </c>
      <c r="AT173">
        <f t="shared" ca="1" si="343"/>
        <v>13759.562500000009</v>
      </c>
      <c r="AU173">
        <f t="shared" ca="1" si="343"/>
        <v>13759.562500000009</v>
      </c>
      <c r="AV173">
        <f t="shared" ca="1" si="343"/>
        <v>13759.562500000009</v>
      </c>
      <c r="AW173">
        <f t="shared" ca="1" si="343"/>
        <v>13759.562500000009</v>
      </c>
      <c r="AX173">
        <f t="shared" ca="1" si="343"/>
        <v>13759.562500000009</v>
      </c>
      <c r="AY173">
        <f t="shared" ca="1" si="343"/>
        <v>13759.562500000009</v>
      </c>
      <c r="AZ173">
        <f t="shared" ca="1" si="343"/>
        <v>13759.562500000009</v>
      </c>
      <c r="BA173">
        <f t="shared" ca="1" si="343"/>
        <v>13759.562500000009</v>
      </c>
      <c r="BB173">
        <f t="shared" ca="1" si="343"/>
        <v>13759.562500000009</v>
      </c>
      <c r="BC173">
        <f t="shared" ca="1" si="343"/>
        <v>13759.562500000009</v>
      </c>
      <c r="BD173">
        <f t="shared" ca="1" si="343"/>
        <v>13759.562500000009</v>
      </c>
      <c r="BE173">
        <f t="shared" ca="1" si="343"/>
        <v>13759.562500000009</v>
      </c>
      <c r="BF173">
        <f t="shared" ca="1" si="343"/>
        <v>13759.562500000009</v>
      </c>
      <c r="BG173">
        <f t="shared" ca="1" si="343"/>
        <v>13759.562500000009</v>
      </c>
      <c r="BH173">
        <f t="shared" ca="1" si="343"/>
        <v>13759.562500000009</v>
      </c>
      <c r="BI173">
        <f t="shared" si="343"/>
        <v>0</v>
      </c>
    </row>
    <row r="174" spans="1:61" x14ac:dyDescent="0.25">
      <c r="A174" s="60">
        <f t="shared" si="268"/>
        <v>2024.5</v>
      </c>
      <c r="B174">
        <f t="shared" si="269"/>
        <v>2029.25</v>
      </c>
      <c r="C174">
        <f t="shared" ref="C174:AH174" si="344">IF(OR(C$31&gt;$B174,C$31&lt;$A174),0,IF(C$31=$A174,C$129,B174))</f>
        <v>0</v>
      </c>
      <c r="D174">
        <f t="shared" si="344"/>
        <v>0</v>
      </c>
      <c r="E174">
        <f t="shared" si="344"/>
        <v>0</v>
      </c>
      <c r="F174">
        <f t="shared" si="344"/>
        <v>0</v>
      </c>
      <c r="G174">
        <f t="shared" si="344"/>
        <v>0</v>
      </c>
      <c r="H174">
        <f t="shared" si="344"/>
        <v>0</v>
      </c>
      <c r="I174">
        <f t="shared" si="344"/>
        <v>0</v>
      </c>
      <c r="J174">
        <f t="shared" si="344"/>
        <v>0</v>
      </c>
      <c r="K174">
        <f t="shared" si="344"/>
        <v>0</v>
      </c>
      <c r="L174">
        <f t="shared" si="344"/>
        <v>0</v>
      </c>
      <c r="M174">
        <f t="shared" si="344"/>
        <v>0</v>
      </c>
      <c r="N174">
        <f t="shared" si="344"/>
        <v>0</v>
      </c>
      <c r="O174">
        <f t="shared" si="344"/>
        <v>0</v>
      </c>
      <c r="P174">
        <f t="shared" si="344"/>
        <v>0</v>
      </c>
      <c r="Q174">
        <f t="shared" si="344"/>
        <v>0</v>
      </c>
      <c r="R174">
        <f t="shared" si="344"/>
        <v>0</v>
      </c>
      <c r="S174">
        <f t="shared" si="344"/>
        <v>0</v>
      </c>
      <c r="T174">
        <f t="shared" si="344"/>
        <v>0</v>
      </c>
      <c r="U174">
        <f t="shared" si="344"/>
        <v>0</v>
      </c>
      <c r="V174">
        <f t="shared" si="344"/>
        <v>0</v>
      </c>
      <c r="W174">
        <f t="shared" si="344"/>
        <v>0</v>
      </c>
      <c r="X174">
        <f t="shared" si="344"/>
        <v>0</v>
      </c>
      <c r="Y174">
        <f t="shared" si="344"/>
        <v>0</v>
      </c>
      <c r="Z174">
        <f t="shared" si="344"/>
        <v>0</v>
      </c>
      <c r="AA174">
        <f t="shared" si="344"/>
        <v>0</v>
      </c>
      <c r="AB174">
        <f t="shared" si="344"/>
        <v>0</v>
      </c>
      <c r="AC174">
        <f t="shared" si="344"/>
        <v>0</v>
      </c>
      <c r="AD174">
        <f t="shared" si="344"/>
        <v>0</v>
      </c>
      <c r="AE174">
        <f t="shared" si="344"/>
        <v>0</v>
      </c>
      <c r="AF174">
        <f t="shared" si="344"/>
        <v>0</v>
      </c>
      <c r="AG174">
        <f t="shared" si="344"/>
        <v>0</v>
      </c>
      <c r="AH174">
        <f t="shared" si="344"/>
        <v>0</v>
      </c>
      <c r="AI174">
        <f t="shared" ref="AI174:BI174" si="345">IF(OR(AI$31&gt;$B174,AI$31&lt;$A174),0,IF(AI$31=$A174,AI$129,AH174))</f>
        <v>0</v>
      </c>
      <c r="AJ174">
        <f t="shared" si="345"/>
        <v>0</v>
      </c>
      <c r="AK174">
        <f t="shared" si="345"/>
        <v>0</v>
      </c>
      <c r="AL174">
        <f t="shared" si="345"/>
        <v>0</v>
      </c>
      <c r="AM174">
        <f t="shared" si="345"/>
        <v>0</v>
      </c>
      <c r="AN174">
        <f t="shared" si="345"/>
        <v>0</v>
      </c>
      <c r="AO174">
        <f t="shared" si="345"/>
        <v>0</v>
      </c>
      <c r="AP174">
        <f t="shared" ca="1" si="345"/>
        <v>13759.562500000007</v>
      </c>
      <c r="AQ174">
        <f t="shared" ca="1" si="345"/>
        <v>13759.562500000007</v>
      </c>
      <c r="AR174">
        <f t="shared" ca="1" si="345"/>
        <v>13759.562500000007</v>
      </c>
      <c r="AS174">
        <f t="shared" ca="1" si="345"/>
        <v>13759.562500000007</v>
      </c>
      <c r="AT174">
        <f t="shared" ca="1" si="345"/>
        <v>13759.562500000007</v>
      </c>
      <c r="AU174">
        <f t="shared" ca="1" si="345"/>
        <v>13759.562500000007</v>
      </c>
      <c r="AV174">
        <f t="shared" ca="1" si="345"/>
        <v>13759.562500000007</v>
      </c>
      <c r="AW174">
        <f t="shared" ca="1" si="345"/>
        <v>13759.562500000007</v>
      </c>
      <c r="AX174">
        <f t="shared" ca="1" si="345"/>
        <v>13759.562500000007</v>
      </c>
      <c r="AY174">
        <f t="shared" ca="1" si="345"/>
        <v>13759.562500000007</v>
      </c>
      <c r="AZ174">
        <f t="shared" ca="1" si="345"/>
        <v>13759.562500000007</v>
      </c>
      <c r="BA174">
        <f t="shared" ca="1" si="345"/>
        <v>13759.562500000007</v>
      </c>
      <c r="BB174">
        <f t="shared" ca="1" si="345"/>
        <v>13759.562500000007</v>
      </c>
      <c r="BC174">
        <f t="shared" ca="1" si="345"/>
        <v>13759.562500000007</v>
      </c>
      <c r="BD174">
        <f t="shared" ca="1" si="345"/>
        <v>13759.562500000007</v>
      </c>
      <c r="BE174">
        <f t="shared" ca="1" si="345"/>
        <v>13759.562500000007</v>
      </c>
      <c r="BF174">
        <f t="shared" ca="1" si="345"/>
        <v>13759.562500000007</v>
      </c>
      <c r="BG174">
        <f t="shared" ca="1" si="345"/>
        <v>13759.562500000007</v>
      </c>
      <c r="BH174">
        <f t="shared" ca="1" si="345"/>
        <v>13759.562500000007</v>
      </c>
      <c r="BI174">
        <f t="shared" ca="1" si="345"/>
        <v>13759.562500000007</v>
      </c>
    </row>
    <row r="175" spans="1:61" x14ac:dyDescent="0.25">
      <c r="A175" s="60">
        <f t="shared" si="268"/>
        <v>2024.75</v>
      </c>
      <c r="B175">
        <f t="shared" si="269"/>
        <v>2029.5</v>
      </c>
      <c r="C175">
        <f t="shared" ref="C175:AH175" si="346">IF(OR(C$31&gt;$B175,C$31&lt;$A175),0,IF(C$31=$A175,C$129,B175))</f>
        <v>0</v>
      </c>
      <c r="D175">
        <f t="shared" si="346"/>
        <v>0</v>
      </c>
      <c r="E175">
        <f t="shared" si="346"/>
        <v>0</v>
      </c>
      <c r="F175">
        <f t="shared" si="346"/>
        <v>0</v>
      </c>
      <c r="G175">
        <f t="shared" si="346"/>
        <v>0</v>
      </c>
      <c r="H175">
        <f t="shared" si="346"/>
        <v>0</v>
      </c>
      <c r="I175">
        <f t="shared" si="346"/>
        <v>0</v>
      </c>
      <c r="J175">
        <f t="shared" si="346"/>
        <v>0</v>
      </c>
      <c r="K175">
        <f t="shared" si="346"/>
        <v>0</v>
      </c>
      <c r="L175">
        <f t="shared" si="346"/>
        <v>0</v>
      </c>
      <c r="M175">
        <f t="shared" si="346"/>
        <v>0</v>
      </c>
      <c r="N175">
        <f t="shared" si="346"/>
        <v>0</v>
      </c>
      <c r="O175">
        <f t="shared" si="346"/>
        <v>0</v>
      </c>
      <c r="P175">
        <f t="shared" si="346"/>
        <v>0</v>
      </c>
      <c r="Q175">
        <f t="shared" si="346"/>
        <v>0</v>
      </c>
      <c r="R175">
        <f t="shared" si="346"/>
        <v>0</v>
      </c>
      <c r="S175">
        <f t="shared" si="346"/>
        <v>0</v>
      </c>
      <c r="T175">
        <f t="shared" si="346"/>
        <v>0</v>
      </c>
      <c r="U175">
        <f t="shared" si="346"/>
        <v>0</v>
      </c>
      <c r="V175">
        <f t="shared" si="346"/>
        <v>0</v>
      </c>
      <c r="W175">
        <f t="shared" si="346"/>
        <v>0</v>
      </c>
      <c r="X175">
        <f t="shared" si="346"/>
        <v>0</v>
      </c>
      <c r="Y175">
        <f t="shared" si="346"/>
        <v>0</v>
      </c>
      <c r="Z175">
        <f t="shared" si="346"/>
        <v>0</v>
      </c>
      <c r="AA175">
        <f t="shared" si="346"/>
        <v>0</v>
      </c>
      <c r="AB175">
        <f t="shared" si="346"/>
        <v>0</v>
      </c>
      <c r="AC175">
        <f t="shared" si="346"/>
        <v>0</v>
      </c>
      <c r="AD175">
        <f t="shared" si="346"/>
        <v>0</v>
      </c>
      <c r="AE175">
        <f t="shared" si="346"/>
        <v>0</v>
      </c>
      <c r="AF175">
        <f t="shared" si="346"/>
        <v>0</v>
      </c>
      <c r="AG175">
        <f t="shared" si="346"/>
        <v>0</v>
      </c>
      <c r="AH175">
        <f t="shared" si="346"/>
        <v>0</v>
      </c>
      <c r="AI175">
        <f t="shared" ref="AI175:BI175" si="347">IF(OR(AI$31&gt;$B175,AI$31&lt;$A175),0,IF(AI$31=$A175,AI$129,AH175))</f>
        <v>0</v>
      </c>
      <c r="AJ175">
        <f t="shared" si="347"/>
        <v>0</v>
      </c>
      <c r="AK175">
        <f t="shared" si="347"/>
        <v>0</v>
      </c>
      <c r="AL175">
        <f t="shared" si="347"/>
        <v>0</v>
      </c>
      <c r="AM175">
        <f t="shared" si="347"/>
        <v>0</v>
      </c>
      <c r="AN175">
        <f t="shared" si="347"/>
        <v>0</v>
      </c>
      <c r="AO175">
        <f t="shared" si="347"/>
        <v>0</v>
      </c>
      <c r="AP175">
        <f t="shared" si="347"/>
        <v>0</v>
      </c>
      <c r="AQ175">
        <f t="shared" ca="1" si="347"/>
        <v>13759.562500000011</v>
      </c>
      <c r="AR175">
        <f t="shared" ca="1" si="347"/>
        <v>13759.562500000011</v>
      </c>
      <c r="AS175">
        <f t="shared" ca="1" si="347"/>
        <v>13759.562500000011</v>
      </c>
      <c r="AT175">
        <f t="shared" ca="1" si="347"/>
        <v>13759.562500000011</v>
      </c>
      <c r="AU175">
        <f t="shared" ca="1" si="347"/>
        <v>13759.562500000011</v>
      </c>
      <c r="AV175">
        <f t="shared" ca="1" si="347"/>
        <v>13759.562500000011</v>
      </c>
      <c r="AW175">
        <f t="shared" ca="1" si="347"/>
        <v>13759.562500000011</v>
      </c>
      <c r="AX175">
        <f t="shared" ca="1" si="347"/>
        <v>13759.562500000011</v>
      </c>
      <c r="AY175">
        <f t="shared" ca="1" si="347"/>
        <v>13759.562500000011</v>
      </c>
      <c r="AZ175">
        <f t="shared" ca="1" si="347"/>
        <v>13759.562500000011</v>
      </c>
      <c r="BA175">
        <f t="shared" ca="1" si="347"/>
        <v>13759.562500000011</v>
      </c>
      <c r="BB175">
        <f t="shared" ca="1" si="347"/>
        <v>13759.562500000011</v>
      </c>
      <c r="BC175">
        <f t="shared" ca="1" si="347"/>
        <v>13759.562500000011</v>
      </c>
      <c r="BD175">
        <f t="shared" ca="1" si="347"/>
        <v>13759.562500000011</v>
      </c>
      <c r="BE175">
        <f t="shared" ca="1" si="347"/>
        <v>13759.562500000011</v>
      </c>
      <c r="BF175">
        <f t="shared" ca="1" si="347"/>
        <v>13759.562500000011</v>
      </c>
      <c r="BG175">
        <f t="shared" ca="1" si="347"/>
        <v>13759.562500000011</v>
      </c>
      <c r="BH175">
        <f t="shared" ca="1" si="347"/>
        <v>13759.562500000011</v>
      </c>
      <c r="BI175">
        <f t="shared" ca="1" si="347"/>
        <v>13759.562500000011</v>
      </c>
    </row>
    <row r="176" spans="1:61" x14ac:dyDescent="0.25">
      <c r="A176" s="60">
        <f t="shared" si="268"/>
        <v>2025</v>
      </c>
      <c r="B176">
        <f t="shared" si="269"/>
        <v>2029.75</v>
      </c>
      <c r="C176">
        <f t="shared" ref="C176:AH176" si="348">IF(OR(C$31&gt;$B176,C$31&lt;$A176),0,IF(C$31=$A176,C$129,B176))</f>
        <v>0</v>
      </c>
      <c r="D176">
        <f t="shared" si="348"/>
        <v>0</v>
      </c>
      <c r="E176">
        <f t="shared" si="348"/>
        <v>0</v>
      </c>
      <c r="F176">
        <f t="shared" si="348"/>
        <v>0</v>
      </c>
      <c r="G176">
        <f t="shared" si="348"/>
        <v>0</v>
      </c>
      <c r="H176">
        <f t="shared" si="348"/>
        <v>0</v>
      </c>
      <c r="I176">
        <f t="shared" si="348"/>
        <v>0</v>
      </c>
      <c r="J176">
        <f t="shared" si="348"/>
        <v>0</v>
      </c>
      <c r="K176">
        <f t="shared" si="348"/>
        <v>0</v>
      </c>
      <c r="L176">
        <f t="shared" si="348"/>
        <v>0</v>
      </c>
      <c r="M176">
        <f t="shared" si="348"/>
        <v>0</v>
      </c>
      <c r="N176">
        <f t="shared" si="348"/>
        <v>0</v>
      </c>
      <c r="O176">
        <f t="shared" si="348"/>
        <v>0</v>
      </c>
      <c r="P176">
        <f t="shared" si="348"/>
        <v>0</v>
      </c>
      <c r="Q176">
        <f t="shared" si="348"/>
        <v>0</v>
      </c>
      <c r="R176">
        <f t="shared" si="348"/>
        <v>0</v>
      </c>
      <c r="S176">
        <f t="shared" si="348"/>
        <v>0</v>
      </c>
      <c r="T176">
        <f t="shared" si="348"/>
        <v>0</v>
      </c>
      <c r="U176">
        <f t="shared" si="348"/>
        <v>0</v>
      </c>
      <c r="V176">
        <f t="shared" si="348"/>
        <v>0</v>
      </c>
      <c r="W176">
        <f t="shared" si="348"/>
        <v>0</v>
      </c>
      <c r="X176">
        <f t="shared" si="348"/>
        <v>0</v>
      </c>
      <c r="Y176">
        <f t="shared" si="348"/>
        <v>0</v>
      </c>
      <c r="Z176">
        <f t="shared" si="348"/>
        <v>0</v>
      </c>
      <c r="AA176">
        <f t="shared" si="348"/>
        <v>0</v>
      </c>
      <c r="AB176">
        <f t="shared" si="348"/>
        <v>0</v>
      </c>
      <c r="AC176">
        <f t="shared" si="348"/>
        <v>0</v>
      </c>
      <c r="AD176">
        <f t="shared" si="348"/>
        <v>0</v>
      </c>
      <c r="AE176">
        <f t="shared" si="348"/>
        <v>0</v>
      </c>
      <c r="AF176">
        <f t="shared" si="348"/>
        <v>0</v>
      </c>
      <c r="AG176">
        <f t="shared" si="348"/>
        <v>0</v>
      </c>
      <c r="AH176">
        <f t="shared" si="348"/>
        <v>0</v>
      </c>
      <c r="AI176">
        <f t="shared" ref="AI176:BI176" si="349">IF(OR(AI$31&gt;$B176,AI$31&lt;$A176),0,IF(AI$31=$A176,AI$129,AH176))</f>
        <v>0</v>
      </c>
      <c r="AJ176">
        <f t="shared" si="349"/>
        <v>0</v>
      </c>
      <c r="AK176">
        <f t="shared" si="349"/>
        <v>0</v>
      </c>
      <c r="AL176">
        <f t="shared" si="349"/>
        <v>0</v>
      </c>
      <c r="AM176">
        <f t="shared" si="349"/>
        <v>0</v>
      </c>
      <c r="AN176">
        <f t="shared" si="349"/>
        <v>0</v>
      </c>
      <c r="AO176">
        <f t="shared" si="349"/>
        <v>0</v>
      </c>
      <c r="AP176">
        <f t="shared" si="349"/>
        <v>0</v>
      </c>
      <c r="AQ176">
        <f t="shared" si="349"/>
        <v>0</v>
      </c>
      <c r="AR176">
        <f t="shared" ca="1" si="349"/>
        <v>18089.943750000013</v>
      </c>
      <c r="AS176">
        <f t="shared" ca="1" si="349"/>
        <v>18089.943750000013</v>
      </c>
      <c r="AT176">
        <f t="shared" ca="1" si="349"/>
        <v>18089.943750000013</v>
      </c>
      <c r="AU176">
        <f t="shared" ca="1" si="349"/>
        <v>18089.943750000013</v>
      </c>
      <c r="AV176">
        <f t="shared" ca="1" si="349"/>
        <v>18089.943750000013</v>
      </c>
      <c r="AW176">
        <f t="shared" ca="1" si="349"/>
        <v>18089.943750000013</v>
      </c>
      <c r="AX176">
        <f t="shared" ca="1" si="349"/>
        <v>18089.943750000013</v>
      </c>
      <c r="AY176">
        <f t="shared" ca="1" si="349"/>
        <v>18089.943750000013</v>
      </c>
      <c r="AZ176">
        <f t="shared" ca="1" si="349"/>
        <v>18089.943750000013</v>
      </c>
      <c r="BA176">
        <f t="shared" ca="1" si="349"/>
        <v>18089.943750000013</v>
      </c>
      <c r="BB176">
        <f t="shared" ca="1" si="349"/>
        <v>18089.943750000013</v>
      </c>
      <c r="BC176">
        <f t="shared" ca="1" si="349"/>
        <v>18089.943750000013</v>
      </c>
      <c r="BD176">
        <f t="shared" ca="1" si="349"/>
        <v>18089.943750000013</v>
      </c>
      <c r="BE176">
        <f t="shared" ca="1" si="349"/>
        <v>18089.943750000013</v>
      </c>
      <c r="BF176">
        <f t="shared" ca="1" si="349"/>
        <v>18089.943750000013</v>
      </c>
      <c r="BG176">
        <f t="shared" ca="1" si="349"/>
        <v>18089.943750000013</v>
      </c>
      <c r="BH176">
        <f t="shared" ca="1" si="349"/>
        <v>18089.943750000013</v>
      </c>
      <c r="BI176">
        <f t="shared" ca="1" si="349"/>
        <v>18089.943750000013</v>
      </c>
    </row>
    <row r="177" spans="1:61" x14ac:dyDescent="0.25">
      <c r="A177" s="60">
        <f t="shared" si="268"/>
        <v>2025.25</v>
      </c>
      <c r="B177">
        <f t="shared" si="269"/>
        <v>2030</v>
      </c>
      <c r="C177">
        <f t="shared" ref="C177:AH177" si="350">IF(OR(C$31&gt;$B177,C$31&lt;$A177),0,IF(C$31=$A177,C$129,B177))</f>
        <v>0</v>
      </c>
      <c r="D177">
        <f t="shared" si="350"/>
        <v>0</v>
      </c>
      <c r="E177">
        <f t="shared" si="350"/>
        <v>0</v>
      </c>
      <c r="F177">
        <f t="shared" si="350"/>
        <v>0</v>
      </c>
      <c r="G177">
        <f t="shared" si="350"/>
        <v>0</v>
      </c>
      <c r="H177">
        <f t="shared" si="350"/>
        <v>0</v>
      </c>
      <c r="I177">
        <f t="shared" si="350"/>
        <v>0</v>
      </c>
      <c r="J177">
        <f t="shared" si="350"/>
        <v>0</v>
      </c>
      <c r="K177">
        <f t="shared" si="350"/>
        <v>0</v>
      </c>
      <c r="L177">
        <f t="shared" si="350"/>
        <v>0</v>
      </c>
      <c r="M177">
        <f t="shared" si="350"/>
        <v>0</v>
      </c>
      <c r="N177">
        <f t="shared" si="350"/>
        <v>0</v>
      </c>
      <c r="O177">
        <f t="shared" si="350"/>
        <v>0</v>
      </c>
      <c r="P177">
        <f t="shared" si="350"/>
        <v>0</v>
      </c>
      <c r="Q177">
        <f t="shared" si="350"/>
        <v>0</v>
      </c>
      <c r="R177">
        <f t="shared" si="350"/>
        <v>0</v>
      </c>
      <c r="S177">
        <f t="shared" si="350"/>
        <v>0</v>
      </c>
      <c r="T177">
        <f t="shared" si="350"/>
        <v>0</v>
      </c>
      <c r="U177">
        <f t="shared" si="350"/>
        <v>0</v>
      </c>
      <c r="V177">
        <f t="shared" si="350"/>
        <v>0</v>
      </c>
      <c r="W177">
        <f t="shared" si="350"/>
        <v>0</v>
      </c>
      <c r="X177">
        <f t="shared" si="350"/>
        <v>0</v>
      </c>
      <c r="Y177">
        <f t="shared" si="350"/>
        <v>0</v>
      </c>
      <c r="Z177">
        <f t="shared" si="350"/>
        <v>0</v>
      </c>
      <c r="AA177">
        <f t="shared" si="350"/>
        <v>0</v>
      </c>
      <c r="AB177">
        <f t="shared" si="350"/>
        <v>0</v>
      </c>
      <c r="AC177">
        <f t="shared" si="350"/>
        <v>0</v>
      </c>
      <c r="AD177">
        <f t="shared" si="350"/>
        <v>0</v>
      </c>
      <c r="AE177">
        <f t="shared" si="350"/>
        <v>0</v>
      </c>
      <c r="AF177">
        <f t="shared" si="350"/>
        <v>0</v>
      </c>
      <c r="AG177">
        <f t="shared" si="350"/>
        <v>0</v>
      </c>
      <c r="AH177">
        <f t="shared" si="350"/>
        <v>0</v>
      </c>
      <c r="AI177">
        <f t="shared" ref="AI177:BI177" si="351">IF(OR(AI$31&gt;$B177,AI$31&lt;$A177),0,IF(AI$31=$A177,AI$129,AH177))</f>
        <v>0</v>
      </c>
      <c r="AJ177">
        <f t="shared" si="351"/>
        <v>0</v>
      </c>
      <c r="AK177">
        <f t="shared" si="351"/>
        <v>0</v>
      </c>
      <c r="AL177">
        <f t="shared" si="351"/>
        <v>0</v>
      </c>
      <c r="AM177">
        <f t="shared" si="351"/>
        <v>0</v>
      </c>
      <c r="AN177">
        <f t="shared" si="351"/>
        <v>0</v>
      </c>
      <c r="AO177">
        <f t="shared" si="351"/>
        <v>0</v>
      </c>
      <c r="AP177">
        <f t="shared" si="351"/>
        <v>0</v>
      </c>
      <c r="AQ177">
        <f t="shared" si="351"/>
        <v>0</v>
      </c>
      <c r="AR177">
        <f t="shared" si="351"/>
        <v>0</v>
      </c>
      <c r="AS177">
        <f t="shared" ca="1" si="351"/>
        <v>18089.943750000013</v>
      </c>
      <c r="AT177">
        <f t="shared" ca="1" si="351"/>
        <v>18089.943750000013</v>
      </c>
      <c r="AU177">
        <f t="shared" ca="1" si="351"/>
        <v>18089.943750000013</v>
      </c>
      <c r="AV177">
        <f t="shared" ca="1" si="351"/>
        <v>18089.943750000013</v>
      </c>
      <c r="AW177">
        <f t="shared" ca="1" si="351"/>
        <v>18089.943750000013</v>
      </c>
      <c r="AX177">
        <f t="shared" ca="1" si="351"/>
        <v>18089.943750000013</v>
      </c>
      <c r="AY177">
        <f t="shared" ca="1" si="351"/>
        <v>18089.943750000013</v>
      </c>
      <c r="AZ177">
        <f t="shared" ca="1" si="351"/>
        <v>18089.943750000013</v>
      </c>
      <c r="BA177">
        <f t="shared" ca="1" si="351"/>
        <v>18089.943750000013</v>
      </c>
      <c r="BB177">
        <f t="shared" ca="1" si="351"/>
        <v>18089.943750000013</v>
      </c>
      <c r="BC177">
        <f t="shared" ca="1" si="351"/>
        <v>18089.943750000013</v>
      </c>
      <c r="BD177">
        <f t="shared" ca="1" si="351"/>
        <v>18089.943750000013</v>
      </c>
      <c r="BE177">
        <f t="shared" ca="1" si="351"/>
        <v>18089.943750000013</v>
      </c>
      <c r="BF177">
        <f t="shared" ca="1" si="351"/>
        <v>18089.943750000013</v>
      </c>
      <c r="BG177">
        <f t="shared" ca="1" si="351"/>
        <v>18089.943750000013</v>
      </c>
      <c r="BH177">
        <f t="shared" ca="1" si="351"/>
        <v>18089.943750000013</v>
      </c>
      <c r="BI177">
        <f t="shared" ca="1" si="351"/>
        <v>18089.943750000013</v>
      </c>
    </row>
    <row r="178" spans="1:61" x14ac:dyDescent="0.25">
      <c r="A178" s="60">
        <f t="shared" si="268"/>
        <v>2025.5</v>
      </c>
      <c r="B178">
        <f t="shared" si="269"/>
        <v>2030.25</v>
      </c>
      <c r="C178">
        <f t="shared" ref="C178:AH178" si="352">IF(OR(C$31&gt;$B178,C$31&lt;$A178),0,IF(C$31=$A178,C$129,B178))</f>
        <v>0</v>
      </c>
      <c r="D178">
        <f t="shared" si="352"/>
        <v>0</v>
      </c>
      <c r="E178">
        <f t="shared" si="352"/>
        <v>0</v>
      </c>
      <c r="F178">
        <f t="shared" si="352"/>
        <v>0</v>
      </c>
      <c r="G178">
        <f t="shared" si="352"/>
        <v>0</v>
      </c>
      <c r="H178">
        <f t="shared" si="352"/>
        <v>0</v>
      </c>
      <c r="I178">
        <f t="shared" si="352"/>
        <v>0</v>
      </c>
      <c r="J178">
        <f t="shared" si="352"/>
        <v>0</v>
      </c>
      <c r="K178">
        <f t="shared" si="352"/>
        <v>0</v>
      </c>
      <c r="L178">
        <f t="shared" si="352"/>
        <v>0</v>
      </c>
      <c r="M178">
        <f t="shared" si="352"/>
        <v>0</v>
      </c>
      <c r="N178">
        <f t="shared" si="352"/>
        <v>0</v>
      </c>
      <c r="O178">
        <f t="shared" si="352"/>
        <v>0</v>
      </c>
      <c r="P178">
        <f t="shared" si="352"/>
        <v>0</v>
      </c>
      <c r="Q178">
        <f t="shared" si="352"/>
        <v>0</v>
      </c>
      <c r="R178">
        <f t="shared" si="352"/>
        <v>0</v>
      </c>
      <c r="S178">
        <f t="shared" si="352"/>
        <v>0</v>
      </c>
      <c r="T178">
        <f t="shared" si="352"/>
        <v>0</v>
      </c>
      <c r="U178">
        <f t="shared" si="352"/>
        <v>0</v>
      </c>
      <c r="V178">
        <f t="shared" si="352"/>
        <v>0</v>
      </c>
      <c r="W178">
        <f t="shared" si="352"/>
        <v>0</v>
      </c>
      <c r="X178">
        <f t="shared" si="352"/>
        <v>0</v>
      </c>
      <c r="Y178">
        <f t="shared" si="352"/>
        <v>0</v>
      </c>
      <c r="Z178">
        <f t="shared" si="352"/>
        <v>0</v>
      </c>
      <c r="AA178">
        <f t="shared" si="352"/>
        <v>0</v>
      </c>
      <c r="AB178">
        <f t="shared" si="352"/>
        <v>0</v>
      </c>
      <c r="AC178">
        <f t="shared" si="352"/>
        <v>0</v>
      </c>
      <c r="AD178">
        <f t="shared" si="352"/>
        <v>0</v>
      </c>
      <c r="AE178">
        <f t="shared" si="352"/>
        <v>0</v>
      </c>
      <c r="AF178">
        <f t="shared" si="352"/>
        <v>0</v>
      </c>
      <c r="AG178">
        <f t="shared" si="352"/>
        <v>0</v>
      </c>
      <c r="AH178">
        <f t="shared" si="352"/>
        <v>0</v>
      </c>
      <c r="AI178">
        <f t="shared" ref="AI178:BI178" si="353">IF(OR(AI$31&gt;$B178,AI$31&lt;$A178),0,IF(AI$31=$A178,AI$129,AH178))</f>
        <v>0</v>
      </c>
      <c r="AJ178">
        <f t="shared" si="353"/>
        <v>0</v>
      </c>
      <c r="AK178">
        <f t="shared" si="353"/>
        <v>0</v>
      </c>
      <c r="AL178">
        <f t="shared" si="353"/>
        <v>0</v>
      </c>
      <c r="AM178">
        <f t="shared" si="353"/>
        <v>0</v>
      </c>
      <c r="AN178">
        <f t="shared" si="353"/>
        <v>0</v>
      </c>
      <c r="AO178">
        <f t="shared" si="353"/>
        <v>0</v>
      </c>
      <c r="AP178">
        <f t="shared" si="353"/>
        <v>0</v>
      </c>
      <c r="AQ178">
        <f t="shared" si="353"/>
        <v>0</v>
      </c>
      <c r="AR178">
        <f t="shared" si="353"/>
        <v>0</v>
      </c>
      <c r="AS178">
        <f t="shared" si="353"/>
        <v>0</v>
      </c>
      <c r="AT178">
        <f t="shared" ca="1" si="353"/>
        <v>20673.405312500006</v>
      </c>
      <c r="AU178">
        <f t="shared" ca="1" si="353"/>
        <v>20673.405312500006</v>
      </c>
      <c r="AV178">
        <f t="shared" ca="1" si="353"/>
        <v>20673.405312500006</v>
      </c>
      <c r="AW178">
        <f t="shared" ca="1" si="353"/>
        <v>20673.405312500006</v>
      </c>
      <c r="AX178">
        <f t="shared" ca="1" si="353"/>
        <v>20673.405312500006</v>
      </c>
      <c r="AY178">
        <f t="shared" ca="1" si="353"/>
        <v>20673.405312500006</v>
      </c>
      <c r="AZ178">
        <f t="shared" ca="1" si="353"/>
        <v>20673.405312500006</v>
      </c>
      <c r="BA178">
        <f t="shared" ca="1" si="353"/>
        <v>20673.405312500006</v>
      </c>
      <c r="BB178">
        <f t="shared" ca="1" si="353"/>
        <v>20673.405312500006</v>
      </c>
      <c r="BC178">
        <f t="shared" ca="1" si="353"/>
        <v>20673.405312500006</v>
      </c>
      <c r="BD178">
        <f t="shared" ca="1" si="353"/>
        <v>20673.405312500006</v>
      </c>
      <c r="BE178">
        <f t="shared" ca="1" si="353"/>
        <v>20673.405312500006</v>
      </c>
      <c r="BF178">
        <f t="shared" ca="1" si="353"/>
        <v>20673.405312500006</v>
      </c>
      <c r="BG178">
        <f t="shared" ca="1" si="353"/>
        <v>20673.405312500006</v>
      </c>
      <c r="BH178">
        <f t="shared" ca="1" si="353"/>
        <v>20673.405312500006</v>
      </c>
      <c r="BI178">
        <f t="shared" ca="1" si="353"/>
        <v>20673.405312500006</v>
      </c>
    </row>
    <row r="179" spans="1:61" x14ac:dyDescent="0.25">
      <c r="A179" s="60">
        <f t="shared" si="268"/>
        <v>2025.75</v>
      </c>
      <c r="B179">
        <f t="shared" si="269"/>
        <v>2030.5</v>
      </c>
      <c r="C179">
        <f t="shared" ref="C179:AH179" si="354">IF(OR(C$31&gt;$B179,C$31&lt;$A179),0,IF(C$31=$A179,C$129,B179))</f>
        <v>0</v>
      </c>
      <c r="D179">
        <f t="shared" si="354"/>
        <v>0</v>
      </c>
      <c r="E179">
        <f t="shared" si="354"/>
        <v>0</v>
      </c>
      <c r="F179">
        <f t="shared" si="354"/>
        <v>0</v>
      </c>
      <c r="G179">
        <f t="shared" si="354"/>
        <v>0</v>
      </c>
      <c r="H179">
        <f t="shared" si="354"/>
        <v>0</v>
      </c>
      <c r="I179">
        <f t="shared" si="354"/>
        <v>0</v>
      </c>
      <c r="J179">
        <f t="shared" si="354"/>
        <v>0</v>
      </c>
      <c r="K179">
        <f t="shared" si="354"/>
        <v>0</v>
      </c>
      <c r="L179">
        <f t="shared" si="354"/>
        <v>0</v>
      </c>
      <c r="M179">
        <f t="shared" si="354"/>
        <v>0</v>
      </c>
      <c r="N179">
        <f t="shared" si="354"/>
        <v>0</v>
      </c>
      <c r="O179">
        <f t="shared" si="354"/>
        <v>0</v>
      </c>
      <c r="P179">
        <f t="shared" si="354"/>
        <v>0</v>
      </c>
      <c r="Q179">
        <f t="shared" si="354"/>
        <v>0</v>
      </c>
      <c r="R179">
        <f t="shared" si="354"/>
        <v>0</v>
      </c>
      <c r="S179">
        <f t="shared" si="354"/>
        <v>0</v>
      </c>
      <c r="T179">
        <f t="shared" si="354"/>
        <v>0</v>
      </c>
      <c r="U179">
        <f t="shared" si="354"/>
        <v>0</v>
      </c>
      <c r="V179">
        <f t="shared" si="354"/>
        <v>0</v>
      </c>
      <c r="W179">
        <f t="shared" si="354"/>
        <v>0</v>
      </c>
      <c r="X179">
        <f t="shared" si="354"/>
        <v>0</v>
      </c>
      <c r="Y179">
        <f t="shared" si="354"/>
        <v>0</v>
      </c>
      <c r="Z179">
        <f t="shared" si="354"/>
        <v>0</v>
      </c>
      <c r="AA179">
        <f t="shared" si="354"/>
        <v>0</v>
      </c>
      <c r="AB179">
        <f t="shared" si="354"/>
        <v>0</v>
      </c>
      <c r="AC179">
        <f t="shared" si="354"/>
        <v>0</v>
      </c>
      <c r="AD179">
        <f t="shared" si="354"/>
        <v>0</v>
      </c>
      <c r="AE179">
        <f t="shared" si="354"/>
        <v>0</v>
      </c>
      <c r="AF179">
        <f t="shared" si="354"/>
        <v>0</v>
      </c>
      <c r="AG179">
        <f t="shared" si="354"/>
        <v>0</v>
      </c>
      <c r="AH179">
        <f t="shared" si="354"/>
        <v>0</v>
      </c>
      <c r="AI179">
        <f t="shared" ref="AI179:BI179" si="355">IF(OR(AI$31&gt;$B179,AI$31&lt;$A179),0,IF(AI$31=$A179,AI$129,AH179))</f>
        <v>0</v>
      </c>
      <c r="AJ179">
        <f t="shared" si="355"/>
        <v>0</v>
      </c>
      <c r="AK179">
        <f t="shared" si="355"/>
        <v>0</v>
      </c>
      <c r="AL179">
        <f t="shared" si="355"/>
        <v>0</v>
      </c>
      <c r="AM179">
        <f t="shared" si="355"/>
        <v>0</v>
      </c>
      <c r="AN179">
        <f t="shared" si="355"/>
        <v>0</v>
      </c>
      <c r="AO179">
        <f t="shared" si="355"/>
        <v>0</v>
      </c>
      <c r="AP179">
        <f t="shared" si="355"/>
        <v>0</v>
      </c>
      <c r="AQ179">
        <f t="shared" si="355"/>
        <v>0</v>
      </c>
      <c r="AR179">
        <f t="shared" si="355"/>
        <v>0</v>
      </c>
      <c r="AS179">
        <f t="shared" si="355"/>
        <v>0</v>
      </c>
      <c r="AT179">
        <f t="shared" si="355"/>
        <v>0</v>
      </c>
      <c r="AU179">
        <f t="shared" ca="1" si="355"/>
        <v>20673.405312500006</v>
      </c>
      <c r="AV179">
        <f t="shared" ca="1" si="355"/>
        <v>20673.405312500006</v>
      </c>
      <c r="AW179">
        <f t="shared" ca="1" si="355"/>
        <v>20673.405312500006</v>
      </c>
      <c r="AX179">
        <f t="shared" ca="1" si="355"/>
        <v>20673.405312500006</v>
      </c>
      <c r="AY179">
        <f t="shared" ca="1" si="355"/>
        <v>20673.405312500006</v>
      </c>
      <c r="AZ179">
        <f t="shared" ca="1" si="355"/>
        <v>20673.405312500006</v>
      </c>
      <c r="BA179">
        <f t="shared" ca="1" si="355"/>
        <v>20673.405312500006</v>
      </c>
      <c r="BB179">
        <f t="shared" ca="1" si="355"/>
        <v>20673.405312500006</v>
      </c>
      <c r="BC179">
        <f t="shared" ca="1" si="355"/>
        <v>20673.405312500006</v>
      </c>
      <c r="BD179">
        <f t="shared" ca="1" si="355"/>
        <v>20673.405312500006</v>
      </c>
      <c r="BE179">
        <f t="shared" ca="1" si="355"/>
        <v>20673.405312500006</v>
      </c>
      <c r="BF179">
        <f t="shared" ca="1" si="355"/>
        <v>20673.405312500006</v>
      </c>
      <c r="BG179">
        <f t="shared" ca="1" si="355"/>
        <v>20673.405312500006</v>
      </c>
      <c r="BH179">
        <f t="shared" ca="1" si="355"/>
        <v>20673.405312500006</v>
      </c>
      <c r="BI179">
        <f t="shared" ca="1" si="355"/>
        <v>20673.405312500006</v>
      </c>
    </row>
    <row r="180" spans="1:61" x14ac:dyDescent="0.25">
      <c r="A180" s="60">
        <f t="shared" si="268"/>
        <v>2026</v>
      </c>
      <c r="B180">
        <f t="shared" si="269"/>
        <v>2030.75</v>
      </c>
      <c r="C180">
        <f t="shared" ref="C180:AH180" si="356">IF(OR(C$31&gt;$B180,C$31&lt;$A180),0,IF(C$31=$A180,C$129,B180))</f>
        <v>0</v>
      </c>
      <c r="D180">
        <f t="shared" si="356"/>
        <v>0</v>
      </c>
      <c r="E180">
        <f t="shared" si="356"/>
        <v>0</v>
      </c>
      <c r="F180">
        <f t="shared" si="356"/>
        <v>0</v>
      </c>
      <c r="G180">
        <f t="shared" si="356"/>
        <v>0</v>
      </c>
      <c r="H180">
        <f t="shared" si="356"/>
        <v>0</v>
      </c>
      <c r="I180">
        <f t="shared" si="356"/>
        <v>0</v>
      </c>
      <c r="J180">
        <f t="shared" si="356"/>
        <v>0</v>
      </c>
      <c r="K180">
        <f t="shared" si="356"/>
        <v>0</v>
      </c>
      <c r="L180">
        <f t="shared" si="356"/>
        <v>0</v>
      </c>
      <c r="M180">
        <f t="shared" si="356"/>
        <v>0</v>
      </c>
      <c r="N180">
        <f t="shared" si="356"/>
        <v>0</v>
      </c>
      <c r="O180">
        <f t="shared" si="356"/>
        <v>0</v>
      </c>
      <c r="P180">
        <f t="shared" si="356"/>
        <v>0</v>
      </c>
      <c r="Q180">
        <f t="shared" si="356"/>
        <v>0</v>
      </c>
      <c r="R180">
        <f t="shared" si="356"/>
        <v>0</v>
      </c>
      <c r="S180">
        <f t="shared" si="356"/>
        <v>0</v>
      </c>
      <c r="T180">
        <f t="shared" si="356"/>
        <v>0</v>
      </c>
      <c r="U180">
        <f t="shared" si="356"/>
        <v>0</v>
      </c>
      <c r="V180">
        <f t="shared" si="356"/>
        <v>0</v>
      </c>
      <c r="W180">
        <f t="shared" si="356"/>
        <v>0</v>
      </c>
      <c r="X180">
        <f t="shared" si="356"/>
        <v>0</v>
      </c>
      <c r="Y180">
        <f t="shared" si="356"/>
        <v>0</v>
      </c>
      <c r="Z180">
        <f t="shared" si="356"/>
        <v>0</v>
      </c>
      <c r="AA180">
        <f t="shared" si="356"/>
        <v>0</v>
      </c>
      <c r="AB180">
        <f t="shared" si="356"/>
        <v>0</v>
      </c>
      <c r="AC180">
        <f t="shared" si="356"/>
        <v>0</v>
      </c>
      <c r="AD180">
        <f t="shared" si="356"/>
        <v>0</v>
      </c>
      <c r="AE180">
        <f t="shared" si="356"/>
        <v>0</v>
      </c>
      <c r="AF180">
        <f t="shared" si="356"/>
        <v>0</v>
      </c>
      <c r="AG180">
        <f t="shared" si="356"/>
        <v>0</v>
      </c>
      <c r="AH180">
        <f t="shared" si="356"/>
        <v>0</v>
      </c>
      <c r="AI180">
        <f t="shared" ref="AI180:BI180" si="357">IF(OR(AI$31&gt;$B180,AI$31&lt;$A180),0,IF(AI$31=$A180,AI$129,AH180))</f>
        <v>0</v>
      </c>
      <c r="AJ180">
        <f t="shared" si="357"/>
        <v>0</v>
      </c>
      <c r="AK180">
        <f t="shared" si="357"/>
        <v>0</v>
      </c>
      <c r="AL180">
        <f t="shared" si="357"/>
        <v>0</v>
      </c>
      <c r="AM180">
        <f t="shared" si="357"/>
        <v>0</v>
      </c>
      <c r="AN180">
        <f t="shared" si="357"/>
        <v>0</v>
      </c>
      <c r="AO180">
        <f t="shared" si="357"/>
        <v>0</v>
      </c>
      <c r="AP180">
        <f t="shared" si="357"/>
        <v>0</v>
      </c>
      <c r="AQ180">
        <f t="shared" si="357"/>
        <v>0</v>
      </c>
      <c r="AR180">
        <f t="shared" si="357"/>
        <v>0</v>
      </c>
      <c r="AS180">
        <f t="shared" si="357"/>
        <v>0</v>
      </c>
      <c r="AT180">
        <f t="shared" si="357"/>
        <v>0</v>
      </c>
      <c r="AU180">
        <f t="shared" si="357"/>
        <v>0</v>
      </c>
      <c r="AV180">
        <f t="shared" ca="1" si="357"/>
        <v>15944.834843750004</v>
      </c>
      <c r="AW180">
        <f t="shared" ca="1" si="357"/>
        <v>15944.834843750004</v>
      </c>
      <c r="AX180">
        <f t="shared" ca="1" si="357"/>
        <v>15944.834843750004</v>
      </c>
      <c r="AY180">
        <f t="shared" ca="1" si="357"/>
        <v>15944.834843750004</v>
      </c>
      <c r="AZ180">
        <f t="shared" ca="1" si="357"/>
        <v>15944.834843750004</v>
      </c>
      <c r="BA180">
        <f t="shared" ca="1" si="357"/>
        <v>15944.834843750004</v>
      </c>
      <c r="BB180">
        <f t="shared" ca="1" si="357"/>
        <v>15944.834843750004</v>
      </c>
      <c r="BC180">
        <f t="shared" ca="1" si="357"/>
        <v>15944.834843750004</v>
      </c>
      <c r="BD180">
        <f t="shared" ca="1" si="357"/>
        <v>15944.834843750004</v>
      </c>
      <c r="BE180">
        <f t="shared" ca="1" si="357"/>
        <v>15944.834843750004</v>
      </c>
      <c r="BF180">
        <f t="shared" ca="1" si="357"/>
        <v>15944.834843750004</v>
      </c>
      <c r="BG180">
        <f t="shared" ca="1" si="357"/>
        <v>15944.834843750004</v>
      </c>
      <c r="BH180">
        <f t="shared" ca="1" si="357"/>
        <v>15944.834843750004</v>
      </c>
      <c r="BI180">
        <f t="shared" ca="1" si="357"/>
        <v>15944.834843750004</v>
      </c>
    </row>
    <row r="181" spans="1:61" x14ac:dyDescent="0.25">
      <c r="A181" s="60">
        <f t="shared" si="268"/>
        <v>2026.25</v>
      </c>
      <c r="B181">
        <f t="shared" si="269"/>
        <v>2031</v>
      </c>
      <c r="C181">
        <f t="shared" ref="C181:AH181" si="358">IF(OR(C$31&gt;$B181,C$31&lt;$A181),0,IF(C$31=$A181,C$129,B181))</f>
        <v>0</v>
      </c>
      <c r="D181">
        <f t="shared" si="358"/>
        <v>0</v>
      </c>
      <c r="E181">
        <f t="shared" si="358"/>
        <v>0</v>
      </c>
      <c r="F181">
        <f t="shared" si="358"/>
        <v>0</v>
      </c>
      <c r="G181">
        <f t="shared" si="358"/>
        <v>0</v>
      </c>
      <c r="H181">
        <f t="shared" si="358"/>
        <v>0</v>
      </c>
      <c r="I181">
        <f t="shared" si="358"/>
        <v>0</v>
      </c>
      <c r="J181">
        <f t="shared" si="358"/>
        <v>0</v>
      </c>
      <c r="K181">
        <f t="shared" si="358"/>
        <v>0</v>
      </c>
      <c r="L181">
        <f t="shared" si="358"/>
        <v>0</v>
      </c>
      <c r="M181">
        <f t="shared" si="358"/>
        <v>0</v>
      </c>
      <c r="N181">
        <f t="shared" si="358"/>
        <v>0</v>
      </c>
      <c r="O181">
        <f t="shared" si="358"/>
        <v>0</v>
      </c>
      <c r="P181">
        <f t="shared" si="358"/>
        <v>0</v>
      </c>
      <c r="Q181">
        <f t="shared" si="358"/>
        <v>0</v>
      </c>
      <c r="R181">
        <f t="shared" si="358"/>
        <v>0</v>
      </c>
      <c r="S181">
        <f t="shared" si="358"/>
        <v>0</v>
      </c>
      <c r="T181">
        <f t="shared" si="358"/>
        <v>0</v>
      </c>
      <c r="U181">
        <f t="shared" si="358"/>
        <v>0</v>
      </c>
      <c r="V181">
        <f t="shared" si="358"/>
        <v>0</v>
      </c>
      <c r="W181">
        <f t="shared" si="358"/>
        <v>0</v>
      </c>
      <c r="X181">
        <f t="shared" si="358"/>
        <v>0</v>
      </c>
      <c r="Y181">
        <f t="shared" si="358"/>
        <v>0</v>
      </c>
      <c r="Z181">
        <f t="shared" si="358"/>
        <v>0</v>
      </c>
      <c r="AA181">
        <f t="shared" si="358"/>
        <v>0</v>
      </c>
      <c r="AB181">
        <f t="shared" si="358"/>
        <v>0</v>
      </c>
      <c r="AC181">
        <f t="shared" si="358"/>
        <v>0</v>
      </c>
      <c r="AD181">
        <f t="shared" si="358"/>
        <v>0</v>
      </c>
      <c r="AE181">
        <f t="shared" si="358"/>
        <v>0</v>
      </c>
      <c r="AF181">
        <f t="shared" si="358"/>
        <v>0</v>
      </c>
      <c r="AG181">
        <f t="shared" si="358"/>
        <v>0</v>
      </c>
      <c r="AH181">
        <f t="shared" si="358"/>
        <v>0</v>
      </c>
      <c r="AI181">
        <f t="shared" ref="AI181:BI181" si="359">IF(OR(AI$31&gt;$B181,AI$31&lt;$A181),0,IF(AI$31=$A181,AI$129,AH181))</f>
        <v>0</v>
      </c>
      <c r="AJ181">
        <f t="shared" si="359"/>
        <v>0</v>
      </c>
      <c r="AK181">
        <f t="shared" si="359"/>
        <v>0</v>
      </c>
      <c r="AL181">
        <f t="shared" si="359"/>
        <v>0</v>
      </c>
      <c r="AM181">
        <f t="shared" si="359"/>
        <v>0</v>
      </c>
      <c r="AN181">
        <f t="shared" si="359"/>
        <v>0</v>
      </c>
      <c r="AO181">
        <f t="shared" si="359"/>
        <v>0</v>
      </c>
      <c r="AP181">
        <f t="shared" si="359"/>
        <v>0</v>
      </c>
      <c r="AQ181">
        <f t="shared" si="359"/>
        <v>0</v>
      </c>
      <c r="AR181">
        <f t="shared" si="359"/>
        <v>0</v>
      </c>
      <c r="AS181">
        <f t="shared" si="359"/>
        <v>0</v>
      </c>
      <c r="AT181">
        <f t="shared" si="359"/>
        <v>0</v>
      </c>
      <c r="AU181">
        <f t="shared" si="359"/>
        <v>0</v>
      </c>
      <c r="AV181">
        <f t="shared" si="359"/>
        <v>0</v>
      </c>
      <c r="AW181">
        <f t="shared" ca="1" si="359"/>
        <v>15944.834843750004</v>
      </c>
      <c r="AX181">
        <f t="shared" ca="1" si="359"/>
        <v>15944.834843750004</v>
      </c>
      <c r="AY181">
        <f t="shared" ca="1" si="359"/>
        <v>15944.834843750004</v>
      </c>
      <c r="AZ181">
        <f t="shared" ca="1" si="359"/>
        <v>15944.834843750004</v>
      </c>
      <c r="BA181">
        <f t="shared" ca="1" si="359"/>
        <v>15944.834843750004</v>
      </c>
      <c r="BB181">
        <f t="shared" ca="1" si="359"/>
        <v>15944.834843750004</v>
      </c>
      <c r="BC181">
        <f t="shared" ca="1" si="359"/>
        <v>15944.834843750004</v>
      </c>
      <c r="BD181">
        <f t="shared" ca="1" si="359"/>
        <v>15944.834843750004</v>
      </c>
      <c r="BE181">
        <f t="shared" ca="1" si="359"/>
        <v>15944.834843750004</v>
      </c>
      <c r="BF181">
        <f t="shared" ca="1" si="359"/>
        <v>15944.834843750004</v>
      </c>
      <c r="BG181">
        <f t="shared" ca="1" si="359"/>
        <v>15944.834843750004</v>
      </c>
      <c r="BH181">
        <f t="shared" ca="1" si="359"/>
        <v>15944.834843750004</v>
      </c>
      <c r="BI181">
        <f t="shared" ca="1" si="359"/>
        <v>15944.834843750004</v>
      </c>
    </row>
    <row r="182" spans="1:61" x14ac:dyDescent="0.25">
      <c r="A182" s="60">
        <f t="shared" si="268"/>
        <v>2026.5</v>
      </c>
      <c r="B182">
        <f t="shared" si="269"/>
        <v>2031.25</v>
      </c>
      <c r="C182">
        <f t="shared" ref="C182:AH182" si="360">IF(OR(C$31&gt;$B182,C$31&lt;$A182),0,IF(C$31=$A182,C$129,B182))</f>
        <v>0</v>
      </c>
      <c r="D182">
        <f t="shared" si="360"/>
        <v>0</v>
      </c>
      <c r="E182">
        <f t="shared" si="360"/>
        <v>0</v>
      </c>
      <c r="F182">
        <f t="shared" si="360"/>
        <v>0</v>
      </c>
      <c r="G182">
        <f t="shared" si="360"/>
        <v>0</v>
      </c>
      <c r="H182">
        <f t="shared" si="360"/>
        <v>0</v>
      </c>
      <c r="I182">
        <f t="shared" si="360"/>
        <v>0</v>
      </c>
      <c r="J182">
        <f t="shared" si="360"/>
        <v>0</v>
      </c>
      <c r="K182">
        <f t="shared" si="360"/>
        <v>0</v>
      </c>
      <c r="L182">
        <f t="shared" si="360"/>
        <v>0</v>
      </c>
      <c r="M182">
        <f t="shared" si="360"/>
        <v>0</v>
      </c>
      <c r="N182">
        <f t="shared" si="360"/>
        <v>0</v>
      </c>
      <c r="O182">
        <f t="shared" si="360"/>
        <v>0</v>
      </c>
      <c r="P182">
        <f t="shared" si="360"/>
        <v>0</v>
      </c>
      <c r="Q182">
        <f t="shared" si="360"/>
        <v>0</v>
      </c>
      <c r="R182">
        <f t="shared" si="360"/>
        <v>0</v>
      </c>
      <c r="S182">
        <f t="shared" si="360"/>
        <v>0</v>
      </c>
      <c r="T182">
        <f t="shared" si="360"/>
        <v>0</v>
      </c>
      <c r="U182">
        <f t="shared" si="360"/>
        <v>0</v>
      </c>
      <c r="V182">
        <f t="shared" si="360"/>
        <v>0</v>
      </c>
      <c r="W182">
        <f t="shared" si="360"/>
        <v>0</v>
      </c>
      <c r="X182">
        <f t="shared" si="360"/>
        <v>0</v>
      </c>
      <c r="Y182">
        <f t="shared" si="360"/>
        <v>0</v>
      </c>
      <c r="Z182">
        <f t="shared" si="360"/>
        <v>0</v>
      </c>
      <c r="AA182">
        <f t="shared" si="360"/>
        <v>0</v>
      </c>
      <c r="AB182">
        <f t="shared" si="360"/>
        <v>0</v>
      </c>
      <c r="AC182">
        <f t="shared" si="360"/>
        <v>0</v>
      </c>
      <c r="AD182">
        <f t="shared" si="360"/>
        <v>0</v>
      </c>
      <c r="AE182">
        <f t="shared" si="360"/>
        <v>0</v>
      </c>
      <c r="AF182">
        <f t="shared" si="360"/>
        <v>0</v>
      </c>
      <c r="AG182">
        <f t="shared" si="360"/>
        <v>0</v>
      </c>
      <c r="AH182">
        <f t="shared" si="360"/>
        <v>0</v>
      </c>
      <c r="AI182">
        <f t="shared" ref="AI182:BI182" si="361">IF(OR(AI$31&gt;$B182,AI$31&lt;$A182),0,IF(AI$31=$A182,AI$129,AH182))</f>
        <v>0</v>
      </c>
      <c r="AJ182">
        <f t="shared" si="361"/>
        <v>0</v>
      </c>
      <c r="AK182">
        <f t="shared" si="361"/>
        <v>0</v>
      </c>
      <c r="AL182">
        <f t="shared" si="361"/>
        <v>0</v>
      </c>
      <c r="AM182">
        <f t="shared" si="361"/>
        <v>0</v>
      </c>
      <c r="AN182">
        <f t="shared" si="361"/>
        <v>0</v>
      </c>
      <c r="AO182">
        <f t="shared" si="361"/>
        <v>0</v>
      </c>
      <c r="AP182">
        <f t="shared" si="361"/>
        <v>0</v>
      </c>
      <c r="AQ182">
        <f t="shared" si="361"/>
        <v>0</v>
      </c>
      <c r="AR182">
        <f t="shared" si="361"/>
        <v>0</v>
      </c>
      <c r="AS182">
        <f t="shared" si="361"/>
        <v>0</v>
      </c>
      <c r="AT182">
        <f t="shared" si="361"/>
        <v>0</v>
      </c>
      <c r="AU182">
        <f t="shared" si="361"/>
        <v>0</v>
      </c>
      <c r="AV182">
        <f t="shared" si="361"/>
        <v>0</v>
      </c>
      <c r="AW182">
        <f t="shared" si="361"/>
        <v>0</v>
      </c>
      <c r="AX182">
        <f t="shared" ca="1" si="361"/>
        <v>9791.4214062499959</v>
      </c>
      <c r="AY182">
        <f t="shared" ca="1" si="361"/>
        <v>9791.4214062499959</v>
      </c>
      <c r="AZ182">
        <f t="shared" ca="1" si="361"/>
        <v>9791.4214062499959</v>
      </c>
      <c r="BA182">
        <f t="shared" ca="1" si="361"/>
        <v>9791.4214062499959</v>
      </c>
      <c r="BB182">
        <f t="shared" ca="1" si="361"/>
        <v>9791.4214062499959</v>
      </c>
      <c r="BC182">
        <f t="shared" ca="1" si="361"/>
        <v>9791.4214062499959</v>
      </c>
      <c r="BD182">
        <f t="shared" ca="1" si="361"/>
        <v>9791.4214062499959</v>
      </c>
      <c r="BE182">
        <f t="shared" ca="1" si="361"/>
        <v>9791.4214062499959</v>
      </c>
      <c r="BF182">
        <f t="shared" ca="1" si="361"/>
        <v>9791.4214062499959</v>
      </c>
      <c r="BG182">
        <f t="shared" ca="1" si="361"/>
        <v>9791.4214062499959</v>
      </c>
      <c r="BH182">
        <f t="shared" ca="1" si="361"/>
        <v>9791.4214062499959</v>
      </c>
      <c r="BI182">
        <f t="shared" ca="1" si="361"/>
        <v>9791.4214062499959</v>
      </c>
    </row>
    <row r="183" spans="1:61" x14ac:dyDescent="0.25">
      <c r="A183" s="60">
        <f t="shared" si="268"/>
        <v>2026.75</v>
      </c>
      <c r="B183">
        <f t="shared" si="269"/>
        <v>2031.5</v>
      </c>
      <c r="C183">
        <f t="shared" ref="C183:AH183" si="362">IF(OR(C$31&gt;$B183,C$31&lt;$A183),0,IF(C$31=$A183,C$129,B183))</f>
        <v>0</v>
      </c>
      <c r="D183">
        <f t="shared" si="362"/>
        <v>0</v>
      </c>
      <c r="E183">
        <f t="shared" si="362"/>
        <v>0</v>
      </c>
      <c r="F183">
        <f t="shared" si="362"/>
        <v>0</v>
      </c>
      <c r="G183">
        <f t="shared" si="362"/>
        <v>0</v>
      </c>
      <c r="H183">
        <f t="shared" si="362"/>
        <v>0</v>
      </c>
      <c r="I183">
        <f t="shared" si="362"/>
        <v>0</v>
      </c>
      <c r="J183">
        <f t="shared" si="362"/>
        <v>0</v>
      </c>
      <c r="K183">
        <f t="shared" si="362"/>
        <v>0</v>
      </c>
      <c r="L183">
        <f t="shared" si="362"/>
        <v>0</v>
      </c>
      <c r="M183">
        <f t="shared" si="362"/>
        <v>0</v>
      </c>
      <c r="N183">
        <f t="shared" si="362"/>
        <v>0</v>
      </c>
      <c r="O183">
        <f t="shared" si="362"/>
        <v>0</v>
      </c>
      <c r="P183">
        <f t="shared" si="362"/>
        <v>0</v>
      </c>
      <c r="Q183">
        <f t="shared" si="362"/>
        <v>0</v>
      </c>
      <c r="R183">
        <f t="shared" si="362"/>
        <v>0</v>
      </c>
      <c r="S183">
        <f t="shared" si="362"/>
        <v>0</v>
      </c>
      <c r="T183">
        <f t="shared" si="362"/>
        <v>0</v>
      </c>
      <c r="U183">
        <f t="shared" si="362"/>
        <v>0</v>
      </c>
      <c r="V183">
        <f t="shared" si="362"/>
        <v>0</v>
      </c>
      <c r="W183">
        <f t="shared" si="362"/>
        <v>0</v>
      </c>
      <c r="X183">
        <f t="shared" si="362"/>
        <v>0</v>
      </c>
      <c r="Y183">
        <f t="shared" si="362"/>
        <v>0</v>
      </c>
      <c r="Z183">
        <f t="shared" si="362"/>
        <v>0</v>
      </c>
      <c r="AA183">
        <f t="shared" si="362"/>
        <v>0</v>
      </c>
      <c r="AB183">
        <f t="shared" si="362"/>
        <v>0</v>
      </c>
      <c r="AC183">
        <f t="shared" si="362"/>
        <v>0</v>
      </c>
      <c r="AD183">
        <f t="shared" si="362"/>
        <v>0</v>
      </c>
      <c r="AE183">
        <f t="shared" si="362"/>
        <v>0</v>
      </c>
      <c r="AF183">
        <f t="shared" si="362"/>
        <v>0</v>
      </c>
      <c r="AG183">
        <f t="shared" si="362"/>
        <v>0</v>
      </c>
      <c r="AH183">
        <f t="shared" si="362"/>
        <v>0</v>
      </c>
      <c r="AI183">
        <f t="shared" ref="AI183:BI183" si="363">IF(OR(AI$31&gt;$B183,AI$31&lt;$A183),0,IF(AI$31=$A183,AI$129,AH183))</f>
        <v>0</v>
      </c>
      <c r="AJ183">
        <f t="shared" si="363"/>
        <v>0</v>
      </c>
      <c r="AK183">
        <f t="shared" si="363"/>
        <v>0</v>
      </c>
      <c r="AL183">
        <f t="shared" si="363"/>
        <v>0</v>
      </c>
      <c r="AM183">
        <f t="shared" si="363"/>
        <v>0</v>
      </c>
      <c r="AN183">
        <f t="shared" si="363"/>
        <v>0</v>
      </c>
      <c r="AO183">
        <f t="shared" si="363"/>
        <v>0</v>
      </c>
      <c r="AP183">
        <f t="shared" si="363"/>
        <v>0</v>
      </c>
      <c r="AQ183">
        <f t="shared" si="363"/>
        <v>0</v>
      </c>
      <c r="AR183">
        <f t="shared" si="363"/>
        <v>0</v>
      </c>
      <c r="AS183">
        <f t="shared" si="363"/>
        <v>0</v>
      </c>
      <c r="AT183">
        <f t="shared" si="363"/>
        <v>0</v>
      </c>
      <c r="AU183">
        <f t="shared" si="363"/>
        <v>0</v>
      </c>
      <c r="AV183">
        <f t="shared" si="363"/>
        <v>0</v>
      </c>
      <c r="AW183">
        <f t="shared" si="363"/>
        <v>0</v>
      </c>
      <c r="AX183">
        <f t="shared" si="363"/>
        <v>0</v>
      </c>
      <c r="AY183">
        <f t="shared" ca="1" si="363"/>
        <v>9791.4214062499959</v>
      </c>
      <c r="AZ183">
        <f t="shared" ca="1" si="363"/>
        <v>9791.4214062499959</v>
      </c>
      <c r="BA183">
        <f t="shared" ca="1" si="363"/>
        <v>9791.4214062499959</v>
      </c>
      <c r="BB183">
        <f t="shared" ca="1" si="363"/>
        <v>9791.4214062499959</v>
      </c>
      <c r="BC183">
        <f t="shared" ca="1" si="363"/>
        <v>9791.4214062499959</v>
      </c>
      <c r="BD183">
        <f t="shared" ca="1" si="363"/>
        <v>9791.4214062499959</v>
      </c>
      <c r="BE183">
        <f t="shared" ca="1" si="363"/>
        <v>9791.4214062499959</v>
      </c>
      <c r="BF183">
        <f t="shared" ca="1" si="363"/>
        <v>9791.4214062499959</v>
      </c>
      <c r="BG183">
        <f t="shared" ca="1" si="363"/>
        <v>9791.4214062499959</v>
      </c>
      <c r="BH183">
        <f t="shared" ca="1" si="363"/>
        <v>9791.4214062499959</v>
      </c>
      <c r="BI183">
        <f t="shared" ca="1" si="363"/>
        <v>9791.4214062499959</v>
      </c>
    </row>
    <row r="184" spans="1:61" x14ac:dyDescent="0.25">
      <c r="A184" s="60">
        <f t="shared" si="268"/>
        <v>2027</v>
      </c>
      <c r="B184">
        <f t="shared" si="269"/>
        <v>2031.75</v>
      </c>
      <c r="C184">
        <f t="shared" ref="C184:AH184" si="364">IF(OR(C$31&gt;$B184,C$31&lt;$A184),0,IF(C$31=$A184,C$129,B184))</f>
        <v>0</v>
      </c>
      <c r="D184">
        <f t="shared" si="364"/>
        <v>0</v>
      </c>
      <c r="E184">
        <f t="shared" si="364"/>
        <v>0</v>
      </c>
      <c r="F184">
        <f t="shared" si="364"/>
        <v>0</v>
      </c>
      <c r="G184">
        <f t="shared" si="364"/>
        <v>0</v>
      </c>
      <c r="H184">
        <f t="shared" si="364"/>
        <v>0</v>
      </c>
      <c r="I184">
        <f t="shared" si="364"/>
        <v>0</v>
      </c>
      <c r="J184">
        <f t="shared" si="364"/>
        <v>0</v>
      </c>
      <c r="K184">
        <f t="shared" si="364"/>
        <v>0</v>
      </c>
      <c r="L184">
        <f t="shared" si="364"/>
        <v>0</v>
      </c>
      <c r="M184">
        <f t="shared" si="364"/>
        <v>0</v>
      </c>
      <c r="N184">
        <f t="shared" si="364"/>
        <v>0</v>
      </c>
      <c r="O184">
        <f t="shared" si="364"/>
        <v>0</v>
      </c>
      <c r="P184">
        <f t="shared" si="364"/>
        <v>0</v>
      </c>
      <c r="Q184">
        <f t="shared" si="364"/>
        <v>0</v>
      </c>
      <c r="R184">
        <f t="shared" si="364"/>
        <v>0</v>
      </c>
      <c r="S184">
        <f t="shared" si="364"/>
        <v>0</v>
      </c>
      <c r="T184">
        <f t="shared" si="364"/>
        <v>0</v>
      </c>
      <c r="U184">
        <f t="shared" si="364"/>
        <v>0</v>
      </c>
      <c r="V184">
        <f t="shared" si="364"/>
        <v>0</v>
      </c>
      <c r="W184">
        <f t="shared" si="364"/>
        <v>0</v>
      </c>
      <c r="X184">
        <f t="shared" si="364"/>
        <v>0</v>
      </c>
      <c r="Y184">
        <f t="shared" si="364"/>
        <v>0</v>
      </c>
      <c r="Z184">
        <f t="shared" si="364"/>
        <v>0</v>
      </c>
      <c r="AA184">
        <f t="shared" si="364"/>
        <v>0</v>
      </c>
      <c r="AB184">
        <f t="shared" si="364"/>
        <v>0</v>
      </c>
      <c r="AC184">
        <f t="shared" si="364"/>
        <v>0</v>
      </c>
      <c r="AD184">
        <f t="shared" si="364"/>
        <v>0</v>
      </c>
      <c r="AE184">
        <f t="shared" si="364"/>
        <v>0</v>
      </c>
      <c r="AF184">
        <f t="shared" si="364"/>
        <v>0</v>
      </c>
      <c r="AG184">
        <f t="shared" si="364"/>
        <v>0</v>
      </c>
      <c r="AH184">
        <f t="shared" si="364"/>
        <v>0</v>
      </c>
      <c r="AI184">
        <f t="shared" ref="AI184:BI184" si="365">IF(OR(AI$31&gt;$B184,AI$31&lt;$A184),0,IF(AI$31=$A184,AI$129,AH184))</f>
        <v>0</v>
      </c>
      <c r="AJ184">
        <f t="shared" si="365"/>
        <v>0</v>
      </c>
      <c r="AK184">
        <f t="shared" si="365"/>
        <v>0</v>
      </c>
      <c r="AL184">
        <f t="shared" si="365"/>
        <v>0</v>
      </c>
      <c r="AM184">
        <f t="shared" si="365"/>
        <v>0</v>
      </c>
      <c r="AN184">
        <f t="shared" si="365"/>
        <v>0</v>
      </c>
      <c r="AO184">
        <f t="shared" si="365"/>
        <v>0</v>
      </c>
      <c r="AP184">
        <f t="shared" si="365"/>
        <v>0</v>
      </c>
      <c r="AQ184">
        <f t="shared" si="365"/>
        <v>0</v>
      </c>
      <c r="AR184">
        <f t="shared" si="365"/>
        <v>0</v>
      </c>
      <c r="AS184">
        <f t="shared" si="365"/>
        <v>0</v>
      </c>
      <c r="AT184">
        <f t="shared" si="365"/>
        <v>0</v>
      </c>
      <c r="AU184">
        <f t="shared" si="365"/>
        <v>0</v>
      </c>
      <c r="AV184">
        <f t="shared" si="365"/>
        <v>0</v>
      </c>
      <c r="AW184">
        <f t="shared" si="365"/>
        <v>0</v>
      </c>
      <c r="AX184">
        <f t="shared" si="365"/>
        <v>0</v>
      </c>
      <c r="AY184">
        <f t="shared" si="365"/>
        <v>0</v>
      </c>
      <c r="AZ184">
        <f t="shared" ca="1" si="365"/>
        <v>7554.2136015624956</v>
      </c>
      <c r="BA184">
        <f t="shared" ca="1" si="365"/>
        <v>7554.2136015624956</v>
      </c>
      <c r="BB184">
        <f t="shared" ca="1" si="365"/>
        <v>7554.2136015624956</v>
      </c>
      <c r="BC184">
        <f t="shared" ca="1" si="365"/>
        <v>7554.2136015624956</v>
      </c>
      <c r="BD184">
        <f t="shared" ca="1" si="365"/>
        <v>7554.2136015624956</v>
      </c>
      <c r="BE184">
        <f t="shared" ca="1" si="365"/>
        <v>7554.2136015624956</v>
      </c>
      <c r="BF184">
        <f t="shared" ca="1" si="365"/>
        <v>7554.2136015624956</v>
      </c>
      <c r="BG184">
        <f t="shared" ca="1" si="365"/>
        <v>7554.2136015624956</v>
      </c>
      <c r="BH184">
        <f t="shared" ca="1" si="365"/>
        <v>7554.2136015624956</v>
      </c>
      <c r="BI184">
        <f t="shared" ca="1" si="365"/>
        <v>7554.2136015624956</v>
      </c>
    </row>
    <row r="185" spans="1:61" x14ac:dyDescent="0.25">
      <c r="A185" s="60">
        <f t="shared" si="268"/>
        <v>2027.25</v>
      </c>
      <c r="B185">
        <f t="shared" si="269"/>
        <v>2032</v>
      </c>
      <c r="C185">
        <f t="shared" ref="C185:AH185" si="366">IF(OR(C$31&gt;$B185,C$31&lt;$A185),0,IF(C$31=$A185,C$129,B185))</f>
        <v>0</v>
      </c>
      <c r="D185">
        <f t="shared" si="366"/>
        <v>0</v>
      </c>
      <c r="E185">
        <f t="shared" si="366"/>
        <v>0</v>
      </c>
      <c r="F185">
        <f t="shared" si="366"/>
        <v>0</v>
      </c>
      <c r="G185">
        <f t="shared" si="366"/>
        <v>0</v>
      </c>
      <c r="H185">
        <f t="shared" si="366"/>
        <v>0</v>
      </c>
      <c r="I185">
        <f t="shared" si="366"/>
        <v>0</v>
      </c>
      <c r="J185">
        <f t="shared" si="366"/>
        <v>0</v>
      </c>
      <c r="K185">
        <f t="shared" si="366"/>
        <v>0</v>
      </c>
      <c r="L185">
        <f t="shared" si="366"/>
        <v>0</v>
      </c>
      <c r="M185">
        <f t="shared" si="366"/>
        <v>0</v>
      </c>
      <c r="N185">
        <f t="shared" si="366"/>
        <v>0</v>
      </c>
      <c r="O185">
        <f t="shared" si="366"/>
        <v>0</v>
      </c>
      <c r="P185">
        <f t="shared" si="366"/>
        <v>0</v>
      </c>
      <c r="Q185">
        <f t="shared" si="366"/>
        <v>0</v>
      </c>
      <c r="R185">
        <f t="shared" si="366"/>
        <v>0</v>
      </c>
      <c r="S185">
        <f t="shared" si="366"/>
        <v>0</v>
      </c>
      <c r="T185">
        <f t="shared" si="366"/>
        <v>0</v>
      </c>
      <c r="U185">
        <f t="shared" si="366"/>
        <v>0</v>
      </c>
      <c r="V185">
        <f t="shared" si="366"/>
        <v>0</v>
      </c>
      <c r="W185">
        <f t="shared" si="366"/>
        <v>0</v>
      </c>
      <c r="X185">
        <f t="shared" si="366"/>
        <v>0</v>
      </c>
      <c r="Y185">
        <f t="shared" si="366"/>
        <v>0</v>
      </c>
      <c r="Z185">
        <f t="shared" si="366"/>
        <v>0</v>
      </c>
      <c r="AA185">
        <f t="shared" si="366"/>
        <v>0</v>
      </c>
      <c r="AB185">
        <f t="shared" si="366"/>
        <v>0</v>
      </c>
      <c r="AC185">
        <f t="shared" si="366"/>
        <v>0</v>
      </c>
      <c r="AD185">
        <f t="shared" si="366"/>
        <v>0</v>
      </c>
      <c r="AE185">
        <f t="shared" si="366"/>
        <v>0</v>
      </c>
      <c r="AF185">
        <f t="shared" si="366"/>
        <v>0</v>
      </c>
      <c r="AG185">
        <f t="shared" si="366"/>
        <v>0</v>
      </c>
      <c r="AH185">
        <f t="shared" si="366"/>
        <v>0</v>
      </c>
      <c r="AI185">
        <f t="shared" ref="AI185:BI185" si="367">IF(OR(AI$31&gt;$B185,AI$31&lt;$A185),0,IF(AI$31=$A185,AI$129,AH185))</f>
        <v>0</v>
      </c>
      <c r="AJ185">
        <f t="shared" si="367"/>
        <v>0</v>
      </c>
      <c r="AK185">
        <f t="shared" si="367"/>
        <v>0</v>
      </c>
      <c r="AL185">
        <f t="shared" si="367"/>
        <v>0</v>
      </c>
      <c r="AM185">
        <f t="shared" si="367"/>
        <v>0</v>
      </c>
      <c r="AN185">
        <f t="shared" si="367"/>
        <v>0</v>
      </c>
      <c r="AO185">
        <f t="shared" si="367"/>
        <v>0</v>
      </c>
      <c r="AP185">
        <f t="shared" si="367"/>
        <v>0</v>
      </c>
      <c r="AQ185">
        <f t="shared" si="367"/>
        <v>0</v>
      </c>
      <c r="AR185">
        <f t="shared" si="367"/>
        <v>0</v>
      </c>
      <c r="AS185">
        <f t="shared" si="367"/>
        <v>0</v>
      </c>
      <c r="AT185">
        <f t="shared" si="367"/>
        <v>0</v>
      </c>
      <c r="AU185">
        <f t="shared" si="367"/>
        <v>0</v>
      </c>
      <c r="AV185">
        <f t="shared" si="367"/>
        <v>0</v>
      </c>
      <c r="AW185">
        <f t="shared" si="367"/>
        <v>0</v>
      </c>
      <c r="AX185">
        <f t="shared" si="367"/>
        <v>0</v>
      </c>
      <c r="AY185">
        <f t="shared" si="367"/>
        <v>0</v>
      </c>
      <c r="AZ185">
        <f t="shared" si="367"/>
        <v>0</v>
      </c>
      <c r="BA185">
        <f t="shared" ca="1" si="367"/>
        <v>7554.2136015624956</v>
      </c>
      <c r="BB185">
        <f t="shared" ca="1" si="367"/>
        <v>7554.2136015624956</v>
      </c>
      <c r="BC185">
        <f t="shared" ca="1" si="367"/>
        <v>7554.2136015624956</v>
      </c>
      <c r="BD185">
        <f t="shared" ca="1" si="367"/>
        <v>7554.2136015624956</v>
      </c>
      <c r="BE185">
        <f t="shared" ca="1" si="367"/>
        <v>7554.2136015624956</v>
      </c>
      <c r="BF185">
        <f t="shared" ca="1" si="367"/>
        <v>7554.2136015624956</v>
      </c>
      <c r="BG185">
        <f t="shared" ca="1" si="367"/>
        <v>7554.2136015624956</v>
      </c>
      <c r="BH185">
        <f t="shared" ca="1" si="367"/>
        <v>7554.2136015624956</v>
      </c>
      <c r="BI185">
        <f t="shared" ca="1" si="367"/>
        <v>7554.2136015624956</v>
      </c>
    </row>
    <row r="186" spans="1:61" x14ac:dyDescent="0.25">
      <c r="A186" s="60">
        <f t="shared" si="268"/>
        <v>2027.5</v>
      </c>
      <c r="B186">
        <f t="shared" si="269"/>
        <v>2032.25</v>
      </c>
      <c r="C186">
        <f t="shared" ref="C186:AH186" si="368">IF(OR(C$31&gt;$B186,C$31&lt;$A186),0,IF(C$31=$A186,C$129,B186))</f>
        <v>0</v>
      </c>
      <c r="D186">
        <f t="shared" si="368"/>
        <v>0</v>
      </c>
      <c r="E186">
        <f t="shared" si="368"/>
        <v>0</v>
      </c>
      <c r="F186">
        <f t="shared" si="368"/>
        <v>0</v>
      </c>
      <c r="G186">
        <f t="shared" si="368"/>
        <v>0</v>
      </c>
      <c r="H186">
        <f t="shared" si="368"/>
        <v>0</v>
      </c>
      <c r="I186">
        <f t="shared" si="368"/>
        <v>0</v>
      </c>
      <c r="J186">
        <f t="shared" si="368"/>
        <v>0</v>
      </c>
      <c r="K186">
        <f t="shared" si="368"/>
        <v>0</v>
      </c>
      <c r="L186">
        <f t="shared" si="368"/>
        <v>0</v>
      </c>
      <c r="M186">
        <f t="shared" si="368"/>
        <v>0</v>
      </c>
      <c r="N186">
        <f t="shared" si="368"/>
        <v>0</v>
      </c>
      <c r="O186">
        <f t="shared" si="368"/>
        <v>0</v>
      </c>
      <c r="P186">
        <f t="shared" si="368"/>
        <v>0</v>
      </c>
      <c r="Q186">
        <f t="shared" si="368"/>
        <v>0</v>
      </c>
      <c r="R186">
        <f t="shared" si="368"/>
        <v>0</v>
      </c>
      <c r="S186">
        <f t="shared" si="368"/>
        <v>0</v>
      </c>
      <c r="T186">
        <f t="shared" si="368"/>
        <v>0</v>
      </c>
      <c r="U186">
        <f t="shared" si="368"/>
        <v>0</v>
      </c>
      <c r="V186">
        <f t="shared" si="368"/>
        <v>0</v>
      </c>
      <c r="W186">
        <f t="shared" si="368"/>
        <v>0</v>
      </c>
      <c r="X186">
        <f t="shared" si="368"/>
        <v>0</v>
      </c>
      <c r="Y186">
        <f t="shared" si="368"/>
        <v>0</v>
      </c>
      <c r="Z186">
        <f t="shared" si="368"/>
        <v>0</v>
      </c>
      <c r="AA186">
        <f t="shared" si="368"/>
        <v>0</v>
      </c>
      <c r="AB186">
        <f t="shared" si="368"/>
        <v>0</v>
      </c>
      <c r="AC186">
        <f t="shared" si="368"/>
        <v>0</v>
      </c>
      <c r="AD186">
        <f t="shared" si="368"/>
        <v>0</v>
      </c>
      <c r="AE186">
        <f t="shared" si="368"/>
        <v>0</v>
      </c>
      <c r="AF186">
        <f t="shared" si="368"/>
        <v>0</v>
      </c>
      <c r="AG186">
        <f t="shared" si="368"/>
        <v>0</v>
      </c>
      <c r="AH186">
        <f t="shared" si="368"/>
        <v>0</v>
      </c>
      <c r="AI186">
        <f t="shared" ref="AI186:BI186" si="369">IF(OR(AI$31&gt;$B186,AI$31&lt;$A186),0,IF(AI$31=$A186,AI$129,AH186))</f>
        <v>0</v>
      </c>
      <c r="AJ186">
        <f t="shared" si="369"/>
        <v>0</v>
      </c>
      <c r="AK186">
        <f t="shared" si="369"/>
        <v>0</v>
      </c>
      <c r="AL186">
        <f t="shared" si="369"/>
        <v>0</v>
      </c>
      <c r="AM186">
        <f t="shared" si="369"/>
        <v>0</v>
      </c>
      <c r="AN186">
        <f t="shared" si="369"/>
        <v>0</v>
      </c>
      <c r="AO186">
        <f t="shared" si="369"/>
        <v>0</v>
      </c>
      <c r="AP186">
        <f t="shared" si="369"/>
        <v>0</v>
      </c>
      <c r="AQ186">
        <f t="shared" si="369"/>
        <v>0</v>
      </c>
      <c r="AR186">
        <f t="shared" si="369"/>
        <v>0</v>
      </c>
      <c r="AS186">
        <f t="shared" si="369"/>
        <v>0</v>
      </c>
      <c r="AT186">
        <f t="shared" si="369"/>
        <v>0</v>
      </c>
      <c r="AU186">
        <f t="shared" si="369"/>
        <v>0</v>
      </c>
      <c r="AV186">
        <f t="shared" si="369"/>
        <v>0</v>
      </c>
      <c r="AW186">
        <f t="shared" si="369"/>
        <v>0</v>
      </c>
      <c r="AX186">
        <f t="shared" si="369"/>
        <v>0</v>
      </c>
      <c r="AY186">
        <f t="shared" si="369"/>
        <v>0</v>
      </c>
      <c r="AZ186">
        <f t="shared" si="369"/>
        <v>0</v>
      </c>
      <c r="BA186">
        <f t="shared" si="369"/>
        <v>0</v>
      </c>
      <c r="BB186">
        <f t="shared" ca="1" si="369"/>
        <v>12170.443117187515</v>
      </c>
      <c r="BC186">
        <f t="shared" ca="1" si="369"/>
        <v>12170.443117187515</v>
      </c>
      <c r="BD186">
        <f t="shared" ca="1" si="369"/>
        <v>12170.443117187515</v>
      </c>
      <c r="BE186">
        <f t="shared" ca="1" si="369"/>
        <v>12170.443117187515</v>
      </c>
      <c r="BF186">
        <f t="shared" ca="1" si="369"/>
        <v>12170.443117187515</v>
      </c>
      <c r="BG186">
        <f t="shared" ca="1" si="369"/>
        <v>12170.443117187515</v>
      </c>
      <c r="BH186">
        <f t="shared" ca="1" si="369"/>
        <v>12170.443117187515</v>
      </c>
      <c r="BI186">
        <f t="shared" ca="1" si="369"/>
        <v>12170.443117187515</v>
      </c>
    </row>
    <row r="187" spans="1:61" x14ac:dyDescent="0.25">
      <c r="A187" s="60">
        <f t="shared" si="268"/>
        <v>2027.75</v>
      </c>
      <c r="B187">
        <f t="shared" si="269"/>
        <v>2032.5</v>
      </c>
      <c r="C187">
        <f t="shared" ref="C187:AH187" si="370">IF(OR(C$31&gt;$B187,C$31&lt;$A187),0,IF(C$31=$A187,C$129,B187))</f>
        <v>0</v>
      </c>
      <c r="D187">
        <f t="shared" si="370"/>
        <v>0</v>
      </c>
      <c r="E187">
        <f t="shared" si="370"/>
        <v>0</v>
      </c>
      <c r="F187">
        <f t="shared" si="370"/>
        <v>0</v>
      </c>
      <c r="G187">
        <f t="shared" si="370"/>
        <v>0</v>
      </c>
      <c r="H187">
        <f t="shared" si="370"/>
        <v>0</v>
      </c>
      <c r="I187">
        <f t="shared" si="370"/>
        <v>0</v>
      </c>
      <c r="J187">
        <f t="shared" si="370"/>
        <v>0</v>
      </c>
      <c r="K187">
        <f t="shared" si="370"/>
        <v>0</v>
      </c>
      <c r="L187">
        <f t="shared" si="370"/>
        <v>0</v>
      </c>
      <c r="M187">
        <f t="shared" si="370"/>
        <v>0</v>
      </c>
      <c r="N187">
        <f t="shared" si="370"/>
        <v>0</v>
      </c>
      <c r="O187">
        <f t="shared" si="370"/>
        <v>0</v>
      </c>
      <c r="P187">
        <f t="shared" si="370"/>
        <v>0</v>
      </c>
      <c r="Q187">
        <f t="shared" si="370"/>
        <v>0</v>
      </c>
      <c r="R187">
        <f t="shared" si="370"/>
        <v>0</v>
      </c>
      <c r="S187">
        <f t="shared" si="370"/>
        <v>0</v>
      </c>
      <c r="T187">
        <f t="shared" si="370"/>
        <v>0</v>
      </c>
      <c r="U187">
        <f t="shared" si="370"/>
        <v>0</v>
      </c>
      <c r="V187">
        <f t="shared" si="370"/>
        <v>0</v>
      </c>
      <c r="W187">
        <f t="shared" si="370"/>
        <v>0</v>
      </c>
      <c r="X187">
        <f t="shared" si="370"/>
        <v>0</v>
      </c>
      <c r="Y187">
        <f t="shared" si="370"/>
        <v>0</v>
      </c>
      <c r="Z187">
        <f t="shared" si="370"/>
        <v>0</v>
      </c>
      <c r="AA187">
        <f t="shared" si="370"/>
        <v>0</v>
      </c>
      <c r="AB187">
        <f t="shared" si="370"/>
        <v>0</v>
      </c>
      <c r="AC187">
        <f t="shared" si="370"/>
        <v>0</v>
      </c>
      <c r="AD187">
        <f t="shared" si="370"/>
        <v>0</v>
      </c>
      <c r="AE187">
        <f t="shared" si="370"/>
        <v>0</v>
      </c>
      <c r="AF187">
        <f t="shared" si="370"/>
        <v>0</v>
      </c>
      <c r="AG187">
        <f t="shared" si="370"/>
        <v>0</v>
      </c>
      <c r="AH187">
        <f t="shared" si="370"/>
        <v>0</v>
      </c>
      <c r="AI187">
        <f t="shared" ref="AI187:BI187" si="371">IF(OR(AI$31&gt;$B187,AI$31&lt;$A187),0,IF(AI$31=$A187,AI$129,AH187))</f>
        <v>0</v>
      </c>
      <c r="AJ187">
        <f t="shared" si="371"/>
        <v>0</v>
      </c>
      <c r="AK187">
        <f t="shared" si="371"/>
        <v>0</v>
      </c>
      <c r="AL187">
        <f t="shared" si="371"/>
        <v>0</v>
      </c>
      <c r="AM187">
        <f t="shared" si="371"/>
        <v>0</v>
      </c>
      <c r="AN187">
        <f t="shared" si="371"/>
        <v>0</v>
      </c>
      <c r="AO187">
        <f t="shared" si="371"/>
        <v>0</v>
      </c>
      <c r="AP187">
        <f t="shared" si="371"/>
        <v>0</v>
      </c>
      <c r="AQ187">
        <f t="shared" si="371"/>
        <v>0</v>
      </c>
      <c r="AR187">
        <f t="shared" si="371"/>
        <v>0</v>
      </c>
      <c r="AS187">
        <f t="shared" si="371"/>
        <v>0</v>
      </c>
      <c r="AT187">
        <f t="shared" si="371"/>
        <v>0</v>
      </c>
      <c r="AU187">
        <f t="shared" si="371"/>
        <v>0</v>
      </c>
      <c r="AV187">
        <f t="shared" si="371"/>
        <v>0</v>
      </c>
      <c r="AW187">
        <f t="shared" si="371"/>
        <v>0</v>
      </c>
      <c r="AX187">
        <f t="shared" si="371"/>
        <v>0</v>
      </c>
      <c r="AY187">
        <f t="shared" si="371"/>
        <v>0</v>
      </c>
      <c r="AZ187">
        <f t="shared" si="371"/>
        <v>0</v>
      </c>
      <c r="BA187">
        <f t="shared" si="371"/>
        <v>0</v>
      </c>
      <c r="BB187">
        <f t="shared" si="371"/>
        <v>0</v>
      </c>
      <c r="BC187">
        <f t="shared" ca="1" si="371"/>
        <v>12170.443117187515</v>
      </c>
      <c r="BD187">
        <f t="shared" ca="1" si="371"/>
        <v>12170.443117187515</v>
      </c>
      <c r="BE187">
        <f t="shared" ca="1" si="371"/>
        <v>12170.443117187515</v>
      </c>
      <c r="BF187">
        <f t="shared" ca="1" si="371"/>
        <v>12170.443117187515</v>
      </c>
      <c r="BG187">
        <f t="shared" ca="1" si="371"/>
        <v>12170.443117187515</v>
      </c>
      <c r="BH187">
        <f t="shared" ca="1" si="371"/>
        <v>12170.443117187515</v>
      </c>
      <c r="BI187">
        <f t="shared" ca="1" si="371"/>
        <v>12170.443117187515</v>
      </c>
    </row>
    <row r="188" spans="1:61" x14ac:dyDescent="0.25">
      <c r="A188" s="60">
        <f t="shared" si="268"/>
        <v>2028</v>
      </c>
      <c r="B188">
        <f t="shared" si="269"/>
        <v>2032.75</v>
      </c>
      <c r="C188">
        <f t="shared" ref="C188:AH188" si="372">IF(OR(C$31&gt;$B188,C$31&lt;$A188),0,IF(C$31=$A188,C$129,B188))</f>
        <v>0</v>
      </c>
      <c r="D188">
        <f t="shared" si="372"/>
        <v>0</v>
      </c>
      <c r="E188">
        <f t="shared" si="372"/>
        <v>0</v>
      </c>
      <c r="F188">
        <f t="shared" si="372"/>
        <v>0</v>
      </c>
      <c r="G188">
        <f t="shared" si="372"/>
        <v>0</v>
      </c>
      <c r="H188">
        <f t="shared" si="372"/>
        <v>0</v>
      </c>
      <c r="I188">
        <f t="shared" si="372"/>
        <v>0</v>
      </c>
      <c r="J188">
        <f t="shared" si="372"/>
        <v>0</v>
      </c>
      <c r="K188">
        <f t="shared" si="372"/>
        <v>0</v>
      </c>
      <c r="L188">
        <f t="shared" si="372"/>
        <v>0</v>
      </c>
      <c r="M188">
        <f t="shared" si="372"/>
        <v>0</v>
      </c>
      <c r="N188">
        <f t="shared" si="372"/>
        <v>0</v>
      </c>
      <c r="O188">
        <f t="shared" si="372"/>
        <v>0</v>
      </c>
      <c r="P188">
        <f t="shared" si="372"/>
        <v>0</v>
      </c>
      <c r="Q188">
        <f t="shared" si="372"/>
        <v>0</v>
      </c>
      <c r="R188">
        <f t="shared" si="372"/>
        <v>0</v>
      </c>
      <c r="S188">
        <f t="shared" si="372"/>
        <v>0</v>
      </c>
      <c r="T188">
        <f t="shared" si="372"/>
        <v>0</v>
      </c>
      <c r="U188">
        <f t="shared" si="372"/>
        <v>0</v>
      </c>
      <c r="V188">
        <f t="shared" si="372"/>
        <v>0</v>
      </c>
      <c r="W188">
        <f t="shared" si="372"/>
        <v>0</v>
      </c>
      <c r="X188">
        <f t="shared" si="372"/>
        <v>0</v>
      </c>
      <c r="Y188">
        <f t="shared" si="372"/>
        <v>0</v>
      </c>
      <c r="Z188">
        <f t="shared" si="372"/>
        <v>0</v>
      </c>
      <c r="AA188">
        <f t="shared" si="372"/>
        <v>0</v>
      </c>
      <c r="AB188">
        <f t="shared" si="372"/>
        <v>0</v>
      </c>
      <c r="AC188">
        <f t="shared" si="372"/>
        <v>0</v>
      </c>
      <c r="AD188">
        <f t="shared" si="372"/>
        <v>0</v>
      </c>
      <c r="AE188">
        <f t="shared" si="372"/>
        <v>0</v>
      </c>
      <c r="AF188">
        <f t="shared" si="372"/>
        <v>0</v>
      </c>
      <c r="AG188">
        <f t="shared" si="372"/>
        <v>0</v>
      </c>
      <c r="AH188">
        <f t="shared" si="372"/>
        <v>0</v>
      </c>
      <c r="AI188">
        <f t="shared" ref="AI188:BI188" si="373">IF(OR(AI$31&gt;$B188,AI$31&lt;$A188),0,IF(AI$31=$A188,AI$129,AH188))</f>
        <v>0</v>
      </c>
      <c r="AJ188">
        <f t="shared" si="373"/>
        <v>0</v>
      </c>
      <c r="AK188">
        <f t="shared" si="373"/>
        <v>0</v>
      </c>
      <c r="AL188">
        <f t="shared" si="373"/>
        <v>0</v>
      </c>
      <c r="AM188">
        <f t="shared" si="373"/>
        <v>0</v>
      </c>
      <c r="AN188">
        <f t="shared" si="373"/>
        <v>0</v>
      </c>
      <c r="AO188">
        <f t="shared" si="373"/>
        <v>0</v>
      </c>
      <c r="AP188">
        <f t="shared" si="373"/>
        <v>0</v>
      </c>
      <c r="AQ188">
        <f t="shared" si="373"/>
        <v>0</v>
      </c>
      <c r="AR188">
        <f t="shared" si="373"/>
        <v>0</v>
      </c>
      <c r="AS188">
        <f t="shared" si="373"/>
        <v>0</v>
      </c>
      <c r="AT188">
        <f t="shared" si="373"/>
        <v>0</v>
      </c>
      <c r="AU188">
        <f t="shared" si="373"/>
        <v>0</v>
      </c>
      <c r="AV188">
        <f t="shared" si="373"/>
        <v>0</v>
      </c>
      <c r="AW188">
        <f t="shared" si="373"/>
        <v>0</v>
      </c>
      <c r="AX188">
        <f t="shared" si="373"/>
        <v>0</v>
      </c>
      <c r="AY188">
        <f t="shared" si="373"/>
        <v>0</v>
      </c>
      <c r="AZ188">
        <f t="shared" si="373"/>
        <v>0</v>
      </c>
      <c r="BA188">
        <f t="shared" si="373"/>
        <v>0</v>
      </c>
      <c r="BB188">
        <f t="shared" si="373"/>
        <v>0</v>
      </c>
      <c r="BC188">
        <f t="shared" si="373"/>
        <v>0</v>
      </c>
      <c r="BD188">
        <f t="shared" ca="1" si="373"/>
        <v>13276.808757812521</v>
      </c>
      <c r="BE188">
        <f t="shared" ca="1" si="373"/>
        <v>13276.808757812521</v>
      </c>
      <c r="BF188">
        <f t="shared" ca="1" si="373"/>
        <v>13276.808757812521</v>
      </c>
      <c r="BG188">
        <f t="shared" ca="1" si="373"/>
        <v>13276.808757812521</v>
      </c>
      <c r="BH188">
        <f t="shared" ca="1" si="373"/>
        <v>13276.808757812521</v>
      </c>
      <c r="BI188">
        <f t="shared" ca="1" si="373"/>
        <v>13276.808757812521</v>
      </c>
    </row>
    <row r="189" spans="1:61" x14ac:dyDescent="0.25">
      <c r="A189" s="60">
        <f t="shared" si="268"/>
        <v>2028.25</v>
      </c>
      <c r="B189">
        <f t="shared" si="269"/>
        <v>2033</v>
      </c>
      <c r="C189">
        <f t="shared" ref="C189:AH189" si="374">IF(OR(C$31&gt;$B189,C$31&lt;$A189),0,IF(C$31=$A189,C$129,B189))</f>
        <v>0</v>
      </c>
      <c r="D189">
        <f t="shared" si="374"/>
        <v>0</v>
      </c>
      <c r="E189">
        <f t="shared" si="374"/>
        <v>0</v>
      </c>
      <c r="F189">
        <f t="shared" si="374"/>
        <v>0</v>
      </c>
      <c r="G189">
        <f t="shared" si="374"/>
        <v>0</v>
      </c>
      <c r="H189">
        <f t="shared" si="374"/>
        <v>0</v>
      </c>
      <c r="I189">
        <f t="shared" si="374"/>
        <v>0</v>
      </c>
      <c r="J189">
        <f t="shared" si="374"/>
        <v>0</v>
      </c>
      <c r="K189">
        <f t="shared" si="374"/>
        <v>0</v>
      </c>
      <c r="L189">
        <f t="shared" si="374"/>
        <v>0</v>
      </c>
      <c r="M189">
        <f t="shared" si="374"/>
        <v>0</v>
      </c>
      <c r="N189">
        <f t="shared" si="374"/>
        <v>0</v>
      </c>
      <c r="O189">
        <f t="shared" si="374"/>
        <v>0</v>
      </c>
      <c r="P189">
        <f t="shared" si="374"/>
        <v>0</v>
      </c>
      <c r="Q189">
        <f t="shared" si="374"/>
        <v>0</v>
      </c>
      <c r="R189">
        <f t="shared" si="374"/>
        <v>0</v>
      </c>
      <c r="S189">
        <f t="shared" si="374"/>
        <v>0</v>
      </c>
      <c r="T189">
        <f t="shared" si="374"/>
        <v>0</v>
      </c>
      <c r="U189">
        <f t="shared" si="374"/>
        <v>0</v>
      </c>
      <c r="V189">
        <f t="shared" si="374"/>
        <v>0</v>
      </c>
      <c r="W189">
        <f t="shared" si="374"/>
        <v>0</v>
      </c>
      <c r="X189">
        <f t="shared" si="374"/>
        <v>0</v>
      </c>
      <c r="Y189">
        <f t="shared" si="374"/>
        <v>0</v>
      </c>
      <c r="Z189">
        <f t="shared" si="374"/>
        <v>0</v>
      </c>
      <c r="AA189">
        <f t="shared" si="374"/>
        <v>0</v>
      </c>
      <c r="AB189">
        <f t="shared" si="374"/>
        <v>0</v>
      </c>
      <c r="AC189">
        <f t="shared" si="374"/>
        <v>0</v>
      </c>
      <c r="AD189">
        <f t="shared" si="374"/>
        <v>0</v>
      </c>
      <c r="AE189">
        <f t="shared" si="374"/>
        <v>0</v>
      </c>
      <c r="AF189">
        <f t="shared" si="374"/>
        <v>0</v>
      </c>
      <c r="AG189">
        <f t="shared" si="374"/>
        <v>0</v>
      </c>
      <c r="AH189">
        <f t="shared" si="374"/>
        <v>0</v>
      </c>
      <c r="AI189">
        <f t="shared" ref="AI189:BI189" si="375">IF(OR(AI$31&gt;$B189,AI$31&lt;$A189),0,IF(AI$31=$A189,AI$129,AH189))</f>
        <v>0</v>
      </c>
      <c r="AJ189">
        <f t="shared" si="375"/>
        <v>0</v>
      </c>
      <c r="AK189">
        <f t="shared" si="375"/>
        <v>0</v>
      </c>
      <c r="AL189">
        <f t="shared" si="375"/>
        <v>0</v>
      </c>
      <c r="AM189">
        <f t="shared" si="375"/>
        <v>0</v>
      </c>
      <c r="AN189">
        <f t="shared" si="375"/>
        <v>0</v>
      </c>
      <c r="AO189">
        <f t="shared" si="375"/>
        <v>0</v>
      </c>
      <c r="AP189">
        <f t="shared" si="375"/>
        <v>0</v>
      </c>
      <c r="AQ189">
        <f t="shared" si="375"/>
        <v>0</v>
      </c>
      <c r="AR189">
        <f t="shared" si="375"/>
        <v>0</v>
      </c>
      <c r="AS189">
        <f t="shared" si="375"/>
        <v>0</v>
      </c>
      <c r="AT189">
        <f t="shared" si="375"/>
        <v>0</v>
      </c>
      <c r="AU189">
        <f t="shared" si="375"/>
        <v>0</v>
      </c>
      <c r="AV189">
        <f t="shared" si="375"/>
        <v>0</v>
      </c>
      <c r="AW189">
        <f t="shared" si="375"/>
        <v>0</v>
      </c>
      <c r="AX189">
        <f t="shared" si="375"/>
        <v>0</v>
      </c>
      <c r="AY189">
        <f t="shared" si="375"/>
        <v>0</v>
      </c>
      <c r="AZ189">
        <f t="shared" si="375"/>
        <v>0</v>
      </c>
      <c r="BA189">
        <f t="shared" si="375"/>
        <v>0</v>
      </c>
      <c r="BB189">
        <f t="shared" si="375"/>
        <v>0</v>
      </c>
      <c r="BC189">
        <f t="shared" si="375"/>
        <v>0</v>
      </c>
      <c r="BD189">
        <f t="shared" si="375"/>
        <v>0</v>
      </c>
      <c r="BE189">
        <f t="shared" ca="1" si="375"/>
        <v>13276.808757812521</v>
      </c>
      <c r="BF189">
        <f t="shared" ca="1" si="375"/>
        <v>13276.808757812521</v>
      </c>
      <c r="BG189">
        <f t="shared" ca="1" si="375"/>
        <v>13276.808757812521</v>
      </c>
      <c r="BH189">
        <f t="shared" ca="1" si="375"/>
        <v>13276.808757812521</v>
      </c>
      <c r="BI189">
        <f t="shared" ca="1" si="375"/>
        <v>13276.808757812521</v>
      </c>
    </row>
    <row r="190" spans="1:61" x14ac:dyDescent="0.25">
      <c r="A190" s="60">
        <f t="shared" si="268"/>
        <v>2028.5</v>
      </c>
      <c r="B190">
        <f t="shared" si="269"/>
        <v>2033.25</v>
      </c>
      <c r="C190">
        <f t="shared" ref="C190:AH190" si="376">IF(OR(C$31&gt;$B190,C$31&lt;$A190),0,IF(C$31=$A190,C$129,B190))</f>
        <v>0</v>
      </c>
      <c r="D190">
        <f t="shared" si="376"/>
        <v>0</v>
      </c>
      <c r="E190">
        <f t="shared" si="376"/>
        <v>0</v>
      </c>
      <c r="F190">
        <f t="shared" si="376"/>
        <v>0</v>
      </c>
      <c r="G190">
        <f t="shared" si="376"/>
        <v>0</v>
      </c>
      <c r="H190">
        <f t="shared" si="376"/>
        <v>0</v>
      </c>
      <c r="I190">
        <f t="shared" si="376"/>
        <v>0</v>
      </c>
      <c r="J190">
        <f t="shared" si="376"/>
        <v>0</v>
      </c>
      <c r="K190">
        <f t="shared" si="376"/>
        <v>0</v>
      </c>
      <c r="L190">
        <f t="shared" si="376"/>
        <v>0</v>
      </c>
      <c r="M190">
        <f t="shared" si="376"/>
        <v>0</v>
      </c>
      <c r="N190">
        <f t="shared" si="376"/>
        <v>0</v>
      </c>
      <c r="O190">
        <f t="shared" si="376"/>
        <v>0</v>
      </c>
      <c r="P190">
        <f t="shared" si="376"/>
        <v>0</v>
      </c>
      <c r="Q190">
        <f t="shared" si="376"/>
        <v>0</v>
      </c>
      <c r="R190">
        <f t="shared" si="376"/>
        <v>0</v>
      </c>
      <c r="S190">
        <f t="shared" si="376"/>
        <v>0</v>
      </c>
      <c r="T190">
        <f t="shared" si="376"/>
        <v>0</v>
      </c>
      <c r="U190">
        <f t="shared" si="376"/>
        <v>0</v>
      </c>
      <c r="V190">
        <f t="shared" si="376"/>
        <v>0</v>
      </c>
      <c r="W190">
        <f t="shared" si="376"/>
        <v>0</v>
      </c>
      <c r="X190">
        <f t="shared" si="376"/>
        <v>0</v>
      </c>
      <c r="Y190">
        <f t="shared" si="376"/>
        <v>0</v>
      </c>
      <c r="Z190">
        <f t="shared" si="376"/>
        <v>0</v>
      </c>
      <c r="AA190">
        <f t="shared" si="376"/>
        <v>0</v>
      </c>
      <c r="AB190">
        <f t="shared" si="376"/>
        <v>0</v>
      </c>
      <c r="AC190">
        <f t="shared" si="376"/>
        <v>0</v>
      </c>
      <c r="AD190">
        <f t="shared" si="376"/>
        <v>0</v>
      </c>
      <c r="AE190">
        <f t="shared" si="376"/>
        <v>0</v>
      </c>
      <c r="AF190">
        <f t="shared" si="376"/>
        <v>0</v>
      </c>
      <c r="AG190">
        <f t="shared" si="376"/>
        <v>0</v>
      </c>
      <c r="AH190">
        <f t="shared" si="376"/>
        <v>0</v>
      </c>
      <c r="AI190">
        <f t="shared" ref="AI190:BI190" si="377">IF(OR(AI$31&gt;$B190,AI$31&lt;$A190),0,IF(AI$31=$A190,AI$129,AH190))</f>
        <v>0</v>
      </c>
      <c r="AJ190">
        <f t="shared" si="377"/>
        <v>0</v>
      </c>
      <c r="AK190">
        <f t="shared" si="377"/>
        <v>0</v>
      </c>
      <c r="AL190">
        <f t="shared" si="377"/>
        <v>0</v>
      </c>
      <c r="AM190">
        <f t="shared" si="377"/>
        <v>0</v>
      </c>
      <c r="AN190">
        <f t="shared" si="377"/>
        <v>0</v>
      </c>
      <c r="AO190">
        <f t="shared" si="377"/>
        <v>0</v>
      </c>
      <c r="AP190">
        <f t="shared" si="377"/>
        <v>0</v>
      </c>
      <c r="AQ190">
        <f t="shared" si="377"/>
        <v>0</v>
      </c>
      <c r="AR190">
        <f t="shared" si="377"/>
        <v>0</v>
      </c>
      <c r="AS190">
        <f t="shared" si="377"/>
        <v>0</v>
      </c>
      <c r="AT190">
        <f t="shared" si="377"/>
        <v>0</v>
      </c>
      <c r="AU190">
        <f t="shared" si="377"/>
        <v>0</v>
      </c>
      <c r="AV190">
        <f t="shared" si="377"/>
        <v>0</v>
      </c>
      <c r="AW190">
        <f t="shared" si="377"/>
        <v>0</v>
      </c>
      <c r="AX190">
        <f t="shared" si="377"/>
        <v>0</v>
      </c>
      <c r="AY190">
        <f t="shared" si="377"/>
        <v>0</v>
      </c>
      <c r="AZ190">
        <f t="shared" si="377"/>
        <v>0</v>
      </c>
      <c r="BA190">
        <f t="shared" si="377"/>
        <v>0</v>
      </c>
      <c r="BB190">
        <f t="shared" si="377"/>
        <v>0</v>
      </c>
      <c r="BC190">
        <f t="shared" si="377"/>
        <v>0</v>
      </c>
      <c r="BD190">
        <f t="shared" si="377"/>
        <v>0</v>
      </c>
      <c r="BE190">
        <f t="shared" si="377"/>
        <v>0</v>
      </c>
      <c r="BF190">
        <f t="shared" ca="1" si="377"/>
        <v>13759.562500000022</v>
      </c>
      <c r="BG190">
        <f t="shared" ca="1" si="377"/>
        <v>13759.562500000022</v>
      </c>
      <c r="BH190">
        <f t="shared" ca="1" si="377"/>
        <v>13759.562500000022</v>
      </c>
      <c r="BI190">
        <f t="shared" ca="1" si="377"/>
        <v>13759.562500000022</v>
      </c>
    </row>
    <row r="191" spans="1:61" x14ac:dyDescent="0.25">
      <c r="A191" s="60">
        <f t="shared" si="268"/>
        <v>2028.75</v>
      </c>
      <c r="B191">
        <f t="shared" si="269"/>
        <v>2033.5</v>
      </c>
      <c r="C191">
        <f t="shared" ref="C191:AH191" si="378">IF(OR(C$31&gt;$B191,C$31&lt;$A191),0,IF(C$31=$A191,C$129,B191))</f>
        <v>0</v>
      </c>
      <c r="D191">
        <f t="shared" si="378"/>
        <v>0</v>
      </c>
      <c r="E191">
        <f t="shared" si="378"/>
        <v>0</v>
      </c>
      <c r="F191">
        <f t="shared" si="378"/>
        <v>0</v>
      </c>
      <c r="G191">
        <f t="shared" si="378"/>
        <v>0</v>
      </c>
      <c r="H191">
        <f t="shared" si="378"/>
        <v>0</v>
      </c>
      <c r="I191">
        <f t="shared" si="378"/>
        <v>0</v>
      </c>
      <c r="J191">
        <f t="shared" si="378"/>
        <v>0</v>
      </c>
      <c r="K191">
        <f t="shared" si="378"/>
        <v>0</v>
      </c>
      <c r="L191">
        <f t="shared" si="378"/>
        <v>0</v>
      </c>
      <c r="M191">
        <f t="shared" si="378"/>
        <v>0</v>
      </c>
      <c r="N191">
        <f t="shared" si="378"/>
        <v>0</v>
      </c>
      <c r="O191">
        <f t="shared" si="378"/>
        <v>0</v>
      </c>
      <c r="P191">
        <f t="shared" si="378"/>
        <v>0</v>
      </c>
      <c r="Q191">
        <f t="shared" si="378"/>
        <v>0</v>
      </c>
      <c r="R191">
        <f t="shared" si="378"/>
        <v>0</v>
      </c>
      <c r="S191">
        <f t="shared" si="378"/>
        <v>0</v>
      </c>
      <c r="T191">
        <f t="shared" si="378"/>
        <v>0</v>
      </c>
      <c r="U191">
        <f t="shared" si="378"/>
        <v>0</v>
      </c>
      <c r="V191">
        <f t="shared" si="378"/>
        <v>0</v>
      </c>
      <c r="W191">
        <f t="shared" si="378"/>
        <v>0</v>
      </c>
      <c r="X191">
        <f t="shared" si="378"/>
        <v>0</v>
      </c>
      <c r="Y191">
        <f t="shared" si="378"/>
        <v>0</v>
      </c>
      <c r="Z191">
        <f t="shared" si="378"/>
        <v>0</v>
      </c>
      <c r="AA191">
        <f t="shared" si="378"/>
        <v>0</v>
      </c>
      <c r="AB191">
        <f t="shared" si="378"/>
        <v>0</v>
      </c>
      <c r="AC191">
        <f t="shared" si="378"/>
        <v>0</v>
      </c>
      <c r="AD191">
        <f t="shared" si="378"/>
        <v>0</v>
      </c>
      <c r="AE191">
        <f t="shared" si="378"/>
        <v>0</v>
      </c>
      <c r="AF191">
        <f t="shared" si="378"/>
        <v>0</v>
      </c>
      <c r="AG191">
        <f t="shared" si="378"/>
        <v>0</v>
      </c>
      <c r="AH191">
        <f t="shared" si="378"/>
        <v>0</v>
      </c>
      <c r="AI191">
        <f t="shared" ref="AI191:BI191" si="379">IF(OR(AI$31&gt;$B191,AI$31&lt;$A191),0,IF(AI$31=$A191,AI$129,AH191))</f>
        <v>0</v>
      </c>
      <c r="AJ191">
        <f t="shared" si="379"/>
        <v>0</v>
      </c>
      <c r="AK191">
        <f t="shared" si="379"/>
        <v>0</v>
      </c>
      <c r="AL191">
        <f t="shared" si="379"/>
        <v>0</v>
      </c>
      <c r="AM191">
        <f t="shared" si="379"/>
        <v>0</v>
      </c>
      <c r="AN191">
        <f t="shared" si="379"/>
        <v>0</v>
      </c>
      <c r="AO191">
        <f t="shared" si="379"/>
        <v>0</v>
      </c>
      <c r="AP191">
        <f t="shared" si="379"/>
        <v>0</v>
      </c>
      <c r="AQ191">
        <f t="shared" si="379"/>
        <v>0</v>
      </c>
      <c r="AR191">
        <f t="shared" si="379"/>
        <v>0</v>
      </c>
      <c r="AS191">
        <f t="shared" si="379"/>
        <v>0</v>
      </c>
      <c r="AT191">
        <f t="shared" si="379"/>
        <v>0</v>
      </c>
      <c r="AU191">
        <f t="shared" si="379"/>
        <v>0</v>
      </c>
      <c r="AV191">
        <f t="shared" si="379"/>
        <v>0</v>
      </c>
      <c r="AW191">
        <f t="shared" si="379"/>
        <v>0</v>
      </c>
      <c r="AX191">
        <f t="shared" si="379"/>
        <v>0</v>
      </c>
      <c r="AY191">
        <f t="shared" si="379"/>
        <v>0</v>
      </c>
      <c r="AZ191">
        <f t="shared" si="379"/>
        <v>0</v>
      </c>
      <c r="BA191">
        <f t="shared" si="379"/>
        <v>0</v>
      </c>
      <c r="BB191">
        <f t="shared" si="379"/>
        <v>0</v>
      </c>
      <c r="BC191">
        <f t="shared" si="379"/>
        <v>0</v>
      </c>
      <c r="BD191">
        <f t="shared" si="379"/>
        <v>0</v>
      </c>
      <c r="BE191">
        <f t="shared" si="379"/>
        <v>0</v>
      </c>
      <c r="BF191">
        <f t="shared" si="379"/>
        <v>0</v>
      </c>
      <c r="BG191">
        <f t="shared" ca="1" si="379"/>
        <v>13759.562500000022</v>
      </c>
      <c r="BH191">
        <f t="shared" ca="1" si="379"/>
        <v>13759.562500000022</v>
      </c>
      <c r="BI191">
        <f t="shared" ca="1" si="379"/>
        <v>13759.562500000022</v>
      </c>
    </row>
    <row r="192" spans="1:61" x14ac:dyDescent="0.25">
      <c r="A192" s="60">
        <f t="shared" si="268"/>
        <v>2029</v>
      </c>
      <c r="B192">
        <f t="shared" si="269"/>
        <v>2033.75</v>
      </c>
      <c r="C192">
        <f t="shared" ref="C192:AH192" si="380">IF(OR(C$31&gt;$B192,C$31&lt;$A192),0,IF(C$31=$A192,C$129,B192))</f>
        <v>0</v>
      </c>
      <c r="D192">
        <f t="shared" si="380"/>
        <v>0</v>
      </c>
      <c r="E192">
        <f t="shared" si="380"/>
        <v>0</v>
      </c>
      <c r="F192">
        <f t="shared" si="380"/>
        <v>0</v>
      </c>
      <c r="G192">
        <f t="shared" si="380"/>
        <v>0</v>
      </c>
      <c r="H192">
        <f t="shared" si="380"/>
        <v>0</v>
      </c>
      <c r="I192">
        <f t="shared" si="380"/>
        <v>0</v>
      </c>
      <c r="J192">
        <f t="shared" si="380"/>
        <v>0</v>
      </c>
      <c r="K192">
        <f t="shared" si="380"/>
        <v>0</v>
      </c>
      <c r="L192">
        <f t="shared" si="380"/>
        <v>0</v>
      </c>
      <c r="M192">
        <f t="shared" si="380"/>
        <v>0</v>
      </c>
      <c r="N192">
        <f t="shared" si="380"/>
        <v>0</v>
      </c>
      <c r="O192">
        <f t="shared" si="380"/>
        <v>0</v>
      </c>
      <c r="P192">
        <f t="shared" si="380"/>
        <v>0</v>
      </c>
      <c r="Q192">
        <f t="shared" si="380"/>
        <v>0</v>
      </c>
      <c r="R192">
        <f t="shared" si="380"/>
        <v>0</v>
      </c>
      <c r="S192">
        <f t="shared" si="380"/>
        <v>0</v>
      </c>
      <c r="T192">
        <f t="shared" si="380"/>
        <v>0</v>
      </c>
      <c r="U192">
        <f t="shared" si="380"/>
        <v>0</v>
      </c>
      <c r="V192">
        <f t="shared" si="380"/>
        <v>0</v>
      </c>
      <c r="W192">
        <f t="shared" si="380"/>
        <v>0</v>
      </c>
      <c r="X192">
        <f t="shared" si="380"/>
        <v>0</v>
      </c>
      <c r="Y192">
        <f t="shared" si="380"/>
        <v>0</v>
      </c>
      <c r="Z192">
        <f t="shared" si="380"/>
        <v>0</v>
      </c>
      <c r="AA192">
        <f t="shared" si="380"/>
        <v>0</v>
      </c>
      <c r="AB192">
        <f t="shared" si="380"/>
        <v>0</v>
      </c>
      <c r="AC192">
        <f t="shared" si="380"/>
        <v>0</v>
      </c>
      <c r="AD192">
        <f t="shared" si="380"/>
        <v>0</v>
      </c>
      <c r="AE192">
        <f t="shared" si="380"/>
        <v>0</v>
      </c>
      <c r="AF192">
        <f t="shared" si="380"/>
        <v>0</v>
      </c>
      <c r="AG192">
        <f t="shared" si="380"/>
        <v>0</v>
      </c>
      <c r="AH192">
        <f t="shared" si="380"/>
        <v>0</v>
      </c>
      <c r="AI192">
        <f t="shared" ref="AI192:BI192" si="381">IF(OR(AI$31&gt;$B192,AI$31&lt;$A192),0,IF(AI$31=$A192,AI$129,AH192))</f>
        <v>0</v>
      </c>
      <c r="AJ192">
        <f t="shared" si="381"/>
        <v>0</v>
      </c>
      <c r="AK192">
        <f t="shared" si="381"/>
        <v>0</v>
      </c>
      <c r="AL192">
        <f t="shared" si="381"/>
        <v>0</v>
      </c>
      <c r="AM192">
        <f t="shared" si="381"/>
        <v>0</v>
      </c>
      <c r="AN192">
        <f t="shared" si="381"/>
        <v>0</v>
      </c>
      <c r="AO192">
        <f t="shared" si="381"/>
        <v>0</v>
      </c>
      <c r="AP192">
        <f t="shared" si="381"/>
        <v>0</v>
      </c>
      <c r="AQ192">
        <f t="shared" si="381"/>
        <v>0</v>
      </c>
      <c r="AR192">
        <f t="shared" si="381"/>
        <v>0</v>
      </c>
      <c r="AS192">
        <f t="shared" si="381"/>
        <v>0</v>
      </c>
      <c r="AT192">
        <f t="shared" si="381"/>
        <v>0</v>
      </c>
      <c r="AU192">
        <f t="shared" si="381"/>
        <v>0</v>
      </c>
      <c r="AV192">
        <f t="shared" si="381"/>
        <v>0</v>
      </c>
      <c r="AW192">
        <f t="shared" si="381"/>
        <v>0</v>
      </c>
      <c r="AX192">
        <f t="shared" si="381"/>
        <v>0</v>
      </c>
      <c r="AY192">
        <f t="shared" si="381"/>
        <v>0</v>
      </c>
      <c r="AZ192">
        <f t="shared" si="381"/>
        <v>0</v>
      </c>
      <c r="BA192">
        <f t="shared" si="381"/>
        <v>0</v>
      </c>
      <c r="BB192">
        <f t="shared" si="381"/>
        <v>0</v>
      </c>
      <c r="BC192">
        <f t="shared" si="381"/>
        <v>0</v>
      </c>
      <c r="BD192">
        <f t="shared" si="381"/>
        <v>0</v>
      </c>
      <c r="BE192">
        <f t="shared" si="381"/>
        <v>0</v>
      </c>
      <c r="BF192">
        <f t="shared" si="381"/>
        <v>0</v>
      </c>
      <c r="BG192">
        <f t="shared" si="381"/>
        <v>0</v>
      </c>
      <c r="BH192">
        <f t="shared" ca="1" si="381"/>
        <v>13759.562500000018</v>
      </c>
      <c r="BI192">
        <f t="shared" ca="1" si="381"/>
        <v>13759.562500000018</v>
      </c>
    </row>
    <row r="193" spans="1:61" x14ac:dyDescent="0.25">
      <c r="A193" s="60">
        <f t="shared" si="268"/>
        <v>2029.25</v>
      </c>
      <c r="B193">
        <f t="shared" si="269"/>
        <v>2034</v>
      </c>
      <c r="C193">
        <f t="shared" ref="C193:AH193" si="382">IF(OR(C$31&gt;$B193,C$31&lt;$A193),0,IF(C$31=$A193,C$129,B193))</f>
        <v>0</v>
      </c>
      <c r="D193">
        <f t="shared" si="382"/>
        <v>0</v>
      </c>
      <c r="E193">
        <f t="shared" si="382"/>
        <v>0</v>
      </c>
      <c r="F193">
        <f t="shared" si="382"/>
        <v>0</v>
      </c>
      <c r="G193">
        <f t="shared" si="382"/>
        <v>0</v>
      </c>
      <c r="H193">
        <f t="shared" si="382"/>
        <v>0</v>
      </c>
      <c r="I193">
        <f t="shared" si="382"/>
        <v>0</v>
      </c>
      <c r="J193">
        <f t="shared" si="382"/>
        <v>0</v>
      </c>
      <c r="K193">
        <f t="shared" si="382"/>
        <v>0</v>
      </c>
      <c r="L193">
        <f t="shared" si="382"/>
        <v>0</v>
      </c>
      <c r="M193">
        <f t="shared" si="382"/>
        <v>0</v>
      </c>
      <c r="N193">
        <f t="shared" si="382"/>
        <v>0</v>
      </c>
      <c r="O193">
        <f t="shared" si="382"/>
        <v>0</v>
      </c>
      <c r="P193">
        <f t="shared" si="382"/>
        <v>0</v>
      </c>
      <c r="Q193">
        <f t="shared" si="382"/>
        <v>0</v>
      </c>
      <c r="R193">
        <f t="shared" si="382"/>
        <v>0</v>
      </c>
      <c r="S193">
        <f t="shared" si="382"/>
        <v>0</v>
      </c>
      <c r="T193">
        <f t="shared" si="382"/>
        <v>0</v>
      </c>
      <c r="U193">
        <f t="shared" si="382"/>
        <v>0</v>
      </c>
      <c r="V193">
        <f t="shared" si="382"/>
        <v>0</v>
      </c>
      <c r="W193">
        <f t="shared" si="382"/>
        <v>0</v>
      </c>
      <c r="X193">
        <f t="shared" si="382"/>
        <v>0</v>
      </c>
      <c r="Y193">
        <f t="shared" si="382"/>
        <v>0</v>
      </c>
      <c r="Z193">
        <f t="shared" si="382"/>
        <v>0</v>
      </c>
      <c r="AA193">
        <f t="shared" si="382"/>
        <v>0</v>
      </c>
      <c r="AB193">
        <f t="shared" si="382"/>
        <v>0</v>
      </c>
      <c r="AC193">
        <f t="shared" si="382"/>
        <v>0</v>
      </c>
      <c r="AD193">
        <f t="shared" si="382"/>
        <v>0</v>
      </c>
      <c r="AE193">
        <f t="shared" si="382"/>
        <v>0</v>
      </c>
      <c r="AF193">
        <f t="shared" si="382"/>
        <v>0</v>
      </c>
      <c r="AG193">
        <f t="shared" si="382"/>
        <v>0</v>
      </c>
      <c r="AH193">
        <f t="shared" si="382"/>
        <v>0</v>
      </c>
      <c r="AI193">
        <f t="shared" ref="AI193:BI193" si="383">IF(OR(AI$31&gt;$B193,AI$31&lt;$A193),0,IF(AI$31=$A193,AI$129,AH193))</f>
        <v>0</v>
      </c>
      <c r="AJ193">
        <f t="shared" si="383"/>
        <v>0</v>
      </c>
      <c r="AK193">
        <f t="shared" si="383"/>
        <v>0</v>
      </c>
      <c r="AL193">
        <f t="shared" si="383"/>
        <v>0</v>
      </c>
      <c r="AM193">
        <f t="shared" si="383"/>
        <v>0</v>
      </c>
      <c r="AN193">
        <f t="shared" si="383"/>
        <v>0</v>
      </c>
      <c r="AO193">
        <f t="shared" si="383"/>
        <v>0</v>
      </c>
      <c r="AP193">
        <f t="shared" si="383"/>
        <v>0</v>
      </c>
      <c r="AQ193">
        <f t="shared" si="383"/>
        <v>0</v>
      </c>
      <c r="AR193">
        <f t="shared" si="383"/>
        <v>0</v>
      </c>
      <c r="AS193">
        <f t="shared" si="383"/>
        <v>0</v>
      </c>
      <c r="AT193">
        <f t="shared" si="383"/>
        <v>0</v>
      </c>
      <c r="AU193">
        <f t="shared" si="383"/>
        <v>0</v>
      </c>
      <c r="AV193">
        <f t="shared" si="383"/>
        <v>0</v>
      </c>
      <c r="AW193">
        <f t="shared" si="383"/>
        <v>0</v>
      </c>
      <c r="AX193">
        <f t="shared" si="383"/>
        <v>0</v>
      </c>
      <c r="AY193">
        <f t="shared" si="383"/>
        <v>0</v>
      </c>
      <c r="AZ193">
        <f t="shared" si="383"/>
        <v>0</v>
      </c>
      <c r="BA193">
        <f t="shared" si="383"/>
        <v>0</v>
      </c>
      <c r="BB193">
        <f t="shared" si="383"/>
        <v>0</v>
      </c>
      <c r="BC193">
        <f t="shared" si="383"/>
        <v>0</v>
      </c>
      <c r="BD193">
        <f t="shared" si="383"/>
        <v>0</v>
      </c>
      <c r="BE193">
        <f t="shared" si="383"/>
        <v>0</v>
      </c>
      <c r="BF193">
        <f t="shared" si="383"/>
        <v>0</v>
      </c>
      <c r="BG193">
        <f t="shared" si="383"/>
        <v>0</v>
      </c>
      <c r="BH193">
        <f t="shared" si="383"/>
        <v>0</v>
      </c>
      <c r="BI193">
        <f t="shared" ca="1" si="383"/>
        <v>13759.562500000022</v>
      </c>
    </row>
    <row r="194" spans="1:61" x14ac:dyDescent="0.25">
      <c r="A194" t="s">
        <v>8</v>
      </c>
      <c r="C194">
        <f ca="1">SUM(C135:C193)</f>
        <v>0</v>
      </c>
      <c r="D194">
        <f t="shared" ref="D194:BI194" ca="1" si="384">SUM(D135:D193)</f>
        <v>7230.875</v>
      </c>
      <c r="E194">
        <f t="shared" ca="1" si="384"/>
        <v>14461.75</v>
      </c>
      <c r="F194">
        <f t="shared" ca="1" si="384"/>
        <v>22567.625</v>
      </c>
      <c r="G194">
        <f t="shared" ca="1" si="384"/>
        <v>30673.5</v>
      </c>
      <c r="H194">
        <f t="shared" ca="1" si="384"/>
        <v>38779.375</v>
      </c>
      <c r="I194">
        <f t="shared" ca="1" si="384"/>
        <v>46885.25</v>
      </c>
      <c r="J194">
        <f t="shared" ca="1" si="384"/>
        <v>54991.125</v>
      </c>
      <c r="K194">
        <f t="shared" ca="1" si="384"/>
        <v>63097</v>
      </c>
      <c r="L194">
        <f t="shared" ca="1" si="384"/>
        <v>72915.715624999997</v>
      </c>
      <c r="M194">
        <f t="shared" ca="1" si="384"/>
        <v>82734.431249999994</v>
      </c>
      <c r="N194">
        <f t="shared" ca="1" si="384"/>
        <v>96493.993749999994</v>
      </c>
      <c r="O194">
        <f t="shared" ca="1" si="384"/>
        <v>110253.55624999999</v>
      </c>
      <c r="P194">
        <f t="shared" ca="1" si="384"/>
        <v>124013.11874999999</v>
      </c>
      <c r="Q194">
        <f t="shared" ca="1" si="384"/>
        <v>137772.68124999999</v>
      </c>
      <c r="R194">
        <f t="shared" ca="1" si="384"/>
        <v>151532.24374999999</v>
      </c>
      <c r="S194">
        <f t="shared" ca="1" si="384"/>
        <v>165291.80624999999</v>
      </c>
      <c r="T194">
        <f t="shared" ca="1" si="384"/>
        <v>179051.36874999999</v>
      </c>
      <c r="U194">
        <f t="shared" ca="1" si="384"/>
        <v>192810.93124999999</v>
      </c>
      <c r="V194">
        <f t="shared" ca="1" si="384"/>
        <v>206570.49374999999</v>
      </c>
      <c r="W194">
        <f t="shared" ca="1" si="384"/>
        <v>220330.05624999999</v>
      </c>
      <c r="X194">
        <f t="shared" ca="1" si="384"/>
        <v>231558.8125</v>
      </c>
      <c r="Y194">
        <f t="shared" ca="1" si="384"/>
        <v>242787.56875000001</v>
      </c>
      <c r="Z194">
        <f t="shared" ca="1" si="384"/>
        <v>256240.88125000001</v>
      </c>
      <c r="AA194">
        <f t="shared" ca="1" si="384"/>
        <v>269694.19374999998</v>
      </c>
      <c r="AB194">
        <f t="shared" ca="1" si="384"/>
        <v>274510.04062500002</v>
      </c>
      <c r="AC194">
        <f t="shared" ca="1" si="384"/>
        <v>279325.88750000001</v>
      </c>
      <c r="AD194">
        <f t="shared" ca="1" si="384"/>
        <v>279325.88750000001</v>
      </c>
      <c r="AE194">
        <f t="shared" ca="1" si="384"/>
        <v>279325.88750000001</v>
      </c>
      <c r="AF194">
        <f t="shared" ca="1" si="384"/>
        <v>278726.39328124997</v>
      </c>
      <c r="AG194">
        <f t="shared" ca="1" si="384"/>
        <v>278126.89906249993</v>
      </c>
      <c r="AH194">
        <f t="shared" ca="1" si="384"/>
        <v>276747.60265625</v>
      </c>
      <c r="AI194">
        <f t="shared" ca="1" si="384"/>
        <v>275368.30625000002</v>
      </c>
      <c r="AJ194">
        <f t="shared" ca="1" si="384"/>
        <v>275368.30625000002</v>
      </c>
      <c r="AK194">
        <f t="shared" ca="1" si="384"/>
        <v>275368.30625000002</v>
      </c>
      <c r="AL194">
        <f t="shared" ca="1" si="384"/>
        <v>275368.30625000002</v>
      </c>
      <c r="AM194">
        <f t="shared" ca="1" si="384"/>
        <v>275368.30625000002</v>
      </c>
      <c r="AN194">
        <f t="shared" ca="1" si="384"/>
        <v>275368.30625000008</v>
      </c>
      <c r="AO194">
        <f t="shared" ca="1" si="384"/>
        <v>275368.30625000008</v>
      </c>
      <c r="AP194">
        <f t="shared" ca="1" si="384"/>
        <v>275368.30625000008</v>
      </c>
      <c r="AQ194">
        <f t="shared" ca="1" si="384"/>
        <v>275368.30625000008</v>
      </c>
      <c r="AR194">
        <f t="shared" ca="1" si="384"/>
        <v>274998.61875000008</v>
      </c>
      <c r="AS194">
        <f t="shared" ca="1" si="384"/>
        <v>274628.93125000002</v>
      </c>
      <c r="AT194">
        <f t="shared" ca="1" si="384"/>
        <v>273743.14906249999</v>
      </c>
      <c r="AU194">
        <f t="shared" ca="1" si="384"/>
        <v>272857.36687500001</v>
      </c>
      <c r="AV194">
        <f t="shared" ca="1" si="384"/>
        <v>275880.47984375001</v>
      </c>
      <c r="AW194">
        <f t="shared" ca="1" si="384"/>
        <v>278903.59281250002</v>
      </c>
      <c r="AX194">
        <f t="shared" ca="1" si="384"/>
        <v>280589.13921875006</v>
      </c>
      <c r="AY194">
        <f t="shared" ca="1" si="384"/>
        <v>282274.68562500004</v>
      </c>
      <c r="AZ194">
        <f t="shared" ca="1" si="384"/>
        <v>280609.67782031256</v>
      </c>
      <c r="BA194">
        <f t="shared" ca="1" si="384"/>
        <v>278944.67001562502</v>
      </c>
      <c r="BB194">
        <f t="shared" ca="1" si="384"/>
        <v>278734.84703906259</v>
      </c>
      <c r="BC194">
        <f t="shared" ca="1" si="384"/>
        <v>278525.0240625001</v>
      </c>
      <c r="BD194">
        <f t="shared" ca="1" si="384"/>
        <v>278042.27032031259</v>
      </c>
      <c r="BE194">
        <f t="shared" ca="1" si="384"/>
        <v>277559.51657812513</v>
      </c>
      <c r="BF194">
        <f t="shared" ca="1" si="384"/>
        <v>277559.51657812507</v>
      </c>
      <c r="BG194">
        <f t="shared" ca="1" si="384"/>
        <v>277559.51657812501</v>
      </c>
      <c r="BH194">
        <f t="shared" ca="1" si="384"/>
        <v>277559.51657812513</v>
      </c>
      <c r="BI194">
        <f t="shared" ca="1" si="384"/>
        <v>277559.51657812513</v>
      </c>
    </row>
    <row r="196" spans="1:61" x14ac:dyDescent="0.25">
      <c r="A196" s="9" t="s">
        <v>544</v>
      </c>
    </row>
    <row r="197" spans="1:61" x14ac:dyDescent="0.25">
      <c r="A197" s="60">
        <f>A135</f>
        <v>2014.75</v>
      </c>
      <c r="C197" s="3">
        <f t="shared" ref="C197:AH197" si="385">IF($A197=C$31,C$56,B197*(1+C$22))</f>
        <v>24</v>
      </c>
      <c r="D197" s="3">
        <f t="shared" si="385"/>
        <v>24.178009722665589</v>
      </c>
      <c r="E197" s="3">
        <f t="shared" si="385"/>
        <v>24.357339756221322</v>
      </c>
      <c r="F197" s="3">
        <f t="shared" si="385"/>
        <v>24.537999893507841</v>
      </c>
      <c r="G197" s="3">
        <f t="shared" si="385"/>
        <v>24.719999999999992</v>
      </c>
      <c r="H197" s="3">
        <f t="shared" si="385"/>
        <v>24.903350014345548</v>
      </c>
      <c r="I197" s="3">
        <f t="shared" si="385"/>
        <v>25.088059948907954</v>
      </c>
      <c r="J197" s="3">
        <f t="shared" si="385"/>
        <v>25.274139890313069</v>
      </c>
      <c r="K197" s="3">
        <f t="shared" si="385"/>
        <v>25.461599999999983</v>
      </c>
      <c r="L197" s="3">
        <f t="shared" si="385"/>
        <v>25.650450514775905</v>
      </c>
      <c r="M197" s="3">
        <f t="shared" si="385"/>
        <v>25.840701747375181</v>
      </c>
      <c r="N197" s="3">
        <f t="shared" si="385"/>
        <v>26.032364087022451</v>
      </c>
      <c r="O197" s="3">
        <f t="shared" si="385"/>
        <v>26.225447999999972</v>
      </c>
      <c r="P197" s="3">
        <f t="shared" si="385"/>
        <v>26.419964030219173</v>
      </c>
      <c r="Q197" s="3">
        <f t="shared" si="385"/>
        <v>26.615922799796429</v>
      </c>
      <c r="R197" s="3">
        <f t="shared" si="385"/>
        <v>26.813335009633118</v>
      </c>
      <c r="S197" s="3">
        <f t="shared" si="385"/>
        <v>27.012211439999966</v>
      </c>
      <c r="T197" s="3">
        <f t="shared" si="385"/>
        <v>27.212562951125744</v>
      </c>
      <c r="U197" s="3">
        <f t="shared" si="385"/>
        <v>27.414400483790317</v>
      </c>
      <c r="V197" s="3">
        <f t="shared" si="385"/>
        <v>27.617735059922104</v>
      </c>
      <c r="W197" s="3">
        <f t="shared" si="385"/>
        <v>27.822577783199957</v>
      </c>
      <c r="X197" s="3">
        <f t="shared" si="385"/>
        <v>28.028939839659508</v>
      </c>
      <c r="Y197" s="3">
        <f t="shared" si="385"/>
        <v>28.236832498304018</v>
      </c>
      <c r="Z197" s="3">
        <f t="shared" si="385"/>
        <v>28.446267111719759</v>
      </c>
      <c r="AA197" s="3">
        <f t="shared" si="385"/>
        <v>28.657255116695946</v>
      </c>
      <c r="AB197" s="3">
        <f t="shared" si="385"/>
        <v>28.869808034849282</v>
      </c>
      <c r="AC197" s="3">
        <f t="shared" si="385"/>
        <v>29.08393747325313</v>
      </c>
      <c r="AD197" s="3">
        <f t="shared" si="385"/>
        <v>29.299655125071343</v>
      </c>
      <c r="AE197" s="3">
        <f t="shared" si="385"/>
        <v>29.516972770196816</v>
      </c>
      <c r="AF197" s="3">
        <f t="shared" si="385"/>
        <v>29.735902275894752</v>
      </c>
      <c r="AG197" s="3">
        <f t="shared" si="385"/>
        <v>29.956455597450713</v>
      </c>
      <c r="AH197" s="3">
        <f t="shared" si="385"/>
        <v>30.178644778823472</v>
      </c>
      <c r="AI197" s="3">
        <f t="shared" ref="AI197:BI197" si="386">IF($A197=AI$31,AI$56,AH197*(1+AI$22))</f>
        <v>30.402481953302708</v>
      </c>
      <c r="AJ197" s="3">
        <f t="shared" si="386"/>
        <v>30.627979344171582</v>
      </c>
      <c r="AK197" s="3">
        <f t="shared" si="386"/>
        <v>30.855149265374223</v>
      </c>
      <c r="AL197" s="3">
        <f t="shared" si="386"/>
        <v>31.084004122188166</v>
      </c>
      <c r="AM197" s="3">
        <f t="shared" si="386"/>
        <v>31.31455641190178</v>
      </c>
      <c r="AN197" s="3">
        <f t="shared" si="386"/>
        <v>31.54681872449672</v>
      </c>
      <c r="AO197" s="3">
        <f t="shared" si="386"/>
        <v>31.78080374333544</v>
      </c>
      <c r="AP197" s="3">
        <f t="shared" si="386"/>
        <v>32.016524245853802</v>
      </c>
      <c r="AQ197" s="3">
        <f t="shared" si="386"/>
        <v>32.253993104258825</v>
      </c>
      <c r="AR197" s="3">
        <f t="shared" si="386"/>
        <v>32.493223286231611</v>
      </c>
      <c r="AS197" s="3">
        <f t="shared" si="386"/>
        <v>32.734227855635496</v>
      </c>
      <c r="AT197" s="3">
        <f t="shared" si="386"/>
        <v>32.97701997322941</v>
      </c>
      <c r="AU197" s="3">
        <f t="shared" si="386"/>
        <v>33.221612897386585</v>
      </c>
      <c r="AV197" s="3">
        <f t="shared" si="386"/>
        <v>33.468019984818561</v>
      </c>
      <c r="AW197" s="3">
        <f t="shared" si="386"/>
        <v>33.716254691304556</v>
      </c>
      <c r="AX197" s="3">
        <f t="shared" si="386"/>
        <v>33.966330572426287</v>
      </c>
      <c r="AY197" s="3">
        <f t="shared" si="386"/>
        <v>34.218261284308177</v>
      </c>
      <c r="AZ197" s="3">
        <f t="shared" si="386"/>
        <v>34.472060584363106</v>
      </c>
      <c r="BA197" s="3">
        <f t="shared" si="386"/>
        <v>34.727742332043682</v>
      </c>
      <c r="BB197" s="3">
        <f t="shared" si="386"/>
        <v>34.985320489599061</v>
      </c>
      <c r="BC197" s="3">
        <f t="shared" si="386"/>
        <v>35.24480912283741</v>
      </c>
      <c r="BD197" s="3">
        <f t="shared" si="386"/>
        <v>35.506222401893986</v>
      </c>
      <c r="BE197" s="3">
        <f t="shared" si="386"/>
        <v>35.76957460200498</v>
      </c>
      <c r="BF197" s="3">
        <f t="shared" si="386"/>
        <v>36.034880104287019</v>
      </c>
      <c r="BG197" s="3">
        <f t="shared" si="386"/>
        <v>36.302153396522513</v>
      </c>
      <c r="BH197" s="3">
        <f t="shared" si="386"/>
        <v>36.57140907395079</v>
      </c>
      <c r="BI197" s="3">
        <f t="shared" si="386"/>
        <v>36.842661840065112</v>
      </c>
    </row>
    <row r="198" spans="1:61" x14ac:dyDescent="0.25">
      <c r="A198" s="60">
        <f t="shared" ref="A198:A255" si="387">A136</f>
        <v>2015</v>
      </c>
      <c r="C198" s="3">
        <f t="shared" ref="C198:AH198" si="388">IF($A198=C$31,C$56,B198*(1+C$22))</f>
        <v>0</v>
      </c>
      <c r="D198" s="3">
        <f t="shared" si="388"/>
        <v>24.294533626296946</v>
      </c>
      <c r="E198" s="3">
        <f t="shared" si="388"/>
        <v>24.474727926009734</v>
      </c>
      <c r="F198" s="3">
        <f t="shared" si="388"/>
        <v>24.656258739777432</v>
      </c>
      <c r="G198" s="3">
        <f t="shared" si="388"/>
        <v>24.839135980620714</v>
      </c>
      <c r="H198" s="3">
        <f t="shared" si="388"/>
        <v>25.023369635085846</v>
      </c>
      <c r="I198" s="3">
        <f t="shared" si="388"/>
        <v>25.208969763790019</v>
      </c>
      <c r="J198" s="3">
        <f t="shared" si="388"/>
        <v>25.395946501970748</v>
      </c>
      <c r="K198" s="3">
        <f t="shared" si="388"/>
        <v>25.584310060039329</v>
      </c>
      <c r="L198" s="3">
        <f t="shared" si="388"/>
        <v>25.774070724138415</v>
      </c>
      <c r="M198" s="3">
        <f t="shared" si="388"/>
        <v>25.965238856703714</v>
      </c>
      <c r="N198" s="3">
        <f t="shared" si="388"/>
        <v>26.157824897029865</v>
      </c>
      <c r="O198" s="3">
        <f t="shared" si="388"/>
        <v>26.351839361840504</v>
      </c>
      <c r="P198" s="3">
        <f t="shared" si="388"/>
        <v>26.547292845862561</v>
      </c>
      <c r="Q198" s="3">
        <f t="shared" si="388"/>
        <v>26.744196022404818</v>
      </c>
      <c r="R198" s="3">
        <f t="shared" si="388"/>
        <v>26.942559643940754</v>
      </c>
      <c r="S198" s="3">
        <f t="shared" si="388"/>
        <v>27.142394542695712</v>
      </c>
      <c r="T198" s="3">
        <f t="shared" si="388"/>
        <v>27.343711631238431</v>
      </c>
      <c r="U198" s="3">
        <f t="shared" si="388"/>
        <v>27.546521903076957</v>
      </c>
      <c r="V198" s="3">
        <f t="shared" si="388"/>
        <v>27.750836433258971</v>
      </c>
      <c r="W198" s="3">
        <f t="shared" si="388"/>
        <v>27.956666378976578</v>
      </c>
      <c r="X198" s="3">
        <f t="shared" si="388"/>
        <v>28.164022980175581</v>
      </c>
      <c r="Y198" s="3">
        <f t="shared" si="388"/>
        <v>28.37291756016926</v>
      </c>
      <c r="Z198" s="3">
        <f t="shared" si="388"/>
        <v>28.583361526256734</v>
      </c>
      <c r="AA198" s="3">
        <f t="shared" si="388"/>
        <v>28.795366370345867</v>
      </c>
      <c r="AB198" s="3">
        <f t="shared" si="388"/>
        <v>29.008943669580837</v>
      </c>
      <c r="AC198" s="3">
        <f t="shared" si="388"/>
        <v>29.22410508697433</v>
      </c>
      <c r="AD198" s="3">
        <f t="shared" si="388"/>
        <v>29.440862372044428</v>
      </c>
      <c r="AE198" s="3">
        <f t="shared" si="388"/>
        <v>29.659227361456235</v>
      </c>
      <c r="AF198" s="3">
        <f t="shared" si="388"/>
        <v>29.879211979668256</v>
      </c>
      <c r="AG198" s="3">
        <f t="shared" si="388"/>
        <v>30.100828239583549</v>
      </c>
      <c r="AH198" s="3">
        <f t="shared" si="388"/>
        <v>30.32408824320575</v>
      </c>
      <c r="AI198" s="3">
        <f t="shared" ref="AI198:BI198" si="389">IF($A198=AI$31,AI$56,AH198*(1+AI$22))</f>
        <v>30.549004182299914</v>
      </c>
      <c r="AJ198" s="3">
        <f t="shared" si="389"/>
        <v>30.775588339058295</v>
      </c>
      <c r="AK198" s="3">
        <f t="shared" si="389"/>
        <v>31.003853086771048</v>
      </c>
      <c r="AL198" s="3">
        <f t="shared" si="389"/>
        <v>31.233810890501914</v>
      </c>
      <c r="AM198" s="3">
        <f t="shared" si="389"/>
        <v>31.465474307768901</v>
      </c>
      <c r="AN198" s="3">
        <f t="shared" si="389"/>
        <v>31.698855989230033</v>
      </c>
      <c r="AO198" s="3">
        <f t="shared" si="389"/>
        <v>31.933968679374171</v>
      </c>
      <c r="AP198" s="3">
        <f t="shared" si="389"/>
        <v>32.170825217216965</v>
      </c>
      <c r="AQ198" s="3">
        <f t="shared" si="389"/>
        <v>32.409438537001961</v>
      </c>
      <c r="AR198" s="3">
        <f t="shared" si="389"/>
        <v>32.649821668906924</v>
      </c>
      <c r="AS198" s="3">
        <f t="shared" si="389"/>
        <v>32.891987739755386</v>
      </c>
      <c r="AT198" s="3">
        <f t="shared" si="389"/>
        <v>33.13594997373346</v>
      </c>
      <c r="AU198" s="3">
        <f t="shared" si="389"/>
        <v>33.381721693112006</v>
      </c>
      <c r="AV198" s="3">
        <f t="shared" si="389"/>
        <v>33.629316318974119</v>
      </c>
      <c r="AW198" s="3">
        <f t="shared" si="389"/>
        <v>33.878747371948037</v>
      </c>
      <c r="AX198" s="3">
        <f t="shared" si="389"/>
        <v>34.130028472945455</v>
      </c>
      <c r="AY198" s="3">
        <f t="shared" si="389"/>
        <v>34.383173343905355</v>
      </c>
      <c r="AZ198" s="3">
        <f t="shared" si="389"/>
        <v>34.63819580854333</v>
      </c>
      <c r="BA198" s="3">
        <f t="shared" si="389"/>
        <v>34.895109793106464</v>
      </c>
      <c r="BB198" s="3">
        <f t="shared" si="389"/>
        <v>35.153929327133802</v>
      </c>
      <c r="BC198" s="3">
        <f t="shared" si="389"/>
        <v>35.414668544222501</v>
      </c>
      <c r="BD198" s="3">
        <f t="shared" si="389"/>
        <v>35.677341682799614</v>
      </c>
      <c r="BE198" s="3">
        <f t="shared" si="389"/>
        <v>35.941963086899641</v>
      </c>
      <c r="BF198" s="3">
        <f t="shared" si="389"/>
        <v>36.208547206947799</v>
      </c>
      <c r="BG198" s="3">
        <f t="shared" si="389"/>
        <v>36.477108600549158</v>
      </c>
      <c r="BH198" s="3">
        <f t="shared" si="389"/>
        <v>36.747661933283588</v>
      </c>
      <c r="BI198" s="3">
        <f t="shared" si="389"/>
        <v>37.020221979506616</v>
      </c>
    </row>
    <row r="199" spans="1:61" x14ac:dyDescent="0.25">
      <c r="A199" s="60">
        <f t="shared" si="387"/>
        <v>2015.25</v>
      </c>
      <c r="C199" s="3">
        <f t="shared" ref="C199:AH199" si="390">IF($A199=C$31,C$56,B199*(1+C$22))</f>
        <v>0</v>
      </c>
      <c r="D199" s="3">
        <f t="shared" si="390"/>
        <v>0</v>
      </c>
      <c r="E199" s="3">
        <f t="shared" si="390"/>
        <v>24.592681838303044</v>
      </c>
      <c r="F199" s="3">
        <f t="shared" si="390"/>
        <v>24.775087524704684</v>
      </c>
      <c r="G199" s="3">
        <f t="shared" si="390"/>
        <v>24.958846127175033</v>
      </c>
      <c r="H199" s="3">
        <f t="shared" si="390"/>
        <v>25.143967680389679</v>
      </c>
      <c r="I199" s="3">
        <f t="shared" si="390"/>
        <v>25.330462293452126</v>
      </c>
      <c r="J199" s="3">
        <f t="shared" si="390"/>
        <v>25.518340150445816</v>
      </c>
      <c r="K199" s="3">
        <f t="shared" si="390"/>
        <v>25.707611510990276</v>
      </c>
      <c r="L199" s="3">
        <f t="shared" si="390"/>
        <v>25.898286710801361</v>
      </c>
      <c r="M199" s="3">
        <f t="shared" si="390"/>
        <v>26.09037616225568</v>
      </c>
      <c r="N199" s="3">
        <f t="shared" si="390"/>
        <v>26.28389035495918</v>
      </c>
      <c r="O199" s="3">
        <f t="shared" si="390"/>
        <v>26.478839856319972</v>
      </c>
      <c r="P199" s="3">
        <f t="shared" si="390"/>
        <v>26.675235312125391</v>
      </c>
      <c r="Q199" s="3">
        <f t="shared" si="390"/>
        <v>26.873087447123339</v>
      </c>
      <c r="R199" s="3">
        <f t="shared" si="390"/>
        <v>27.072407065607944</v>
      </c>
      <c r="S199" s="3">
        <f t="shared" si="390"/>
        <v>27.273205052009562</v>
      </c>
      <c r="T199" s="3">
        <f t="shared" si="390"/>
        <v>27.475492371489143</v>
      </c>
      <c r="U199" s="3">
        <f t="shared" si="390"/>
        <v>27.679280070537029</v>
      </c>
      <c r="V199" s="3">
        <f t="shared" si="390"/>
        <v>27.884579277576172</v>
      </c>
      <c r="W199" s="3">
        <f t="shared" si="390"/>
        <v>28.091401203569838</v>
      </c>
      <c r="X199" s="3">
        <f t="shared" si="390"/>
        <v>28.299757142633808</v>
      </c>
      <c r="Y199" s="3">
        <f t="shared" si="390"/>
        <v>28.509658472653133</v>
      </c>
      <c r="Z199" s="3">
        <f t="shared" si="390"/>
        <v>28.721116655903451</v>
      </c>
      <c r="AA199" s="3">
        <f t="shared" si="390"/>
        <v>28.934143239676928</v>
      </c>
      <c r="AB199" s="3">
        <f t="shared" si="390"/>
        <v>29.148749856912815</v>
      </c>
      <c r="AC199" s="3">
        <f t="shared" si="390"/>
        <v>29.36494822683272</v>
      </c>
      <c r="AD199" s="3">
        <f t="shared" si="390"/>
        <v>29.582750155580548</v>
      </c>
      <c r="AE199" s="3">
        <f t="shared" si="390"/>
        <v>29.802167536867227</v>
      </c>
      <c r="AF199" s="3">
        <f t="shared" si="390"/>
        <v>30.023212352620192</v>
      </c>
      <c r="AG199" s="3">
        <f t="shared" si="390"/>
        <v>30.245896673637692</v>
      </c>
      <c r="AH199" s="3">
        <f t="shared" si="390"/>
        <v>30.470232660247955</v>
      </c>
      <c r="AI199" s="3">
        <f t="shared" ref="AI199:BI199" si="391">IF($A199=AI$31,AI$56,AH199*(1+AI$22))</f>
        <v>30.696232562973236</v>
      </c>
      <c r="AJ199" s="3">
        <f t="shared" si="391"/>
        <v>30.923908723198789</v>
      </c>
      <c r="AK199" s="3">
        <f t="shared" si="391"/>
        <v>31.153273573846814</v>
      </c>
      <c r="AL199" s="3">
        <f t="shared" si="391"/>
        <v>31.384339640055384</v>
      </c>
      <c r="AM199" s="3">
        <f t="shared" si="391"/>
        <v>31.617119539862422</v>
      </c>
      <c r="AN199" s="3">
        <f t="shared" si="391"/>
        <v>31.851625984894742</v>
      </c>
      <c r="AO199" s="3">
        <f t="shared" si="391"/>
        <v>32.087871781062205</v>
      </c>
      <c r="AP199" s="3">
        <f t="shared" si="391"/>
        <v>32.32586982925703</v>
      </c>
      <c r="AQ199" s="3">
        <f t="shared" si="391"/>
        <v>32.56563312605828</v>
      </c>
      <c r="AR199" s="3">
        <f t="shared" si="391"/>
        <v>32.807174764441569</v>
      </c>
      <c r="AS199" s="3">
        <f t="shared" si="391"/>
        <v>33.050507934494057</v>
      </c>
      <c r="AT199" s="3">
        <f t="shared" si="391"/>
        <v>33.295645924134732</v>
      </c>
      <c r="AU199" s="3">
        <f t="shared" si="391"/>
        <v>33.542602119840019</v>
      </c>
      <c r="AV199" s="3">
        <f t="shared" si="391"/>
        <v>33.791390007374808</v>
      </c>
      <c r="AW199" s="3">
        <f t="shared" si="391"/>
        <v>34.042023172528872</v>
      </c>
      <c r="AX199" s="3">
        <f t="shared" si="391"/>
        <v>34.294515301858766</v>
      </c>
      <c r="AY199" s="3">
        <f t="shared" si="391"/>
        <v>34.548880183435209</v>
      </c>
      <c r="AZ199" s="3">
        <f t="shared" si="391"/>
        <v>34.80513170759604</v>
      </c>
      <c r="BA199" s="3">
        <f t="shared" si="391"/>
        <v>35.063283867704726</v>
      </c>
      <c r="BB199" s="3">
        <f t="shared" si="391"/>
        <v>35.323350760914515</v>
      </c>
      <c r="BC199" s="3">
        <f t="shared" si="391"/>
        <v>35.585346588938251</v>
      </c>
      <c r="BD199" s="3">
        <f t="shared" si="391"/>
        <v>35.849285658823909</v>
      </c>
      <c r="BE199" s="3">
        <f t="shared" si="391"/>
        <v>36.115182383735856</v>
      </c>
      <c r="BF199" s="3">
        <f t="shared" si="391"/>
        <v>36.383051283741942</v>
      </c>
      <c r="BG199" s="3">
        <f t="shared" si="391"/>
        <v>36.652906986606389</v>
      </c>
      <c r="BH199" s="3">
        <f t="shared" si="391"/>
        <v>36.924764228588614</v>
      </c>
      <c r="BI199" s="3">
        <f t="shared" si="391"/>
        <v>37.198637855247917</v>
      </c>
    </row>
    <row r="200" spans="1:61" x14ac:dyDescent="0.25">
      <c r="A200" s="60">
        <f t="shared" si="387"/>
        <v>2015.5</v>
      </c>
      <c r="C200" s="3">
        <f t="shared" ref="C200:AH200" si="392">IF($A200=C$31,C$56,B200*(1+C$22))</f>
        <v>0</v>
      </c>
      <c r="D200" s="3">
        <f t="shared" si="392"/>
        <v>0</v>
      </c>
      <c r="E200" s="3">
        <f t="shared" si="392"/>
        <v>0</v>
      </c>
      <c r="F200" s="3">
        <f t="shared" si="392"/>
        <v>24.894488995061476</v>
      </c>
      <c r="G200" s="3">
        <f t="shared" si="392"/>
        <v>25.079133206807828</v>
      </c>
      <c r="H200" s="3">
        <f t="shared" si="392"/>
        <v>25.265146937926048</v>
      </c>
      <c r="I200" s="3">
        <f t="shared" si="392"/>
        <v>25.452540346239612</v>
      </c>
      <c r="J200" s="3">
        <f t="shared" si="392"/>
        <v>25.641323664913312</v>
      </c>
      <c r="K200" s="3">
        <f t="shared" si="392"/>
        <v>25.831507203012055</v>
      </c>
      <c r="L200" s="3">
        <f t="shared" si="392"/>
        <v>26.023101346063818</v>
      </c>
      <c r="M200" s="3">
        <f t="shared" si="392"/>
        <v>26.21611655662679</v>
      </c>
      <c r="N200" s="3">
        <f t="shared" si="392"/>
        <v>26.410563374860704</v>
      </c>
      <c r="O200" s="3">
        <f t="shared" si="392"/>
        <v>26.606452419102411</v>
      </c>
      <c r="P200" s="3">
        <f t="shared" si="392"/>
        <v>26.803794386445727</v>
      </c>
      <c r="Q200" s="3">
        <f t="shared" si="392"/>
        <v>27.002600053325587</v>
      </c>
      <c r="R200" s="3">
        <f t="shared" si="392"/>
        <v>27.202880276106516</v>
      </c>
      <c r="S200" s="3">
        <f t="shared" si="392"/>
        <v>27.404645991675473</v>
      </c>
      <c r="T200" s="3">
        <f t="shared" si="392"/>
        <v>27.607908218039089</v>
      </c>
      <c r="U200" s="3">
        <f t="shared" si="392"/>
        <v>27.812678054925346</v>
      </c>
      <c r="V200" s="3">
        <f t="shared" si="392"/>
        <v>28.018966684389703</v>
      </c>
      <c r="W200" s="3">
        <f t="shared" si="392"/>
        <v>28.226785371425727</v>
      </c>
      <c r="X200" s="3">
        <f t="shared" si="392"/>
        <v>28.436145464580253</v>
      </c>
      <c r="Y200" s="3">
        <f t="shared" si="392"/>
        <v>28.647058396573097</v>
      </c>
      <c r="Z200" s="3">
        <f t="shared" si="392"/>
        <v>28.859535684921386</v>
      </c>
      <c r="AA200" s="3">
        <f t="shared" si="392"/>
        <v>29.073588932568491</v>
      </c>
      <c r="AB200" s="3">
        <f t="shared" si="392"/>
        <v>29.289229828517652</v>
      </c>
      <c r="AC200" s="3">
        <f t="shared" si="392"/>
        <v>29.506470148470282</v>
      </c>
      <c r="AD200" s="3">
        <f t="shared" si="392"/>
        <v>29.725321755469018</v>
      </c>
      <c r="AE200" s="3">
        <f t="shared" si="392"/>
        <v>29.945796600545535</v>
      </c>
      <c r="AF200" s="3">
        <f t="shared" si="392"/>
        <v>30.167906723373171</v>
      </c>
      <c r="AG200" s="3">
        <f t="shared" si="392"/>
        <v>30.391664252924379</v>
      </c>
      <c r="AH200" s="3">
        <f t="shared" si="392"/>
        <v>30.617081408133078</v>
      </c>
      <c r="AI200" s="3">
        <f t="shared" ref="AI200:BI200" si="393">IF($A200=AI$31,AI$56,AH200*(1+AI$22))</f>
        <v>30.844170498561891</v>
      </c>
      <c r="AJ200" s="3">
        <f t="shared" si="393"/>
        <v>31.072943925074355</v>
      </c>
      <c r="AK200" s="3">
        <f t="shared" si="393"/>
        <v>31.3034141805121</v>
      </c>
      <c r="AL200" s="3">
        <f t="shared" si="393"/>
        <v>31.535593850377058</v>
      </c>
      <c r="AM200" s="3">
        <f t="shared" si="393"/>
        <v>31.769495613518735</v>
      </c>
      <c r="AN200" s="3">
        <f t="shared" si="393"/>
        <v>32.005132242826576</v>
      </c>
      <c r="AO200" s="3">
        <f t="shared" si="393"/>
        <v>32.242516605927456</v>
      </c>
      <c r="AP200" s="3">
        <f t="shared" si="393"/>
        <v>32.481661665888367</v>
      </c>
      <c r="AQ200" s="3">
        <f t="shared" si="393"/>
        <v>32.722580481924297</v>
      </c>
      <c r="AR200" s="3">
        <f t="shared" si="393"/>
        <v>32.965286210111373</v>
      </c>
      <c r="AS200" s="3">
        <f t="shared" si="393"/>
        <v>33.209792104105276</v>
      </c>
      <c r="AT200" s="3">
        <f t="shared" si="393"/>
        <v>33.456111515865011</v>
      </c>
      <c r="AU200" s="3">
        <f t="shared" si="393"/>
        <v>33.704257896382018</v>
      </c>
      <c r="AV200" s="3">
        <f t="shared" si="393"/>
        <v>33.954244796414706</v>
      </c>
      <c r="AW200" s="3">
        <f t="shared" si="393"/>
        <v>34.206085867228424</v>
      </c>
      <c r="AX200" s="3">
        <f t="shared" si="393"/>
        <v>34.459794861340953</v>
      </c>
      <c r="AY200" s="3">
        <f t="shared" si="393"/>
        <v>34.71538563327347</v>
      </c>
      <c r="AZ200" s="3">
        <f t="shared" si="393"/>
        <v>34.972872140307139</v>
      </c>
      <c r="BA200" s="3">
        <f t="shared" si="393"/>
        <v>35.232268443245275</v>
      </c>
      <c r="BB200" s="3">
        <f t="shared" si="393"/>
        <v>35.493588707181175</v>
      </c>
      <c r="BC200" s="3">
        <f t="shared" si="393"/>
        <v>35.756847202271665</v>
      </c>
      <c r="BD200" s="3">
        <f t="shared" si="393"/>
        <v>36.022058304516342</v>
      </c>
      <c r="BE200" s="3">
        <f t="shared" si="393"/>
        <v>36.289236496542621</v>
      </c>
      <c r="BF200" s="3">
        <f t="shared" si="393"/>
        <v>36.5583963683966</v>
      </c>
      <c r="BG200" s="3">
        <f t="shared" si="393"/>
        <v>36.829552618339804</v>
      </c>
      <c r="BH200" s="3">
        <f t="shared" si="393"/>
        <v>37.102720053651822</v>
      </c>
      <c r="BI200" s="3">
        <f t="shared" si="393"/>
        <v>37.37791359143889</v>
      </c>
    </row>
    <row r="201" spans="1:61" x14ac:dyDescent="0.25">
      <c r="A201" s="60">
        <f t="shared" si="387"/>
        <v>2015.75</v>
      </c>
      <c r="C201" s="3">
        <f t="shared" ref="C201:AH201" si="394">IF($A201=C$31,C$56,B201*(1+C$22))</f>
        <v>0</v>
      </c>
      <c r="D201" s="3">
        <f t="shared" si="394"/>
        <v>0</v>
      </c>
      <c r="E201" s="3">
        <f t="shared" si="394"/>
        <v>0</v>
      </c>
      <c r="F201" s="3">
        <f t="shared" si="394"/>
        <v>0</v>
      </c>
      <c r="G201" s="3">
        <f t="shared" si="394"/>
        <v>25.20000000000001</v>
      </c>
      <c r="H201" s="3">
        <f t="shared" si="394"/>
        <v>25.386910208798877</v>
      </c>
      <c r="I201" s="3">
        <f t="shared" si="394"/>
        <v>25.575206744032396</v>
      </c>
      <c r="J201" s="3">
        <f t="shared" si="394"/>
        <v>25.764899888183244</v>
      </c>
      <c r="K201" s="3">
        <f t="shared" si="394"/>
        <v>25.956</v>
      </c>
      <c r="L201" s="3">
        <f t="shared" si="394"/>
        <v>26.148517515062835</v>
      </c>
      <c r="M201" s="3">
        <f t="shared" si="394"/>
        <v>26.342462946353361</v>
      </c>
      <c r="N201" s="3">
        <f t="shared" si="394"/>
        <v>26.537846884828731</v>
      </c>
      <c r="O201" s="3">
        <f t="shared" si="394"/>
        <v>26.73467999999999</v>
      </c>
      <c r="P201" s="3">
        <f t="shared" si="394"/>
        <v>26.93297304051471</v>
      </c>
      <c r="Q201" s="3">
        <f t="shared" si="394"/>
        <v>27.132736834743952</v>
      </c>
      <c r="R201" s="3">
        <f t="shared" si="394"/>
        <v>27.333982291373584</v>
      </c>
      <c r="S201" s="3">
        <f t="shared" si="394"/>
        <v>27.536720399999982</v>
      </c>
      <c r="T201" s="3">
        <f t="shared" si="394"/>
        <v>27.740962231730144</v>
      </c>
      <c r="U201" s="3">
        <f t="shared" si="394"/>
        <v>27.946718939786262</v>
      </c>
      <c r="V201" s="3">
        <f t="shared" si="394"/>
        <v>28.154001760114785</v>
      </c>
      <c r="W201" s="3">
        <f t="shared" si="394"/>
        <v>28.362822011999974</v>
      </c>
      <c r="X201" s="3">
        <f t="shared" si="394"/>
        <v>28.573191098682038</v>
      </c>
      <c r="Y201" s="3">
        <f t="shared" si="394"/>
        <v>28.78512050797984</v>
      </c>
      <c r="Z201" s="3">
        <f t="shared" si="394"/>
        <v>28.998621812918216</v>
      </c>
      <c r="AA201" s="3">
        <f t="shared" si="394"/>
        <v>29.213706672359962</v>
      </c>
      <c r="AB201" s="3">
        <f t="shared" si="394"/>
        <v>29.43038683164249</v>
      </c>
      <c r="AC201" s="3">
        <f t="shared" si="394"/>
        <v>29.648674123219227</v>
      </c>
      <c r="AD201" s="3">
        <f t="shared" si="394"/>
        <v>29.868580467305755</v>
      </c>
      <c r="AE201" s="3">
        <f t="shared" si="394"/>
        <v>30.090117872530751</v>
      </c>
      <c r="AF201" s="3">
        <f t="shared" si="394"/>
        <v>30.313298436591754</v>
      </c>
      <c r="AG201" s="3">
        <f t="shared" si="394"/>
        <v>30.538134346915793</v>
      </c>
      <c r="AH201" s="3">
        <f t="shared" si="394"/>
        <v>30.764637881324916</v>
      </c>
      <c r="AI201" s="3">
        <f t="shared" ref="AI201:BI201" si="395">IF($A201=AI$31,AI$56,AH201*(1+AI$22))</f>
        <v>30.992821408706664</v>
      </c>
      <c r="AJ201" s="3">
        <f t="shared" si="395"/>
        <v>31.222697389689497</v>
      </c>
      <c r="AK201" s="3">
        <f t="shared" si="395"/>
        <v>31.454278377323256</v>
      </c>
      <c r="AL201" s="3">
        <f t="shared" si="395"/>
        <v>31.687577017764653</v>
      </c>
      <c r="AM201" s="3">
        <f t="shared" si="395"/>
        <v>31.92260605096785</v>
      </c>
      <c r="AN201" s="3">
        <f t="shared" si="395"/>
        <v>32.159378311380166</v>
      </c>
      <c r="AO201" s="3">
        <f t="shared" si="395"/>
        <v>32.397906728642937</v>
      </c>
      <c r="AP201" s="3">
        <f t="shared" si="395"/>
        <v>32.638204328297576</v>
      </c>
      <c r="AQ201" s="3">
        <f t="shared" si="395"/>
        <v>32.880284232496869</v>
      </c>
      <c r="AR201" s="3">
        <f t="shared" si="395"/>
        <v>33.12415966072156</v>
      </c>
      <c r="AS201" s="3">
        <f t="shared" si="395"/>
        <v>33.369843930502213</v>
      </c>
      <c r="AT201" s="3">
        <f t="shared" si="395"/>
        <v>33.61735045814649</v>
      </c>
      <c r="AU201" s="3">
        <f t="shared" si="395"/>
        <v>33.866692759471761</v>
      </c>
      <c r="AV201" s="3">
        <f t="shared" si="395"/>
        <v>34.117884450543187</v>
      </c>
      <c r="AW201" s="3">
        <f t="shared" si="395"/>
        <v>34.370939248417265</v>
      </c>
      <c r="AX201" s="3">
        <f t="shared" si="395"/>
        <v>34.625870971890869</v>
      </c>
      <c r="AY201" s="3">
        <f t="shared" si="395"/>
        <v>34.8826935422559</v>
      </c>
      <c r="AZ201" s="3">
        <f t="shared" si="395"/>
        <v>35.141420984059472</v>
      </c>
      <c r="BA201" s="3">
        <f t="shared" si="395"/>
        <v>35.402067425869767</v>
      </c>
      <c r="BB201" s="3">
        <f t="shared" si="395"/>
        <v>35.664647101047585</v>
      </c>
      <c r="BC201" s="3">
        <f t="shared" si="395"/>
        <v>35.929174348523567</v>
      </c>
      <c r="BD201" s="3">
        <f t="shared" si="395"/>
        <v>36.195663613581246</v>
      </c>
      <c r="BE201" s="3">
        <f t="shared" si="395"/>
        <v>36.464129448645849</v>
      </c>
      <c r="BF201" s="3">
        <f t="shared" si="395"/>
        <v>36.734586514078998</v>
      </c>
      <c r="BG201" s="3">
        <f t="shared" si="395"/>
        <v>37.007049578979263</v>
      </c>
      <c r="BH201" s="3">
        <f t="shared" si="395"/>
        <v>37.281533521988671</v>
      </c>
      <c r="BI201" s="3">
        <f t="shared" si="395"/>
        <v>37.558053332105217</v>
      </c>
    </row>
    <row r="202" spans="1:61" x14ac:dyDescent="0.25">
      <c r="A202" s="60">
        <f t="shared" si="387"/>
        <v>2016</v>
      </c>
      <c r="C202" s="3">
        <f t="shared" ref="C202:AH202" si="396">IF($A202=C$31,C$56,B202*(1+C$22))</f>
        <v>0</v>
      </c>
      <c r="D202" s="3">
        <f t="shared" si="396"/>
        <v>0</v>
      </c>
      <c r="E202" s="3">
        <f t="shared" si="396"/>
        <v>0</v>
      </c>
      <c r="F202" s="3">
        <f t="shared" si="396"/>
        <v>0</v>
      </c>
      <c r="G202" s="3">
        <f t="shared" si="396"/>
        <v>0</v>
      </c>
      <c r="H202" s="3">
        <f t="shared" si="396"/>
        <v>25.629874830045658</v>
      </c>
      <c r="I202" s="3">
        <f t="shared" si="396"/>
        <v>25.819973451314414</v>
      </c>
      <c r="J202" s="3">
        <f t="shared" si="396"/>
        <v>26.011482047701971</v>
      </c>
      <c r="K202" s="3">
        <f t="shared" si="396"/>
        <v>26.204411077094989</v>
      </c>
      <c r="L202" s="3">
        <f t="shared" si="396"/>
        <v>26.398771074947021</v>
      </c>
      <c r="M202" s="3">
        <f t="shared" si="396"/>
        <v>26.594572654853842</v>
      </c>
      <c r="N202" s="3">
        <f t="shared" si="396"/>
        <v>26.791826509133024</v>
      </c>
      <c r="O202" s="3">
        <f t="shared" si="396"/>
        <v>26.990543409407831</v>
      </c>
      <c r="P202" s="3">
        <f t="shared" si="396"/>
        <v>27.190734207195423</v>
      </c>
      <c r="Q202" s="3">
        <f t="shared" si="396"/>
        <v>27.392409834499446</v>
      </c>
      <c r="R202" s="3">
        <f t="shared" si="396"/>
        <v>27.595581304407006</v>
      </c>
      <c r="S202" s="3">
        <f t="shared" si="396"/>
        <v>27.800259711690057</v>
      </c>
      <c r="T202" s="3">
        <f t="shared" si="396"/>
        <v>28.006456233411278</v>
      </c>
      <c r="U202" s="3">
        <f t="shared" si="396"/>
        <v>28.214182129534425</v>
      </c>
      <c r="V202" s="3">
        <f t="shared" si="396"/>
        <v>28.423448743539211</v>
      </c>
      <c r="W202" s="3">
        <f t="shared" si="396"/>
        <v>28.634267503040753</v>
      </c>
      <c r="X202" s="3">
        <f t="shared" si="396"/>
        <v>28.846649920413611</v>
      </c>
      <c r="Y202" s="3">
        <f t="shared" si="396"/>
        <v>29.06060759342045</v>
      </c>
      <c r="Z202" s="3">
        <f t="shared" si="396"/>
        <v>29.276152205845378</v>
      </c>
      <c r="AA202" s="3">
        <f t="shared" si="396"/>
        <v>29.493295528131966</v>
      </c>
      <c r="AB202" s="3">
        <f t="shared" si="396"/>
        <v>29.712049418026009</v>
      </c>
      <c r="AC202" s="3">
        <f t="shared" si="396"/>
        <v>29.932425821223053</v>
      </c>
      <c r="AD202" s="3">
        <f t="shared" si="396"/>
        <v>30.15443677202073</v>
      </c>
      <c r="AE202" s="3">
        <f t="shared" si="396"/>
        <v>30.378094393975918</v>
      </c>
      <c r="AF202" s="3">
        <f t="shared" si="396"/>
        <v>30.603410900566782</v>
      </c>
      <c r="AG202" s="3">
        <f t="shared" si="396"/>
        <v>30.830398595859737</v>
      </c>
      <c r="AH202" s="3">
        <f t="shared" si="396"/>
        <v>31.059069875181343</v>
      </c>
      <c r="AI202" s="3">
        <f t="shared" ref="AI202:BI202" si="397">IF($A202=AI$31,AI$56,AH202*(1+AI$22))</f>
        <v>31.289437225795183</v>
      </c>
      <c r="AJ202" s="3">
        <f t="shared" si="397"/>
        <v>31.521513227583771</v>
      </c>
      <c r="AK202" s="3">
        <f t="shared" si="397"/>
        <v>31.755310553735516</v>
      </c>
      <c r="AL202" s="3">
        <f t="shared" si="397"/>
        <v>31.990841971436769</v>
      </c>
      <c r="AM202" s="3">
        <f t="shared" si="397"/>
        <v>32.228120342569028</v>
      </c>
      <c r="AN202" s="3">
        <f t="shared" si="397"/>
        <v>32.467158624411276</v>
      </c>
      <c r="AO202" s="3">
        <f t="shared" si="397"/>
        <v>32.707969870347576</v>
      </c>
      <c r="AP202" s="3">
        <f t="shared" si="397"/>
        <v>32.950567230579871</v>
      </c>
      <c r="AQ202" s="3">
        <f t="shared" si="397"/>
        <v>33.194963952846095</v>
      </c>
      <c r="AR202" s="3">
        <f t="shared" si="397"/>
        <v>33.441173383143607</v>
      </c>
      <c r="AS202" s="3">
        <f t="shared" si="397"/>
        <v>33.68920896645799</v>
      </c>
      <c r="AT202" s="3">
        <f t="shared" si="397"/>
        <v>33.939084247497249</v>
      </c>
      <c r="AU202" s="3">
        <f t="shared" si="397"/>
        <v>34.190812871431461</v>
      </c>
      <c r="AV202" s="3">
        <f t="shared" si="397"/>
        <v>34.444408584637898</v>
      </c>
      <c r="AW202" s="3">
        <f t="shared" si="397"/>
        <v>34.699885235451717</v>
      </c>
      <c r="AX202" s="3">
        <f t="shared" si="397"/>
        <v>34.957256774922158</v>
      </c>
      <c r="AY202" s="3">
        <f t="shared" si="397"/>
        <v>35.216537257574394</v>
      </c>
      <c r="AZ202" s="3">
        <f t="shared" si="397"/>
        <v>35.477740842177028</v>
      </c>
      <c r="BA202" s="3">
        <f t="shared" si="397"/>
        <v>35.74088179251526</v>
      </c>
      <c r="BB202" s="3">
        <f t="shared" si="397"/>
        <v>36.005974478169811</v>
      </c>
      <c r="BC202" s="3">
        <f t="shared" si="397"/>
        <v>36.273033375301615</v>
      </c>
      <c r="BD202" s="3">
        <f t="shared" si="397"/>
        <v>36.542073067442331</v>
      </c>
      <c r="BE202" s="3">
        <f t="shared" si="397"/>
        <v>36.81310824629071</v>
      </c>
      <c r="BF202" s="3">
        <f t="shared" si="397"/>
        <v>37.0861537125149</v>
      </c>
      <c r="BG202" s="3">
        <f t="shared" si="397"/>
        <v>37.361224376560656</v>
      </c>
      <c r="BH202" s="3">
        <f t="shared" si="397"/>
        <v>37.638335259465592</v>
      </c>
      <c r="BI202" s="3">
        <f t="shared" si="397"/>
        <v>37.917501493679424</v>
      </c>
    </row>
    <row r="203" spans="1:61" x14ac:dyDescent="0.25">
      <c r="A203" s="60">
        <f t="shared" si="387"/>
        <v>2016.25</v>
      </c>
      <c r="C203" s="3">
        <f t="shared" ref="C203:AH203" si="398">IF($A203=C$31,C$56,B203*(1+C$22))</f>
        <v>0</v>
      </c>
      <c r="D203" s="3">
        <f t="shared" si="398"/>
        <v>0</v>
      </c>
      <c r="E203" s="3">
        <f t="shared" si="398"/>
        <v>0</v>
      </c>
      <c r="F203" s="3">
        <f t="shared" si="398"/>
        <v>0</v>
      </c>
      <c r="G203" s="3">
        <f t="shared" si="398"/>
        <v>0</v>
      </c>
      <c r="H203" s="3">
        <f t="shared" si="398"/>
        <v>0</v>
      </c>
      <c r="I203" s="3">
        <f t="shared" si="398"/>
        <v>26.067082690627288</v>
      </c>
      <c r="J203" s="3">
        <f t="shared" si="398"/>
        <v>26.26042411397977</v>
      </c>
      <c r="K203" s="3">
        <f t="shared" si="398"/>
        <v>26.455199564546866</v>
      </c>
      <c r="L203" s="3">
        <f t="shared" si="398"/>
        <v>26.651419678611358</v>
      </c>
      <c r="M203" s="3">
        <f t="shared" si="398"/>
        <v>26.8490951713461</v>
      </c>
      <c r="N203" s="3">
        <f t="shared" si="398"/>
        <v>27.048236837399156</v>
      </c>
      <c r="O203" s="3">
        <f t="shared" si="398"/>
        <v>27.248855551483263</v>
      </c>
      <c r="P203" s="3">
        <f t="shared" si="398"/>
        <v>27.45096226896969</v>
      </c>
      <c r="Q203" s="3">
        <f t="shared" si="398"/>
        <v>27.654568026486476</v>
      </c>
      <c r="R203" s="3">
        <f t="shared" si="398"/>
        <v>27.859683942521123</v>
      </c>
      <c r="S203" s="3">
        <f t="shared" si="398"/>
        <v>28.066321218027753</v>
      </c>
      <c r="T203" s="3">
        <f t="shared" si="398"/>
        <v>28.274491137038773</v>
      </c>
      <c r="U203" s="3">
        <f t="shared" si="398"/>
        <v>28.48420506728106</v>
      </c>
      <c r="V203" s="3">
        <f t="shared" si="398"/>
        <v>28.695474460796746</v>
      </c>
      <c r="W203" s="3">
        <f t="shared" si="398"/>
        <v>28.908310854568576</v>
      </c>
      <c r="X203" s="3">
        <f t="shared" si="398"/>
        <v>29.122725871149925</v>
      </c>
      <c r="Y203" s="3">
        <f t="shared" si="398"/>
        <v>29.338731219299483</v>
      </c>
      <c r="Z203" s="3">
        <f t="shared" si="398"/>
        <v>29.556338694620639</v>
      </c>
      <c r="AA203" s="3">
        <f t="shared" si="398"/>
        <v>29.775560180205623</v>
      </c>
      <c r="AB203" s="3">
        <f t="shared" si="398"/>
        <v>29.996407647284414</v>
      </c>
      <c r="AC203" s="3">
        <f t="shared" si="398"/>
        <v>30.218893155878458</v>
      </c>
      <c r="AD203" s="3">
        <f t="shared" si="398"/>
        <v>30.44302885545925</v>
      </c>
      <c r="AE203" s="3">
        <f t="shared" si="398"/>
        <v>30.668826985611783</v>
      </c>
      <c r="AF203" s="3">
        <f t="shared" si="398"/>
        <v>30.896299876702937</v>
      </c>
      <c r="AG203" s="3">
        <f t="shared" si="398"/>
        <v>31.125459950554802</v>
      </c>
      <c r="AH203" s="3">
        <f t="shared" si="398"/>
        <v>31.356319721123018</v>
      </c>
      <c r="AI203" s="3">
        <f t="shared" ref="AI203:BI203" si="399">IF($A203=AI$31,AI$56,AH203*(1+AI$22))</f>
        <v>31.588891795180128</v>
      </c>
      <c r="AJ203" s="3">
        <f t="shared" si="399"/>
        <v>31.823188873004018</v>
      </c>
      <c r="AK203" s="3">
        <f t="shared" si="399"/>
        <v>32.059223749071435</v>
      </c>
      <c r="AL203" s="3">
        <f t="shared" si="399"/>
        <v>32.2970093127567</v>
      </c>
      <c r="AM203" s="3">
        <f t="shared" si="399"/>
        <v>32.536558549035526</v>
      </c>
      <c r="AN203" s="3">
        <f t="shared" si="399"/>
        <v>32.777884539194133</v>
      </c>
      <c r="AO203" s="3">
        <f t="shared" si="399"/>
        <v>33.021000461543579</v>
      </c>
      <c r="AP203" s="3">
        <f t="shared" si="399"/>
        <v>33.265919592139397</v>
      </c>
      <c r="AQ203" s="3">
        <f t="shared" si="399"/>
        <v>33.512655305506584</v>
      </c>
      <c r="AR203" s="3">
        <f t="shared" si="399"/>
        <v>33.761221075369946</v>
      </c>
      <c r="AS203" s="3">
        <f t="shared" si="399"/>
        <v>34.011630475389872</v>
      </c>
      <c r="AT203" s="3">
        <f t="shared" si="399"/>
        <v>34.263897179903566</v>
      </c>
      <c r="AU203" s="3">
        <f t="shared" si="399"/>
        <v>34.51803496467177</v>
      </c>
      <c r="AV203" s="3">
        <f t="shared" si="399"/>
        <v>34.77405770763103</v>
      </c>
      <c r="AW203" s="3">
        <f t="shared" si="399"/>
        <v>35.031979389651553</v>
      </c>
      <c r="AX203" s="3">
        <f t="shared" si="399"/>
        <v>35.291814095300658</v>
      </c>
      <c r="AY203" s="3">
        <f t="shared" si="399"/>
        <v>35.553576013611909</v>
      </c>
      <c r="AZ203" s="3">
        <f t="shared" si="399"/>
        <v>35.817279438859948</v>
      </c>
      <c r="BA203" s="3">
        <f t="shared" si="399"/>
        <v>36.082938771341091</v>
      </c>
      <c r="BB203" s="3">
        <f t="shared" si="399"/>
        <v>36.350568518159669</v>
      </c>
      <c r="BC203" s="3">
        <f t="shared" si="399"/>
        <v>36.620183294020258</v>
      </c>
      <c r="BD203" s="3">
        <f t="shared" si="399"/>
        <v>36.891797822025744</v>
      </c>
      <c r="BE203" s="3">
        <f t="shared" si="399"/>
        <v>37.165426934481317</v>
      </c>
      <c r="BF203" s="3">
        <f t="shared" si="399"/>
        <v>37.441085573704449</v>
      </c>
      <c r="BG203" s="3">
        <f t="shared" si="399"/>
        <v>37.718788792840854</v>
      </c>
      <c r="BH203" s="3">
        <f t="shared" si="399"/>
        <v>37.998551756686503</v>
      </c>
      <c r="BI203" s="3">
        <f t="shared" si="399"/>
        <v>38.280389742515744</v>
      </c>
    </row>
    <row r="204" spans="1:61" x14ac:dyDescent="0.25">
      <c r="A204" s="60">
        <f t="shared" si="387"/>
        <v>2016.5</v>
      </c>
      <c r="C204" s="3">
        <f t="shared" ref="C204:AH204" si="400">IF($A204=C$31,C$56,B204*(1+C$22))</f>
        <v>0</v>
      </c>
      <c r="D204" s="3">
        <f t="shared" si="400"/>
        <v>0</v>
      </c>
      <c r="E204" s="3">
        <f t="shared" si="400"/>
        <v>0</v>
      </c>
      <c r="F204" s="3">
        <f t="shared" si="400"/>
        <v>0</v>
      </c>
      <c r="G204" s="3">
        <f t="shared" si="400"/>
        <v>0</v>
      </c>
      <c r="H204" s="3">
        <f t="shared" si="400"/>
        <v>0</v>
      </c>
      <c r="I204" s="3">
        <f t="shared" si="400"/>
        <v>0</v>
      </c>
      <c r="J204" s="3">
        <f t="shared" si="400"/>
        <v>26.511748672429636</v>
      </c>
      <c r="K204" s="3">
        <f t="shared" si="400"/>
        <v>26.708388215286263</v>
      </c>
      <c r="L204" s="3">
        <f t="shared" si="400"/>
        <v>26.906486247746596</v>
      </c>
      <c r="M204" s="3">
        <f t="shared" si="400"/>
        <v>27.106053587532713</v>
      </c>
      <c r="N204" s="3">
        <f t="shared" si="400"/>
        <v>27.307101132602519</v>
      </c>
      <c r="O204" s="3">
        <f t="shared" si="400"/>
        <v>27.509639861744841</v>
      </c>
      <c r="P204" s="3">
        <f t="shared" si="400"/>
        <v>27.713680835178984</v>
      </c>
      <c r="Q204" s="3">
        <f t="shared" si="400"/>
        <v>27.919235195158688</v>
      </c>
      <c r="R204" s="3">
        <f t="shared" si="400"/>
        <v>28.126314166580585</v>
      </c>
      <c r="S204" s="3">
        <f t="shared" si="400"/>
        <v>28.334929057597179</v>
      </c>
      <c r="T204" s="3">
        <f t="shared" si="400"/>
        <v>28.545091260234347</v>
      </c>
      <c r="U204" s="3">
        <f t="shared" si="400"/>
        <v>28.756812251013439</v>
      </c>
      <c r="V204" s="3">
        <f t="shared" si="400"/>
        <v>28.970103591577995</v>
      </c>
      <c r="W204" s="3">
        <f t="shared" si="400"/>
        <v>29.184976929325085</v>
      </c>
      <c r="X204" s="3">
        <f t="shared" si="400"/>
        <v>29.401443998041366</v>
      </c>
      <c r="Y204" s="3">
        <f t="shared" si="400"/>
        <v>29.61951661854383</v>
      </c>
      <c r="Z204" s="3">
        <f t="shared" si="400"/>
        <v>29.83920669932532</v>
      </c>
      <c r="AA204" s="3">
        <f t="shared" si="400"/>
        <v>30.060526237204822</v>
      </c>
      <c r="AB204" s="3">
        <f t="shared" si="400"/>
        <v>30.283487317982594</v>
      </c>
      <c r="AC204" s="3">
        <f t="shared" si="400"/>
        <v>30.508102117100133</v>
      </c>
      <c r="AD204" s="3">
        <f t="shared" si="400"/>
        <v>30.734382900305068</v>
      </c>
      <c r="AE204" s="3">
        <f t="shared" si="400"/>
        <v>30.962342024320957</v>
      </c>
      <c r="AF204" s="3">
        <f t="shared" si="400"/>
        <v>31.191991937522062</v>
      </c>
      <c r="AG204" s="3">
        <f t="shared" si="400"/>
        <v>31.423345180613129</v>
      </c>
      <c r="AH204" s="3">
        <f t="shared" si="400"/>
        <v>31.656414387314214</v>
      </c>
      <c r="AI204" s="3">
        <f t="shared" ref="AI204:BI204" si="401">IF($A204=AI$31,AI$56,AH204*(1+AI$22))</f>
        <v>31.891212285050578</v>
      </c>
      <c r="AJ204" s="3">
        <f t="shared" si="401"/>
        <v>32.127751695647717</v>
      </c>
      <c r="AK204" s="3">
        <f t="shared" si="401"/>
        <v>32.366045536031514</v>
      </c>
      <c r="AL204" s="3">
        <f t="shared" si="401"/>
        <v>32.606106818933632</v>
      </c>
      <c r="AM204" s="3">
        <f t="shared" si="401"/>
        <v>32.847948653602089</v>
      </c>
      <c r="AN204" s="3">
        <f t="shared" si="401"/>
        <v>33.091584246517137</v>
      </c>
      <c r="AO204" s="3">
        <f t="shared" si="401"/>
        <v>33.337026902112449</v>
      </c>
      <c r="AP204" s="3">
        <f t="shared" si="401"/>
        <v>33.58429002350163</v>
      </c>
      <c r="AQ204" s="3">
        <f t="shared" si="401"/>
        <v>33.833387113210136</v>
      </c>
      <c r="AR204" s="3">
        <f t="shared" si="401"/>
        <v>34.084331773912638</v>
      </c>
      <c r="AS204" s="3">
        <f t="shared" si="401"/>
        <v>34.337137709175806</v>
      </c>
      <c r="AT204" s="3">
        <f t="shared" si="401"/>
        <v>34.591818724206661</v>
      </c>
      <c r="AU204" s="3">
        <f t="shared" si="401"/>
        <v>34.848388726606423</v>
      </c>
      <c r="AV204" s="3">
        <f t="shared" si="401"/>
        <v>35.106861727130003</v>
      </c>
      <c r="AW204" s="3">
        <f t="shared" si="401"/>
        <v>35.367251840451068</v>
      </c>
      <c r="AX204" s="3">
        <f t="shared" si="401"/>
        <v>35.62957328593285</v>
      </c>
      <c r="AY204" s="3">
        <f t="shared" si="401"/>
        <v>35.893840388404605</v>
      </c>
      <c r="AZ204" s="3">
        <f t="shared" si="401"/>
        <v>36.160067578943888</v>
      </c>
      <c r="BA204" s="3">
        <f t="shared" si="401"/>
        <v>36.428269395664586</v>
      </c>
      <c r="BB204" s="3">
        <f t="shared" si="401"/>
        <v>36.698460484510818</v>
      </c>
      <c r="BC204" s="3">
        <f t="shared" si="401"/>
        <v>36.97065560005673</v>
      </c>
      <c r="BD204" s="3">
        <f t="shared" si="401"/>
        <v>37.244869606312193</v>
      </c>
      <c r="BE204" s="3">
        <f t="shared" si="401"/>
        <v>37.52111747753451</v>
      </c>
      <c r="BF204" s="3">
        <f t="shared" si="401"/>
        <v>37.799414299046134</v>
      </c>
      <c r="BG204" s="3">
        <f t="shared" si="401"/>
        <v>38.07977526805842</v>
      </c>
      <c r="BH204" s="3">
        <f t="shared" si="401"/>
        <v>38.362215694501543</v>
      </c>
      <c r="BI204" s="3">
        <f t="shared" si="401"/>
        <v>38.64675100186053</v>
      </c>
    </row>
    <row r="205" spans="1:61" x14ac:dyDescent="0.25">
      <c r="A205" s="60">
        <f t="shared" si="387"/>
        <v>2016.75</v>
      </c>
      <c r="C205" s="3">
        <f t="shared" ref="C205:AH205" si="402">IF($A205=C$31,C$56,B205*(1+C$22))</f>
        <v>0</v>
      </c>
      <c r="D205" s="3">
        <f t="shared" si="402"/>
        <v>0</v>
      </c>
      <c r="E205" s="3">
        <f t="shared" si="402"/>
        <v>0</v>
      </c>
      <c r="F205" s="3">
        <f t="shared" si="402"/>
        <v>0</v>
      </c>
      <c r="G205" s="3">
        <f t="shared" si="402"/>
        <v>0</v>
      </c>
      <c r="H205" s="3">
        <f t="shared" si="402"/>
        <v>0</v>
      </c>
      <c r="I205" s="3">
        <f t="shared" si="402"/>
        <v>0</v>
      </c>
      <c r="J205" s="3">
        <f t="shared" si="402"/>
        <v>0</v>
      </c>
      <c r="K205" s="3">
        <f t="shared" si="402"/>
        <v>26.964000000000016</v>
      </c>
      <c r="L205" s="3">
        <f t="shared" si="402"/>
        <v>27.163993923414807</v>
      </c>
      <c r="M205" s="3">
        <f t="shared" si="402"/>
        <v>27.365471216114674</v>
      </c>
      <c r="N205" s="3">
        <f t="shared" si="402"/>
        <v>27.568442880356081</v>
      </c>
      <c r="O205" s="3">
        <f t="shared" si="402"/>
        <v>27.77292000000001</v>
      </c>
      <c r="P205" s="3">
        <f t="shared" si="402"/>
        <v>27.978913741117243</v>
      </c>
      <c r="Q205" s="3">
        <f t="shared" si="402"/>
        <v>28.186435352598107</v>
      </c>
      <c r="R205" s="3">
        <f t="shared" si="402"/>
        <v>28.395496166766755</v>
      </c>
      <c r="S205" s="3">
        <f t="shared" si="402"/>
        <v>28.606107600000001</v>
      </c>
      <c r="T205" s="3">
        <f t="shared" si="402"/>
        <v>28.81828115335075</v>
      </c>
      <c r="U205" s="3">
        <f t="shared" si="402"/>
        <v>29.03202841317604</v>
      </c>
      <c r="V205" s="3">
        <f t="shared" si="402"/>
        <v>29.247361051769747</v>
      </c>
      <c r="W205" s="3">
        <f t="shared" si="402"/>
        <v>29.464290827999992</v>
      </c>
      <c r="X205" s="3">
        <f t="shared" si="402"/>
        <v>29.682829587951264</v>
      </c>
      <c r="Y205" s="3">
        <f t="shared" si="402"/>
        <v>29.902989265571311</v>
      </c>
      <c r="Z205" s="3">
        <f t="shared" si="402"/>
        <v>30.124781883322829</v>
      </c>
      <c r="AA205" s="3">
        <f t="shared" si="402"/>
        <v>30.348219552839982</v>
      </c>
      <c r="AB205" s="3">
        <f t="shared" si="402"/>
        <v>30.573314475589793</v>
      </c>
      <c r="AC205" s="3">
        <f t="shared" si="402"/>
        <v>30.800078943538441</v>
      </c>
      <c r="AD205" s="3">
        <f t="shared" si="402"/>
        <v>31.028525339822504</v>
      </c>
      <c r="AE205" s="3">
        <f t="shared" si="402"/>
        <v>31.25866613942517</v>
      </c>
      <c r="AF205" s="3">
        <f t="shared" si="402"/>
        <v>31.490513909857473</v>
      </c>
      <c r="AG205" s="3">
        <f t="shared" si="402"/>
        <v>31.724081311844582</v>
      </c>
      <c r="AH205" s="3">
        <f t="shared" si="402"/>
        <v>31.959381100017168</v>
      </c>
      <c r="AI205" s="3">
        <f t="shared" ref="AI205:BI205" si="403">IF($A205=AI$31,AI$56,AH205*(1+AI$22))</f>
        <v>32.196426123607914</v>
      </c>
      <c r="AJ205" s="3">
        <f t="shared" si="403"/>
        <v>32.435229327153188</v>
      </c>
      <c r="AK205" s="3">
        <f t="shared" si="403"/>
        <v>32.675803751199908</v>
      </c>
      <c r="AL205" s="3">
        <f t="shared" si="403"/>
        <v>32.918162533017671</v>
      </c>
      <c r="AM205" s="3">
        <f t="shared" si="403"/>
        <v>33.162318907316141</v>
      </c>
      <c r="AN205" s="3">
        <f t="shared" si="403"/>
        <v>33.408286206967773</v>
      </c>
      <c r="AO205" s="3">
        <f t="shared" si="403"/>
        <v>33.656077863735895</v>
      </c>
      <c r="AP205" s="3">
        <f t="shared" si="403"/>
        <v>33.905707409008194</v>
      </c>
      <c r="AQ205" s="3">
        <f t="shared" si="403"/>
        <v>34.157188474535616</v>
      </c>
      <c r="AR205" s="3">
        <f t="shared" si="403"/>
        <v>34.410534793176794</v>
      </c>
      <c r="AS205" s="3">
        <f t="shared" si="403"/>
        <v>34.665760199647963</v>
      </c>
      <c r="AT205" s="3">
        <f t="shared" si="403"/>
        <v>34.922878631278429</v>
      </c>
      <c r="AU205" s="3">
        <f t="shared" si="403"/>
        <v>35.181904128771677</v>
      </c>
      <c r="AV205" s="3">
        <f t="shared" si="403"/>
        <v>35.442850836972092</v>
      </c>
      <c r="AW205" s="3">
        <f t="shared" si="403"/>
        <v>35.705733005637391</v>
      </c>
      <c r="AX205" s="3">
        <f t="shared" si="403"/>
        <v>35.970564990216772</v>
      </c>
      <c r="AY205" s="3">
        <f t="shared" si="403"/>
        <v>36.237361252634813</v>
      </c>
      <c r="AZ205" s="3">
        <f t="shared" si="403"/>
        <v>36.506136362081243</v>
      </c>
      <c r="BA205" s="3">
        <f t="shared" si="403"/>
        <v>36.776904995806504</v>
      </c>
      <c r="BB205" s="3">
        <f t="shared" si="403"/>
        <v>37.049681939923261</v>
      </c>
      <c r="BC205" s="3">
        <f t="shared" si="403"/>
        <v>37.324482090213841</v>
      </c>
      <c r="BD205" s="3">
        <f t="shared" si="403"/>
        <v>37.601320452943661</v>
      </c>
      <c r="BE205" s="3">
        <f t="shared" si="403"/>
        <v>37.88021214568068</v>
      </c>
      <c r="BF205" s="3">
        <f t="shared" si="403"/>
        <v>38.161172398120939</v>
      </c>
      <c r="BG205" s="3">
        <f t="shared" si="403"/>
        <v>38.444216552920238</v>
      </c>
      <c r="BH205" s="3">
        <f t="shared" si="403"/>
        <v>38.729360066531953</v>
      </c>
      <c r="BI205" s="3">
        <f t="shared" si="403"/>
        <v>39.016618510051082</v>
      </c>
    </row>
    <row r="206" spans="1:61" x14ac:dyDescent="0.25">
      <c r="A206" s="60">
        <f t="shared" si="387"/>
        <v>2017</v>
      </c>
      <c r="C206" s="3">
        <f t="shared" ref="C206:AH206" si="404">IF($A206=C$31,C$56,B206*(1+C$22))</f>
        <v>0</v>
      </c>
      <c r="D206" s="3">
        <f t="shared" si="404"/>
        <v>0</v>
      </c>
      <c r="E206" s="3">
        <f t="shared" si="404"/>
        <v>0</v>
      </c>
      <c r="F206" s="3">
        <f t="shared" si="404"/>
        <v>0</v>
      </c>
      <c r="G206" s="3">
        <f t="shared" si="404"/>
        <v>0</v>
      </c>
      <c r="H206" s="3">
        <f t="shared" si="404"/>
        <v>0</v>
      </c>
      <c r="I206" s="3">
        <f t="shared" si="404"/>
        <v>0</v>
      </c>
      <c r="J206" s="3">
        <f t="shared" si="404"/>
        <v>0</v>
      </c>
      <c r="K206" s="3">
        <f t="shared" si="404"/>
        <v>0</v>
      </c>
      <c r="L206" s="3">
        <f t="shared" si="404"/>
        <v>27.294908529144635</v>
      </c>
      <c r="M206" s="3">
        <f t="shared" si="404"/>
        <v>27.497356824871954</v>
      </c>
      <c r="N206" s="3">
        <f t="shared" si="404"/>
        <v>27.701306694139962</v>
      </c>
      <c r="O206" s="3">
        <f t="shared" si="404"/>
        <v>27.90676927422739</v>
      </c>
      <c r="P206" s="3">
        <f t="shared" si="404"/>
        <v>28.113755785018967</v>
      </c>
      <c r="Q206" s="3">
        <f t="shared" si="404"/>
        <v>28.322277529618106</v>
      </c>
      <c r="R206" s="3">
        <f t="shared" si="404"/>
        <v>28.532345894964156</v>
      </c>
      <c r="S206" s="3">
        <f t="shared" si="404"/>
        <v>28.743972352454207</v>
      </c>
      <c r="T206" s="3">
        <f t="shared" si="404"/>
        <v>28.95716845856953</v>
      </c>
      <c r="U206" s="3">
        <f t="shared" si="404"/>
        <v>29.171945855506642</v>
      </c>
      <c r="V206" s="3">
        <f t="shared" si="404"/>
        <v>29.388316271813071</v>
      </c>
      <c r="W206" s="3">
        <f t="shared" si="404"/>
        <v>29.606291523027824</v>
      </c>
      <c r="X206" s="3">
        <f t="shared" si="404"/>
        <v>29.825883512326605</v>
      </c>
      <c r="Y206" s="3">
        <f t="shared" si="404"/>
        <v>30.047104231171833</v>
      </c>
      <c r="Z206" s="3">
        <f t="shared" si="404"/>
        <v>30.269965759967455</v>
      </c>
      <c r="AA206" s="3">
        <f t="shared" si="404"/>
        <v>30.49448026871865</v>
      </c>
      <c r="AB206" s="3">
        <f t="shared" si="404"/>
        <v>30.720660017696396</v>
      </c>
      <c r="AC206" s="3">
        <f t="shared" si="404"/>
        <v>30.948517358106979</v>
      </c>
      <c r="AD206" s="3">
        <f t="shared" si="404"/>
        <v>31.178064732766472</v>
      </c>
      <c r="AE206" s="3">
        <f t="shared" si="404"/>
        <v>31.409314676780202</v>
      </c>
      <c r="AF206" s="3">
        <f t="shared" si="404"/>
        <v>31.64227981822728</v>
      </c>
      <c r="AG206" s="3">
        <f t="shared" si="404"/>
        <v>31.876972878850179</v>
      </c>
      <c r="AH206" s="3">
        <f t="shared" si="404"/>
        <v>32.113406674749456</v>
      </c>
      <c r="AI206" s="3">
        <f t="shared" ref="AI206:BI206" si="405">IF($A206=AI$31,AI$56,AH206*(1+AI$22))</f>
        <v>32.3515941170836</v>
      </c>
      <c r="AJ206" s="3">
        <f t="shared" si="405"/>
        <v>32.591548212774093</v>
      </c>
      <c r="AK206" s="3">
        <f t="shared" si="405"/>
        <v>32.833282065215677</v>
      </c>
      <c r="AL206" s="3">
        <f t="shared" si="405"/>
        <v>33.076808874991933</v>
      </c>
      <c r="AM206" s="3">
        <f t="shared" si="405"/>
        <v>33.322141940596097</v>
      </c>
      <c r="AN206" s="3">
        <f t="shared" si="405"/>
        <v>33.5692946591573</v>
      </c>
      <c r="AO206" s="3">
        <f t="shared" si="405"/>
        <v>33.818280527172135</v>
      </c>
      <c r="AP206" s="3">
        <f t="shared" si="405"/>
        <v>34.069113141241679</v>
      </c>
      <c r="AQ206" s="3">
        <f t="shared" si="405"/>
        <v>34.321806198813974</v>
      </c>
      <c r="AR206" s="3">
        <f t="shared" si="405"/>
        <v>34.576373498932014</v>
      </c>
      <c r="AS206" s="3">
        <f t="shared" si="405"/>
        <v>34.832828942987291</v>
      </c>
      <c r="AT206" s="3">
        <f t="shared" si="405"/>
        <v>35.091186535478919</v>
      </c>
      <c r="AU206" s="3">
        <f t="shared" si="405"/>
        <v>35.351460384778377</v>
      </c>
      <c r="AV206" s="3">
        <f t="shared" si="405"/>
        <v>35.613664703899957</v>
      </c>
      <c r="AW206" s="3">
        <f t="shared" si="405"/>
        <v>35.877813811276894</v>
      </c>
      <c r="AX206" s="3">
        <f t="shared" si="405"/>
        <v>36.14392213154327</v>
      </c>
      <c r="AY206" s="3">
        <f t="shared" si="405"/>
        <v>36.412004196321718</v>
      </c>
      <c r="AZ206" s="3">
        <f t="shared" si="405"/>
        <v>36.682074645016947</v>
      </c>
      <c r="BA206" s="3">
        <f t="shared" si="405"/>
        <v>36.954148225615192</v>
      </c>
      <c r="BB206" s="3">
        <f t="shared" si="405"/>
        <v>37.228239795489557</v>
      </c>
      <c r="BC206" s="3">
        <f t="shared" si="405"/>
        <v>37.504364322211352</v>
      </c>
      <c r="BD206" s="3">
        <f t="shared" si="405"/>
        <v>37.782536884367438</v>
      </c>
      <c r="BE206" s="3">
        <f t="shared" si="405"/>
        <v>38.06277267238363</v>
      </c>
      <c r="BF206" s="3">
        <f t="shared" si="405"/>
        <v>38.345086989354229</v>
      </c>
      <c r="BG206" s="3">
        <f t="shared" si="405"/>
        <v>38.629495251877678</v>
      </c>
      <c r="BH206" s="3">
        <f t="shared" si="405"/>
        <v>38.916012990898444</v>
      </c>
      <c r="BI206" s="3">
        <f t="shared" si="405"/>
        <v>39.204655852555121</v>
      </c>
    </row>
    <row r="207" spans="1:61" x14ac:dyDescent="0.25">
      <c r="A207" s="60">
        <f t="shared" si="387"/>
        <v>2017.25</v>
      </c>
      <c r="C207" s="3">
        <f t="shared" ref="C207:AH207" si="406">IF($A207=C$31,C$56,B207*(1+C$22))</f>
        <v>0</v>
      </c>
      <c r="D207" s="3">
        <f t="shared" si="406"/>
        <v>0</v>
      </c>
      <c r="E207" s="3">
        <f t="shared" si="406"/>
        <v>0</v>
      </c>
      <c r="F207" s="3">
        <f t="shared" si="406"/>
        <v>0</v>
      </c>
      <c r="G207" s="3">
        <f t="shared" si="406"/>
        <v>0</v>
      </c>
      <c r="H207" s="3">
        <f t="shared" si="406"/>
        <v>0</v>
      </c>
      <c r="I207" s="3">
        <f t="shared" si="406"/>
        <v>0</v>
      </c>
      <c r="J207" s="3">
        <f t="shared" si="406"/>
        <v>0</v>
      </c>
      <c r="K207" s="3">
        <f t="shared" si="406"/>
        <v>0</v>
      </c>
      <c r="L207" s="3">
        <f t="shared" si="406"/>
        <v>0</v>
      </c>
      <c r="M207" s="3">
        <f t="shared" si="406"/>
        <v>27.629878045333484</v>
      </c>
      <c r="N207" s="3">
        <f t="shared" si="406"/>
        <v>27.834810834005729</v>
      </c>
      <c r="O207" s="3">
        <f t="shared" si="406"/>
        <v>28.041263623881168</v>
      </c>
      <c r="P207" s="3">
        <f t="shared" si="406"/>
        <v>28.249247688917823</v>
      </c>
      <c r="Q207" s="3">
        <f t="shared" si="406"/>
        <v>28.458774386693481</v>
      </c>
      <c r="R207" s="3">
        <f t="shared" si="406"/>
        <v>28.669855159025893</v>
      </c>
      <c r="S207" s="3">
        <f t="shared" si="406"/>
        <v>28.882501532597594</v>
      </c>
      <c r="T207" s="3">
        <f t="shared" si="406"/>
        <v>29.096725119585351</v>
      </c>
      <c r="U207" s="3">
        <f t="shared" si="406"/>
        <v>29.312537618294279</v>
      </c>
      <c r="V207" s="3">
        <f t="shared" si="406"/>
        <v>29.529950813796663</v>
      </c>
      <c r="W207" s="3">
        <f t="shared" si="406"/>
        <v>29.748976578575515</v>
      </c>
      <c r="X207" s="3">
        <f t="shared" si="406"/>
        <v>29.969626873172903</v>
      </c>
      <c r="Y207" s="3">
        <f t="shared" si="406"/>
        <v>30.191913746843099</v>
      </c>
      <c r="Z207" s="3">
        <f t="shared" si="406"/>
        <v>30.415849338210553</v>
      </c>
      <c r="AA207" s="3">
        <f t="shared" si="406"/>
        <v>30.641445875932771</v>
      </c>
      <c r="AB207" s="3">
        <f t="shared" si="406"/>
        <v>30.86871567936808</v>
      </c>
      <c r="AC207" s="3">
        <f t="shared" si="406"/>
        <v>31.097671159248382</v>
      </c>
      <c r="AD207" s="3">
        <f t="shared" si="406"/>
        <v>31.328324818356862</v>
      </c>
      <c r="AE207" s="3">
        <f t="shared" si="406"/>
        <v>31.560689252210747</v>
      </c>
      <c r="AF207" s="3">
        <f t="shared" si="406"/>
        <v>31.794777149749116</v>
      </c>
      <c r="AG207" s="3">
        <f t="shared" si="406"/>
        <v>32.030601294025828</v>
      </c>
      <c r="AH207" s="3">
        <f t="shared" si="406"/>
        <v>32.268174562907561</v>
      </c>
      <c r="AI207" s="3">
        <f t="shared" ref="AI207:BI207" si="407">IF($A207=AI$31,AI$56,AH207*(1+AI$22))</f>
        <v>32.507509929777058</v>
      </c>
      <c r="AJ207" s="3">
        <f t="shared" si="407"/>
        <v>32.748620464241576</v>
      </c>
      <c r="AK207" s="3">
        <f t="shared" si="407"/>
        <v>32.991519332846586</v>
      </c>
      <c r="AL207" s="3">
        <f t="shared" si="407"/>
        <v>33.236219799794775</v>
      </c>
      <c r="AM207" s="3">
        <f t="shared" si="407"/>
        <v>33.482735227670361</v>
      </c>
      <c r="AN207" s="3">
        <f t="shared" si="407"/>
        <v>33.731079078168818</v>
      </c>
      <c r="AO207" s="3">
        <f t="shared" si="407"/>
        <v>33.981264912831982</v>
      </c>
      <c r="AP207" s="3">
        <f t="shared" si="407"/>
        <v>34.23330639378861</v>
      </c>
      <c r="AQ207" s="3">
        <f t="shared" si="407"/>
        <v>34.48721728450046</v>
      </c>
      <c r="AR207" s="3">
        <f t="shared" si="407"/>
        <v>34.743011450513869</v>
      </c>
      <c r="AS207" s="3">
        <f t="shared" si="407"/>
        <v>35.000702860216926</v>
      </c>
      <c r="AT207" s="3">
        <f t="shared" si="407"/>
        <v>35.260305585602254</v>
      </c>
      <c r="AU207" s="3">
        <f t="shared" si="407"/>
        <v>35.521833803035463</v>
      </c>
      <c r="AV207" s="3">
        <f t="shared" si="407"/>
        <v>35.785301794029273</v>
      </c>
      <c r="AW207" s="3">
        <f t="shared" si="407"/>
        <v>36.050723946023425</v>
      </c>
      <c r="AX207" s="3">
        <f t="shared" si="407"/>
        <v>36.318114753170313</v>
      </c>
      <c r="AY207" s="3">
        <f t="shared" si="407"/>
        <v>36.58748881712652</v>
      </c>
      <c r="AZ207" s="3">
        <f t="shared" si="407"/>
        <v>36.858860847850146</v>
      </c>
      <c r="BA207" s="3">
        <f t="shared" si="407"/>
        <v>37.132245664404117</v>
      </c>
      <c r="BB207" s="3">
        <f t="shared" si="407"/>
        <v>37.407658195765414</v>
      </c>
      <c r="BC207" s="3">
        <f t="shared" si="407"/>
        <v>37.6851134816403</v>
      </c>
      <c r="BD207" s="3">
        <f t="shared" si="407"/>
        <v>37.964626673285636</v>
      </c>
      <c r="BE207" s="3">
        <f t="shared" si="407"/>
        <v>38.246213034336229</v>
      </c>
      <c r="BF207" s="3">
        <f t="shared" si="407"/>
        <v>38.529887941638364</v>
      </c>
      <c r="BG207" s="3">
        <f t="shared" si="407"/>
        <v>38.815666886089502</v>
      </c>
      <c r="BH207" s="3">
        <f t="shared" si="407"/>
        <v>39.103565473484196</v>
      </c>
      <c r="BI207" s="3">
        <f t="shared" si="407"/>
        <v>39.393599425366304</v>
      </c>
    </row>
    <row r="208" spans="1:61" x14ac:dyDescent="0.25">
      <c r="A208" s="60">
        <f t="shared" si="387"/>
        <v>2017.5</v>
      </c>
      <c r="C208" s="3">
        <f t="shared" ref="C208:AH208" si="408">IF($A208=C$31,C$56,B208*(1+C$22))</f>
        <v>0</v>
      </c>
      <c r="D208" s="3">
        <f t="shared" si="408"/>
        <v>0</v>
      </c>
      <c r="E208" s="3">
        <f t="shared" si="408"/>
        <v>0</v>
      </c>
      <c r="F208" s="3">
        <f t="shared" si="408"/>
        <v>0</v>
      </c>
      <c r="G208" s="3">
        <f t="shared" si="408"/>
        <v>0</v>
      </c>
      <c r="H208" s="3">
        <f t="shared" si="408"/>
        <v>0</v>
      </c>
      <c r="I208" s="3">
        <f t="shared" si="408"/>
        <v>0</v>
      </c>
      <c r="J208" s="3">
        <f t="shared" si="408"/>
        <v>0</v>
      </c>
      <c r="K208" s="3">
        <f t="shared" si="408"/>
        <v>0</v>
      </c>
      <c r="L208" s="3">
        <f t="shared" si="408"/>
        <v>0</v>
      </c>
      <c r="M208" s="3">
        <f t="shared" si="408"/>
        <v>0</v>
      </c>
      <c r="N208" s="3">
        <f t="shared" si="408"/>
        <v>27.968958385951584</v>
      </c>
      <c r="O208" s="3">
        <f t="shared" si="408"/>
        <v>28.176406157848611</v>
      </c>
      <c r="P208" s="3">
        <f t="shared" si="408"/>
        <v>28.385392584759927</v>
      </c>
      <c r="Q208" s="3">
        <f t="shared" si="408"/>
        <v>28.595929079000218</v>
      </c>
      <c r="R208" s="3">
        <f t="shared" si="408"/>
        <v>28.808027137530122</v>
      </c>
      <c r="S208" s="3">
        <f t="shared" si="408"/>
        <v>29.02169834258406</v>
      </c>
      <c r="T208" s="3">
        <f t="shared" si="408"/>
        <v>29.236954362302718</v>
      </c>
      <c r="U208" s="3">
        <f t="shared" si="408"/>
        <v>29.453806951370218</v>
      </c>
      <c r="V208" s="3">
        <f t="shared" si="408"/>
        <v>29.672267951656018</v>
      </c>
      <c r="W208" s="3">
        <f t="shared" si="408"/>
        <v>29.892349292861574</v>
      </c>
      <c r="X208" s="3">
        <f t="shared" si="408"/>
        <v>30.114062993171792</v>
      </c>
      <c r="Y208" s="3">
        <f t="shared" si="408"/>
        <v>30.337421159911315</v>
      </c>
      <c r="Z208" s="3">
        <f t="shared" si="408"/>
        <v>30.562435990205689</v>
      </c>
      <c r="AA208" s="3">
        <f t="shared" si="408"/>
        <v>30.78911977164741</v>
      </c>
      <c r="AB208" s="3">
        <f t="shared" si="408"/>
        <v>31.017484882966933</v>
      </c>
      <c r="AC208" s="3">
        <f t="shared" si="408"/>
        <v>31.247543794708644</v>
      </c>
      <c r="AD208" s="3">
        <f t="shared" si="408"/>
        <v>31.479309069911849</v>
      </c>
      <c r="AE208" s="3">
        <f t="shared" si="408"/>
        <v>31.712793364796823</v>
      </c>
      <c r="AF208" s="3">
        <f t="shared" si="408"/>
        <v>31.948009429455933</v>
      </c>
      <c r="AG208" s="3">
        <f t="shared" si="408"/>
        <v>32.184970108549898</v>
      </c>
      <c r="AH208" s="3">
        <f t="shared" si="408"/>
        <v>32.4236883420092</v>
      </c>
      <c r="AI208" s="3">
        <f t="shared" ref="AI208:BI208" si="409">IF($A208=AI$31,AI$56,AH208*(1+AI$22))</f>
        <v>32.664177165740725</v>
      </c>
      <c r="AJ208" s="3">
        <f t="shared" si="409"/>
        <v>32.906449712339608</v>
      </c>
      <c r="AK208" s="3">
        <f t="shared" si="409"/>
        <v>33.15051921180639</v>
      </c>
      <c r="AL208" s="3">
        <f t="shared" si="409"/>
        <v>33.396398992269468</v>
      </c>
      <c r="AM208" s="3">
        <f t="shared" si="409"/>
        <v>33.644102480712938</v>
      </c>
      <c r="AN208" s="3">
        <f t="shared" si="409"/>
        <v>33.893643203709786</v>
      </c>
      <c r="AO208" s="3">
        <f t="shared" si="409"/>
        <v>34.145034788160572</v>
      </c>
      <c r="AP208" s="3">
        <f t="shared" si="409"/>
        <v>34.398290962037542</v>
      </c>
      <c r="AQ208" s="3">
        <f t="shared" si="409"/>
        <v>34.653425555134312</v>
      </c>
      <c r="AR208" s="3">
        <f t="shared" si="409"/>
        <v>34.910452499821069</v>
      </c>
      <c r="AS208" s="3">
        <f t="shared" si="409"/>
        <v>35.169385831805378</v>
      </c>
      <c r="AT208" s="3">
        <f t="shared" si="409"/>
        <v>35.430239690898659</v>
      </c>
      <c r="AU208" s="3">
        <f t="shared" si="409"/>
        <v>35.693028321788333</v>
      </c>
      <c r="AV208" s="3">
        <f t="shared" si="409"/>
        <v>35.957766074815687</v>
      </c>
      <c r="AW208" s="3">
        <f t="shared" si="409"/>
        <v>36.224467406759523</v>
      </c>
      <c r="AX208" s="3">
        <f t="shared" si="409"/>
        <v>36.493146881625606</v>
      </c>
      <c r="AY208" s="3">
        <f t="shared" si="409"/>
        <v>36.763819171441973</v>
      </c>
      <c r="AZ208" s="3">
        <f t="shared" si="409"/>
        <v>37.036499057060148</v>
      </c>
      <c r="BA208" s="3">
        <f t="shared" si="409"/>
        <v>37.311201428962299</v>
      </c>
      <c r="BB208" s="3">
        <f t="shared" si="409"/>
        <v>37.587941288074362</v>
      </c>
      <c r="BC208" s="3">
        <f t="shared" si="409"/>
        <v>37.866733746585219</v>
      </c>
      <c r="BD208" s="3">
        <f t="shared" si="409"/>
        <v>38.147594028771941</v>
      </c>
      <c r="BE208" s="3">
        <f t="shared" si="409"/>
        <v>38.430537471831158</v>
      </c>
      <c r="BF208" s="3">
        <f t="shared" si="409"/>
        <v>38.715579526716581</v>
      </c>
      <c r="BG208" s="3">
        <f t="shared" si="409"/>
        <v>39.002735758982766</v>
      </c>
      <c r="BH208" s="3">
        <f t="shared" si="409"/>
        <v>39.292021849635091</v>
      </c>
      <c r="BI208" s="3">
        <f t="shared" si="409"/>
        <v>39.583453595986086</v>
      </c>
    </row>
    <row r="209" spans="1:61" x14ac:dyDescent="0.25">
      <c r="A209" s="60">
        <f t="shared" si="387"/>
        <v>2017.75</v>
      </c>
      <c r="C209" s="3">
        <f t="shared" ref="C209:AH209" si="410">IF($A209=C$31,C$56,B209*(1+C$22))</f>
        <v>0</v>
      </c>
      <c r="D209" s="3">
        <f t="shared" si="410"/>
        <v>0</v>
      </c>
      <c r="E209" s="3">
        <f t="shared" si="410"/>
        <v>0</v>
      </c>
      <c r="F209" s="3">
        <f t="shared" si="410"/>
        <v>0</v>
      </c>
      <c r="G209" s="3">
        <f t="shared" si="410"/>
        <v>0</v>
      </c>
      <c r="H209" s="3">
        <f t="shared" si="410"/>
        <v>0</v>
      </c>
      <c r="I209" s="3">
        <f t="shared" si="410"/>
        <v>0</v>
      </c>
      <c r="J209" s="3">
        <f t="shared" si="410"/>
        <v>0</v>
      </c>
      <c r="K209" s="3">
        <f t="shared" si="410"/>
        <v>0</v>
      </c>
      <c r="L209" s="3">
        <f t="shared" si="410"/>
        <v>0</v>
      </c>
      <c r="M209" s="3">
        <f t="shared" si="410"/>
        <v>0</v>
      </c>
      <c r="N209" s="3">
        <f t="shared" si="410"/>
        <v>0</v>
      </c>
      <c r="O209" s="3">
        <f t="shared" si="410"/>
        <v>28.312200000000029</v>
      </c>
      <c r="P209" s="3">
        <f t="shared" si="410"/>
        <v>28.522193619585558</v>
      </c>
      <c r="Q209" s="3">
        <f t="shared" si="410"/>
        <v>28.733744776920418</v>
      </c>
      <c r="R209" s="3">
        <f t="shared" si="410"/>
        <v>28.946865024373892</v>
      </c>
      <c r="S209" s="3">
        <f t="shared" si="410"/>
        <v>29.161566000000018</v>
      </c>
      <c r="T209" s="3">
        <f t="shared" si="410"/>
        <v>29.377859428173114</v>
      </c>
      <c r="U209" s="3">
        <f t="shared" si="410"/>
        <v>29.595757120228019</v>
      </c>
      <c r="V209" s="3">
        <f t="shared" si="410"/>
        <v>29.815270975105097</v>
      </c>
      <c r="W209" s="3">
        <f t="shared" si="410"/>
        <v>30.036412980000009</v>
      </c>
      <c r="X209" s="3">
        <f t="shared" si="410"/>
        <v>30.259195211018294</v>
      </c>
      <c r="Y209" s="3">
        <f t="shared" si="410"/>
        <v>30.483629833834847</v>
      </c>
      <c r="Z209" s="3">
        <f t="shared" si="410"/>
        <v>30.709729104358239</v>
      </c>
      <c r="AA209" s="3">
        <f t="shared" si="410"/>
        <v>30.937505369399997</v>
      </c>
      <c r="AB209" s="3">
        <f t="shared" si="410"/>
        <v>31.166971067348832</v>
      </c>
      <c r="AC209" s="3">
        <f t="shared" si="410"/>
        <v>31.398138728849883</v>
      </c>
      <c r="AD209" s="3">
        <f t="shared" si="410"/>
        <v>31.631020977488976</v>
      </c>
      <c r="AE209" s="3">
        <f t="shared" si="410"/>
        <v>31.865630530481987</v>
      </c>
      <c r="AF209" s="3">
        <f t="shared" si="410"/>
        <v>32.101980199369287</v>
      </c>
      <c r="AG209" s="3">
        <f t="shared" si="410"/>
        <v>32.340082890715365</v>
      </c>
      <c r="AH209" s="3">
        <f t="shared" si="410"/>
        <v>32.57995160681363</v>
      </c>
      <c r="AI209" s="3">
        <f t="shared" ref="AI209:BI209" si="411">IF($A209=AI$31,AI$56,AH209*(1+AI$22))</f>
        <v>32.821599446396434</v>
      </c>
      <c r="AJ209" s="3">
        <f t="shared" si="411"/>
        <v>33.065039605350357</v>
      </c>
      <c r="AK209" s="3">
        <f t="shared" si="411"/>
        <v>33.31028537743682</v>
      </c>
      <c r="AL209" s="3">
        <f t="shared" si="411"/>
        <v>33.557350155018035</v>
      </c>
      <c r="AM209" s="3">
        <f t="shared" si="411"/>
        <v>33.806247429788321</v>
      </c>
      <c r="AN209" s="3">
        <f t="shared" si="411"/>
        <v>34.056990793510856</v>
      </c>
      <c r="AO209" s="3">
        <f t="shared" si="411"/>
        <v>34.30959393875991</v>
      </c>
      <c r="AP209" s="3">
        <f t="shared" si="411"/>
        <v>34.564070659668559</v>
      </c>
      <c r="AQ209" s="3">
        <f t="shared" si="411"/>
        <v>34.820434852681949</v>
      </c>
      <c r="AR209" s="3">
        <f t="shared" si="411"/>
        <v>35.078700517316165</v>
      </c>
      <c r="AS209" s="3">
        <f t="shared" si="411"/>
        <v>35.338881756922696</v>
      </c>
      <c r="AT209" s="3">
        <f t="shared" si="411"/>
        <v>35.600992779458608</v>
      </c>
      <c r="AU209" s="3">
        <f t="shared" si="411"/>
        <v>35.865047898262404</v>
      </c>
      <c r="AV209" s="3">
        <f t="shared" si="411"/>
        <v>36.131061532835645</v>
      </c>
      <c r="AW209" s="3">
        <f t="shared" si="411"/>
        <v>36.399048209630372</v>
      </c>
      <c r="AX209" s="3">
        <f t="shared" si="411"/>
        <v>36.669022562842358</v>
      </c>
      <c r="AY209" s="3">
        <f t="shared" si="411"/>
        <v>36.940999335210265</v>
      </c>
      <c r="AZ209" s="3">
        <f t="shared" si="411"/>
        <v>37.214993378820701</v>
      </c>
      <c r="BA209" s="3">
        <f t="shared" si="411"/>
        <v>37.491019655919267</v>
      </c>
      <c r="BB209" s="3">
        <f t="shared" si="411"/>
        <v>37.769093239727617</v>
      </c>
      <c r="BC209" s="3">
        <f t="shared" si="411"/>
        <v>38.049229315266565</v>
      </c>
      <c r="BD209" s="3">
        <f t="shared" si="411"/>
        <v>38.331443180185317</v>
      </c>
      <c r="BE209" s="3">
        <f t="shared" si="411"/>
        <v>38.615750245596843</v>
      </c>
      <c r="BF209" s="3">
        <f t="shared" si="411"/>
        <v>38.902166036919439</v>
      </c>
      <c r="BG209" s="3">
        <f t="shared" si="411"/>
        <v>39.190706194724555</v>
      </c>
      <c r="BH209" s="3">
        <f t="shared" si="411"/>
        <v>39.481386475590867</v>
      </c>
      <c r="BI209" s="3">
        <f t="shared" si="411"/>
        <v>39.774222752964739</v>
      </c>
    </row>
    <row r="210" spans="1:61" x14ac:dyDescent="0.25">
      <c r="A210" s="60">
        <f t="shared" si="387"/>
        <v>2018</v>
      </c>
      <c r="C210" s="3">
        <f t="shared" ref="C210:AH210" si="412">IF($A210=C$31,C$56,B210*(1+C$22))</f>
        <v>0</v>
      </c>
      <c r="D210" s="3">
        <f t="shared" si="412"/>
        <v>0</v>
      </c>
      <c r="E210" s="3">
        <f t="shared" si="412"/>
        <v>0</v>
      </c>
      <c r="F210" s="3">
        <f t="shared" si="412"/>
        <v>0</v>
      </c>
      <c r="G210" s="3">
        <f t="shared" si="412"/>
        <v>0</v>
      </c>
      <c r="H210" s="3">
        <f t="shared" si="412"/>
        <v>0</v>
      </c>
      <c r="I210" s="3">
        <f t="shared" si="412"/>
        <v>0</v>
      </c>
      <c r="J210" s="3">
        <f t="shared" si="412"/>
        <v>0</v>
      </c>
      <c r="K210" s="3">
        <f t="shared" si="412"/>
        <v>0</v>
      </c>
      <c r="L210" s="3">
        <f t="shared" si="412"/>
        <v>0</v>
      </c>
      <c r="M210" s="3">
        <f t="shared" si="412"/>
        <v>0</v>
      </c>
      <c r="N210" s="3">
        <f t="shared" si="412"/>
        <v>0</v>
      </c>
      <c r="O210" s="3">
        <f t="shared" si="412"/>
        <v>0</v>
      </c>
      <c r="P210" s="3">
        <f t="shared" si="412"/>
        <v>28.522193619585558</v>
      </c>
      <c r="Q210" s="3">
        <f t="shared" si="412"/>
        <v>28.733744776920418</v>
      </c>
      <c r="R210" s="3">
        <f t="shared" si="412"/>
        <v>28.946865024373892</v>
      </c>
      <c r="S210" s="3">
        <f t="shared" si="412"/>
        <v>29.161566000000018</v>
      </c>
      <c r="T210" s="3">
        <f t="shared" si="412"/>
        <v>29.377859428173114</v>
      </c>
      <c r="U210" s="3">
        <f t="shared" si="412"/>
        <v>29.595757120228019</v>
      </c>
      <c r="V210" s="3">
        <f t="shared" si="412"/>
        <v>29.815270975105097</v>
      </c>
      <c r="W210" s="3">
        <f t="shared" si="412"/>
        <v>30.036412980000009</v>
      </c>
      <c r="X210" s="3">
        <f t="shared" si="412"/>
        <v>30.259195211018294</v>
      </c>
      <c r="Y210" s="3">
        <f t="shared" si="412"/>
        <v>30.483629833834847</v>
      </c>
      <c r="Z210" s="3">
        <f t="shared" si="412"/>
        <v>30.709729104358239</v>
      </c>
      <c r="AA210" s="3">
        <f t="shared" si="412"/>
        <v>30.937505369399997</v>
      </c>
      <c r="AB210" s="3">
        <f t="shared" si="412"/>
        <v>31.166971067348832</v>
      </c>
      <c r="AC210" s="3">
        <f t="shared" si="412"/>
        <v>31.398138728849883</v>
      </c>
      <c r="AD210" s="3">
        <f t="shared" si="412"/>
        <v>31.631020977488976</v>
      </c>
      <c r="AE210" s="3">
        <f t="shared" si="412"/>
        <v>31.865630530481987</v>
      </c>
      <c r="AF210" s="3">
        <f t="shared" si="412"/>
        <v>32.101980199369287</v>
      </c>
      <c r="AG210" s="3">
        <f t="shared" si="412"/>
        <v>32.340082890715365</v>
      </c>
      <c r="AH210" s="3">
        <f t="shared" si="412"/>
        <v>32.57995160681363</v>
      </c>
      <c r="AI210" s="3">
        <f t="shared" ref="AI210:BI210" si="413">IF($A210=AI$31,AI$56,AH210*(1+AI$22))</f>
        <v>32.821599446396434</v>
      </c>
      <c r="AJ210" s="3">
        <f t="shared" si="413"/>
        <v>33.065039605350357</v>
      </c>
      <c r="AK210" s="3">
        <f t="shared" si="413"/>
        <v>33.31028537743682</v>
      </c>
      <c r="AL210" s="3">
        <f t="shared" si="413"/>
        <v>33.557350155018035</v>
      </c>
      <c r="AM210" s="3">
        <f t="shared" si="413"/>
        <v>33.806247429788321</v>
      </c>
      <c r="AN210" s="3">
        <f t="shared" si="413"/>
        <v>34.056990793510856</v>
      </c>
      <c r="AO210" s="3">
        <f t="shared" si="413"/>
        <v>34.30959393875991</v>
      </c>
      <c r="AP210" s="3">
        <f t="shared" si="413"/>
        <v>34.564070659668559</v>
      </c>
      <c r="AQ210" s="3">
        <f t="shared" si="413"/>
        <v>34.820434852681949</v>
      </c>
      <c r="AR210" s="3">
        <f t="shared" si="413"/>
        <v>35.078700517316165</v>
      </c>
      <c r="AS210" s="3">
        <f t="shared" si="413"/>
        <v>35.338881756922696</v>
      </c>
      <c r="AT210" s="3">
        <f t="shared" si="413"/>
        <v>35.600992779458608</v>
      </c>
      <c r="AU210" s="3">
        <f t="shared" si="413"/>
        <v>35.865047898262404</v>
      </c>
      <c r="AV210" s="3">
        <f t="shared" si="413"/>
        <v>36.131061532835645</v>
      </c>
      <c r="AW210" s="3">
        <f t="shared" si="413"/>
        <v>36.399048209630372</v>
      </c>
      <c r="AX210" s="3">
        <f t="shared" si="413"/>
        <v>36.669022562842358</v>
      </c>
      <c r="AY210" s="3">
        <f t="shared" si="413"/>
        <v>36.940999335210265</v>
      </c>
      <c r="AZ210" s="3">
        <f t="shared" si="413"/>
        <v>37.214993378820701</v>
      </c>
      <c r="BA210" s="3">
        <f t="shared" si="413"/>
        <v>37.491019655919267</v>
      </c>
      <c r="BB210" s="3">
        <f t="shared" si="413"/>
        <v>37.769093239727617</v>
      </c>
      <c r="BC210" s="3">
        <f t="shared" si="413"/>
        <v>38.049229315266565</v>
      </c>
      <c r="BD210" s="3">
        <f t="shared" si="413"/>
        <v>38.331443180185317</v>
      </c>
      <c r="BE210" s="3">
        <f t="shared" si="413"/>
        <v>38.615750245596843</v>
      </c>
      <c r="BF210" s="3">
        <f t="shared" si="413"/>
        <v>38.902166036919439</v>
      </c>
      <c r="BG210" s="3">
        <f t="shared" si="413"/>
        <v>39.190706194724555</v>
      </c>
      <c r="BH210" s="3">
        <f t="shared" si="413"/>
        <v>39.481386475590867</v>
      </c>
      <c r="BI210" s="3">
        <f t="shared" si="413"/>
        <v>39.774222752964739</v>
      </c>
    </row>
    <row r="211" spans="1:61" x14ac:dyDescent="0.25">
      <c r="A211" s="60">
        <f t="shared" si="387"/>
        <v>2018.25</v>
      </c>
      <c r="C211" s="3">
        <f t="shared" ref="C211:AH211" si="414">IF($A211=C$31,C$56,B211*(1+C$22))</f>
        <v>0</v>
      </c>
      <c r="D211" s="3">
        <f t="shared" si="414"/>
        <v>0</v>
      </c>
      <c r="E211" s="3">
        <f t="shared" si="414"/>
        <v>0</v>
      </c>
      <c r="F211" s="3">
        <f t="shared" si="414"/>
        <v>0</v>
      </c>
      <c r="G211" s="3">
        <f t="shared" si="414"/>
        <v>0</v>
      </c>
      <c r="H211" s="3">
        <f t="shared" si="414"/>
        <v>0</v>
      </c>
      <c r="I211" s="3">
        <f t="shared" si="414"/>
        <v>0</v>
      </c>
      <c r="J211" s="3">
        <f t="shared" si="414"/>
        <v>0</v>
      </c>
      <c r="K211" s="3">
        <f t="shared" si="414"/>
        <v>0</v>
      </c>
      <c r="L211" s="3">
        <f t="shared" si="414"/>
        <v>0</v>
      </c>
      <c r="M211" s="3">
        <f t="shared" si="414"/>
        <v>0</v>
      </c>
      <c r="N211" s="3">
        <f t="shared" si="414"/>
        <v>0</v>
      </c>
      <c r="O211" s="3">
        <f t="shared" si="414"/>
        <v>0</v>
      </c>
      <c r="P211" s="3">
        <f t="shared" si="414"/>
        <v>0</v>
      </c>
      <c r="Q211" s="3">
        <f t="shared" si="414"/>
        <v>28.733744776920418</v>
      </c>
      <c r="R211" s="3">
        <f t="shared" si="414"/>
        <v>28.946865024373892</v>
      </c>
      <c r="S211" s="3">
        <f t="shared" si="414"/>
        <v>29.161566000000018</v>
      </c>
      <c r="T211" s="3">
        <f t="shared" si="414"/>
        <v>29.377859428173114</v>
      </c>
      <c r="U211" s="3">
        <f t="shared" si="414"/>
        <v>29.595757120228019</v>
      </c>
      <c r="V211" s="3">
        <f t="shared" si="414"/>
        <v>29.815270975105097</v>
      </c>
      <c r="W211" s="3">
        <f t="shared" si="414"/>
        <v>30.036412980000009</v>
      </c>
      <c r="X211" s="3">
        <f t="shared" si="414"/>
        <v>30.259195211018294</v>
      </c>
      <c r="Y211" s="3">
        <f t="shared" si="414"/>
        <v>30.483629833834847</v>
      </c>
      <c r="Z211" s="3">
        <f t="shared" si="414"/>
        <v>30.709729104358239</v>
      </c>
      <c r="AA211" s="3">
        <f t="shared" si="414"/>
        <v>30.937505369399997</v>
      </c>
      <c r="AB211" s="3">
        <f t="shared" si="414"/>
        <v>31.166971067348832</v>
      </c>
      <c r="AC211" s="3">
        <f t="shared" si="414"/>
        <v>31.398138728849883</v>
      </c>
      <c r="AD211" s="3">
        <f t="shared" si="414"/>
        <v>31.631020977488976</v>
      </c>
      <c r="AE211" s="3">
        <f t="shared" si="414"/>
        <v>31.865630530481987</v>
      </c>
      <c r="AF211" s="3">
        <f t="shared" si="414"/>
        <v>32.101980199369287</v>
      </c>
      <c r="AG211" s="3">
        <f t="shared" si="414"/>
        <v>32.340082890715365</v>
      </c>
      <c r="AH211" s="3">
        <f t="shared" si="414"/>
        <v>32.57995160681363</v>
      </c>
      <c r="AI211" s="3">
        <f t="shared" ref="AI211:BI211" si="415">IF($A211=AI$31,AI$56,AH211*(1+AI$22))</f>
        <v>32.821599446396434</v>
      </c>
      <c r="AJ211" s="3">
        <f t="shared" si="415"/>
        <v>33.065039605350357</v>
      </c>
      <c r="AK211" s="3">
        <f t="shared" si="415"/>
        <v>33.31028537743682</v>
      </c>
      <c r="AL211" s="3">
        <f t="shared" si="415"/>
        <v>33.557350155018035</v>
      </c>
      <c r="AM211" s="3">
        <f t="shared" si="415"/>
        <v>33.806247429788321</v>
      </c>
      <c r="AN211" s="3">
        <f t="shared" si="415"/>
        <v>34.056990793510856</v>
      </c>
      <c r="AO211" s="3">
        <f t="shared" si="415"/>
        <v>34.30959393875991</v>
      </c>
      <c r="AP211" s="3">
        <f t="shared" si="415"/>
        <v>34.564070659668559</v>
      </c>
      <c r="AQ211" s="3">
        <f t="shared" si="415"/>
        <v>34.820434852681949</v>
      </c>
      <c r="AR211" s="3">
        <f t="shared" si="415"/>
        <v>35.078700517316165</v>
      </c>
      <c r="AS211" s="3">
        <f t="shared" si="415"/>
        <v>35.338881756922696</v>
      </c>
      <c r="AT211" s="3">
        <f t="shared" si="415"/>
        <v>35.600992779458608</v>
      </c>
      <c r="AU211" s="3">
        <f t="shared" si="415"/>
        <v>35.865047898262404</v>
      </c>
      <c r="AV211" s="3">
        <f t="shared" si="415"/>
        <v>36.131061532835645</v>
      </c>
      <c r="AW211" s="3">
        <f t="shared" si="415"/>
        <v>36.399048209630372</v>
      </c>
      <c r="AX211" s="3">
        <f t="shared" si="415"/>
        <v>36.669022562842358</v>
      </c>
      <c r="AY211" s="3">
        <f t="shared" si="415"/>
        <v>36.940999335210265</v>
      </c>
      <c r="AZ211" s="3">
        <f t="shared" si="415"/>
        <v>37.214993378820701</v>
      </c>
      <c r="BA211" s="3">
        <f t="shared" si="415"/>
        <v>37.491019655919267</v>
      </c>
      <c r="BB211" s="3">
        <f t="shared" si="415"/>
        <v>37.769093239727617</v>
      </c>
      <c r="BC211" s="3">
        <f t="shared" si="415"/>
        <v>38.049229315266565</v>
      </c>
      <c r="BD211" s="3">
        <f t="shared" si="415"/>
        <v>38.331443180185317</v>
      </c>
      <c r="BE211" s="3">
        <f t="shared" si="415"/>
        <v>38.615750245596843</v>
      </c>
      <c r="BF211" s="3">
        <f t="shared" si="415"/>
        <v>38.902166036919439</v>
      </c>
      <c r="BG211" s="3">
        <f t="shared" si="415"/>
        <v>39.190706194724555</v>
      </c>
      <c r="BH211" s="3">
        <f t="shared" si="415"/>
        <v>39.481386475590867</v>
      </c>
      <c r="BI211" s="3">
        <f t="shared" si="415"/>
        <v>39.774222752964739</v>
      </c>
    </row>
    <row r="212" spans="1:61" x14ac:dyDescent="0.25">
      <c r="A212" s="60">
        <f t="shared" si="387"/>
        <v>2018.5</v>
      </c>
      <c r="C212" s="3">
        <f t="shared" ref="C212:AH212" si="416">IF($A212=C$31,C$56,B212*(1+C$22))</f>
        <v>0</v>
      </c>
      <c r="D212" s="3">
        <f t="shared" si="416"/>
        <v>0</v>
      </c>
      <c r="E212" s="3">
        <f t="shared" si="416"/>
        <v>0</v>
      </c>
      <c r="F212" s="3">
        <f t="shared" si="416"/>
        <v>0</v>
      </c>
      <c r="G212" s="3">
        <f t="shared" si="416"/>
        <v>0</v>
      </c>
      <c r="H212" s="3">
        <f t="shared" si="416"/>
        <v>0</v>
      </c>
      <c r="I212" s="3">
        <f t="shared" si="416"/>
        <v>0</v>
      </c>
      <c r="J212" s="3">
        <f t="shared" si="416"/>
        <v>0</v>
      </c>
      <c r="K212" s="3">
        <f t="shared" si="416"/>
        <v>0</v>
      </c>
      <c r="L212" s="3">
        <f t="shared" si="416"/>
        <v>0</v>
      </c>
      <c r="M212" s="3">
        <f t="shared" si="416"/>
        <v>0</v>
      </c>
      <c r="N212" s="3">
        <f t="shared" si="416"/>
        <v>0</v>
      </c>
      <c r="O212" s="3">
        <f t="shared" si="416"/>
        <v>0</v>
      </c>
      <c r="P212" s="3">
        <f t="shared" si="416"/>
        <v>0</v>
      </c>
      <c r="Q212" s="3">
        <f t="shared" si="416"/>
        <v>0</v>
      </c>
      <c r="R212" s="3">
        <f t="shared" si="416"/>
        <v>28.946865024373892</v>
      </c>
      <c r="S212" s="3">
        <f t="shared" si="416"/>
        <v>29.161566000000018</v>
      </c>
      <c r="T212" s="3">
        <f t="shared" si="416"/>
        <v>29.377859428173114</v>
      </c>
      <c r="U212" s="3">
        <f t="shared" si="416"/>
        <v>29.595757120228019</v>
      </c>
      <c r="V212" s="3">
        <f t="shared" si="416"/>
        <v>29.815270975105097</v>
      </c>
      <c r="W212" s="3">
        <f t="shared" si="416"/>
        <v>30.036412980000009</v>
      </c>
      <c r="X212" s="3">
        <f t="shared" si="416"/>
        <v>30.259195211018294</v>
      </c>
      <c r="Y212" s="3">
        <f t="shared" si="416"/>
        <v>30.483629833834847</v>
      </c>
      <c r="Z212" s="3">
        <f t="shared" si="416"/>
        <v>30.709729104358239</v>
      </c>
      <c r="AA212" s="3">
        <f t="shared" si="416"/>
        <v>30.937505369399997</v>
      </c>
      <c r="AB212" s="3">
        <f t="shared" si="416"/>
        <v>31.166971067348832</v>
      </c>
      <c r="AC212" s="3">
        <f t="shared" si="416"/>
        <v>31.398138728849883</v>
      </c>
      <c r="AD212" s="3">
        <f t="shared" si="416"/>
        <v>31.631020977488976</v>
      </c>
      <c r="AE212" s="3">
        <f t="shared" si="416"/>
        <v>31.865630530481987</v>
      </c>
      <c r="AF212" s="3">
        <f t="shared" si="416"/>
        <v>32.101980199369287</v>
      </c>
      <c r="AG212" s="3">
        <f t="shared" si="416"/>
        <v>32.340082890715365</v>
      </c>
      <c r="AH212" s="3">
        <f t="shared" si="416"/>
        <v>32.57995160681363</v>
      </c>
      <c r="AI212" s="3">
        <f t="shared" ref="AI212:BI212" si="417">IF($A212=AI$31,AI$56,AH212*(1+AI$22))</f>
        <v>32.821599446396434</v>
      </c>
      <c r="AJ212" s="3">
        <f t="shared" si="417"/>
        <v>33.065039605350357</v>
      </c>
      <c r="AK212" s="3">
        <f t="shared" si="417"/>
        <v>33.31028537743682</v>
      </c>
      <c r="AL212" s="3">
        <f t="shared" si="417"/>
        <v>33.557350155018035</v>
      </c>
      <c r="AM212" s="3">
        <f t="shared" si="417"/>
        <v>33.806247429788321</v>
      </c>
      <c r="AN212" s="3">
        <f t="shared" si="417"/>
        <v>34.056990793510856</v>
      </c>
      <c r="AO212" s="3">
        <f t="shared" si="417"/>
        <v>34.30959393875991</v>
      </c>
      <c r="AP212" s="3">
        <f t="shared" si="417"/>
        <v>34.564070659668559</v>
      </c>
      <c r="AQ212" s="3">
        <f t="shared" si="417"/>
        <v>34.820434852681949</v>
      </c>
      <c r="AR212" s="3">
        <f t="shared" si="417"/>
        <v>35.078700517316165</v>
      </c>
      <c r="AS212" s="3">
        <f t="shared" si="417"/>
        <v>35.338881756922696</v>
      </c>
      <c r="AT212" s="3">
        <f t="shared" si="417"/>
        <v>35.600992779458608</v>
      </c>
      <c r="AU212" s="3">
        <f t="shared" si="417"/>
        <v>35.865047898262404</v>
      </c>
      <c r="AV212" s="3">
        <f t="shared" si="417"/>
        <v>36.131061532835645</v>
      </c>
      <c r="AW212" s="3">
        <f t="shared" si="417"/>
        <v>36.399048209630372</v>
      </c>
      <c r="AX212" s="3">
        <f t="shared" si="417"/>
        <v>36.669022562842358</v>
      </c>
      <c r="AY212" s="3">
        <f t="shared" si="417"/>
        <v>36.940999335210265</v>
      </c>
      <c r="AZ212" s="3">
        <f t="shared" si="417"/>
        <v>37.214993378820701</v>
      </c>
      <c r="BA212" s="3">
        <f t="shared" si="417"/>
        <v>37.491019655919267</v>
      </c>
      <c r="BB212" s="3">
        <f t="shared" si="417"/>
        <v>37.769093239727617</v>
      </c>
      <c r="BC212" s="3">
        <f t="shared" si="417"/>
        <v>38.049229315266565</v>
      </c>
      <c r="BD212" s="3">
        <f t="shared" si="417"/>
        <v>38.331443180185317</v>
      </c>
      <c r="BE212" s="3">
        <f t="shared" si="417"/>
        <v>38.615750245596843</v>
      </c>
      <c r="BF212" s="3">
        <f t="shared" si="417"/>
        <v>38.902166036919439</v>
      </c>
      <c r="BG212" s="3">
        <f t="shared" si="417"/>
        <v>39.190706194724555</v>
      </c>
      <c r="BH212" s="3">
        <f t="shared" si="417"/>
        <v>39.481386475590867</v>
      </c>
      <c r="BI212" s="3">
        <f t="shared" si="417"/>
        <v>39.774222752964739</v>
      </c>
    </row>
    <row r="213" spans="1:61" x14ac:dyDescent="0.25">
      <c r="A213" s="60">
        <f t="shared" si="387"/>
        <v>2018.75</v>
      </c>
      <c r="C213" s="3">
        <f t="shared" ref="C213:AH213" si="418">IF($A213=C$31,C$56,B213*(1+C$22))</f>
        <v>0</v>
      </c>
      <c r="D213" s="3">
        <f t="shared" si="418"/>
        <v>0</v>
      </c>
      <c r="E213" s="3">
        <f t="shared" si="418"/>
        <v>0</v>
      </c>
      <c r="F213" s="3">
        <f t="shared" si="418"/>
        <v>0</v>
      </c>
      <c r="G213" s="3">
        <f t="shared" si="418"/>
        <v>0</v>
      </c>
      <c r="H213" s="3">
        <f t="shared" si="418"/>
        <v>0</v>
      </c>
      <c r="I213" s="3">
        <f t="shared" si="418"/>
        <v>0</v>
      </c>
      <c r="J213" s="3">
        <f t="shared" si="418"/>
        <v>0</v>
      </c>
      <c r="K213" s="3">
        <f t="shared" si="418"/>
        <v>0</v>
      </c>
      <c r="L213" s="3">
        <f t="shared" si="418"/>
        <v>0</v>
      </c>
      <c r="M213" s="3">
        <f t="shared" si="418"/>
        <v>0</v>
      </c>
      <c r="N213" s="3">
        <f t="shared" si="418"/>
        <v>0</v>
      </c>
      <c r="O213" s="3">
        <f t="shared" si="418"/>
        <v>0</v>
      </c>
      <c r="P213" s="3">
        <f t="shared" si="418"/>
        <v>0</v>
      </c>
      <c r="Q213" s="3">
        <f t="shared" si="418"/>
        <v>0</v>
      </c>
      <c r="R213" s="3">
        <f t="shared" si="418"/>
        <v>0</v>
      </c>
      <c r="S213" s="3">
        <f t="shared" si="418"/>
        <v>29.161566000000018</v>
      </c>
      <c r="T213" s="3">
        <f t="shared" si="418"/>
        <v>29.377859428173114</v>
      </c>
      <c r="U213" s="3">
        <f t="shared" si="418"/>
        <v>29.595757120228019</v>
      </c>
      <c r="V213" s="3">
        <f t="shared" si="418"/>
        <v>29.815270975105097</v>
      </c>
      <c r="W213" s="3">
        <f t="shared" si="418"/>
        <v>30.036412980000009</v>
      </c>
      <c r="X213" s="3">
        <f t="shared" si="418"/>
        <v>30.259195211018294</v>
      </c>
      <c r="Y213" s="3">
        <f t="shared" si="418"/>
        <v>30.483629833834847</v>
      </c>
      <c r="Z213" s="3">
        <f t="shared" si="418"/>
        <v>30.709729104358239</v>
      </c>
      <c r="AA213" s="3">
        <f t="shared" si="418"/>
        <v>30.937505369399997</v>
      </c>
      <c r="AB213" s="3">
        <f t="shared" si="418"/>
        <v>31.166971067348832</v>
      </c>
      <c r="AC213" s="3">
        <f t="shared" si="418"/>
        <v>31.398138728849883</v>
      </c>
      <c r="AD213" s="3">
        <f t="shared" si="418"/>
        <v>31.631020977488976</v>
      </c>
      <c r="AE213" s="3">
        <f t="shared" si="418"/>
        <v>31.865630530481987</v>
      </c>
      <c r="AF213" s="3">
        <f t="shared" si="418"/>
        <v>32.101980199369287</v>
      </c>
      <c r="AG213" s="3">
        <f t="shared" si="418"/>
        <v>32.340082890715365</v>
      </c>
      <c r="AH213" s="3">
        <f t="shared" si="418"/>
        <v>32.57995160681363</v>
      </c>
      <c r="AI213" s="3">
        <f t="shared" ref="AI213:BI213" si="419">IF($A213=AI$31,AI$56,AH213*(1+AI$22))</f>
        <v>32.821599446396434</v>
      </c>
      <c r="AJ213" s="3">
        <f t="shared" si="419"/>
        <v>33.065039605350357</v>
      </c>
      <c r="AK213" s="3">
        <f t="shared" si="419"/>
        <v>33.31028537743682</v>
      </c>
      <c r="AL213" s="3">
        <f t="shared" si="419"/>
        <v>33.557350155018035</v>
      </c>
      <c r="AM213" s="3">
        <f t="shared" si="419"/>
        <v>33.806247429788321</v>
      </c>
      <c r="AN213" s="3">
        <f t="shared" si="419"/>
        <v>34.056990793510856</v>
      </c>
      <c r="AO213" s="3">
        <f t="shared" si="419"/>
        <v>34.30959393875991</v>
      </c>
      <c r="AP213" s="3">
        <f t="shared" si="419"/>
        <v>34.564070659668559</v>
      </c>
      <c r="AQ213" s="3">
        <f t="shared" si="419"/>
        <v>34.820434852681949</v>
      </c>
      <c r="AR213" s="3">
        <f t="shared" si="419"/>
        <v>35.078700517316165</v>
      </c>
      <c r="AS213" s="3">
        <f t="shared" si="419"/>
        <v>35.338881756922696</v>
      </c>
      <c r="AT213" s="3">
        <f t="shared" si="419"/>
        <v>35.600992779458608</v>
      </c>
      <c r="AU213" s="3">
        <f t="shared" si="419"/>
        <v>35.865047898262404</v>
      </c>
      <c r="AV213" s="3">
        <f t="shared" si="419"/>
        <v>36.131061532835645</v>
      </c>
      <c r="AW213" s="3">
        <f t="shared" si="419"/>
        <v>36.399048209630372</v>
      </c>
      <c r="AX213" s="3">
        <f t="shared" si="419"/>
        <v>36.669022562842358</v>
      </c>
      <c r="AY213" s="3">
        <f t="shared" si="419"/>
        <v>36.940999335210265</v>
      </c>
      <c r="AZ213" s="3">
        <f t="shared" si="419"/>
        <v>37.214993378820701</v>
      </c>
      <c r="BA213" s="3">
        <f t="shared" si="419"/>
        <v>37.491019655919267</v>
      </c>
      <c r="BB213" s="3">
        <f t="shared" si="419"/>
        <v>37.769093239727617</v>
      </c>
      <c r="BC213" s="3">
        <f t="shared" si="419"/>
        <v>38.049229315266565</v>
      </c>
      <c r="BD213" s="3">
        <f t="shared" si="419"/>
        <v>38.331443180185317</v>
      </c>
      <c r="BE213" s="3">
        <f t="shared" si="419"/>
        <v>38.615750245596843</v>
      </c>
      <c r="BF213" s="3">
        <f t="shared" si="419"/>
        <v>38.902166036919439</v>
      </c>
      <c r="BG213" s="3">
        <f t="shared" si="419"/>
        <v>39.190706194724555</v>
      </c>
      <c r="BH213" s="3">
        <f t="shared" si="419"/>
        <v>39.481386475590867</v>
      </c>
      <c r="BI213" s="3">
        <f t="shared" si="419"/>
        <v>39.774222752964739</v>
      </c>
    </row>
    <row r="214" spans="1:61" x14ac:dyDescent="0.25">
      <c r="A214" s="60">
        <f t="shared" si="387"/>
        <v>2019</v>
      </c>
      <c r="C214" s="3">
        <f t="shared" ref="C214:AH214" si="420">IF($A214=C$31,C$56,B214*(1+C$22))</f>
        <v>0</v>
      </c>
      <c r="D214" s="3">
        <f t="shared" si="420"/>
        <v>0</v>
      </c>
      <c r="E214" s="3">
        <f t="shared" si="420"/>
        <v>0</v>
      </c>
      <c r="F214" s="3">
        <f t="shared" si="420"/>
        <v>0</v>
      </c>
      <c r="G214" s="3">
        <f t="shared" si="420"/>
        <v>0</v>
      </c>
      <c r="H214" s="3">
        <f t="shared" si="420"/>
        <v>0</v>
      </c>
      <c r="I214" s="3">
        <f t="shared" si="420"/>
        <v>0</v>
      </c>
      <c r="J214" s="3">
        <f t="shared" si="420"/>
        <v>0</v>
      </c>
      <c r="K214" s="3">
        <f t="shared" si="420"/>
        <v>0</v>
      </c>
      <c r="L214" s="3">
        <f t="shared" si="420"/>
        <v>0</v>
      </c>
      <c r="M214" s="3">
        <f t="shared" si="420"/>
        <v>0</v>
      </c>
      <c r="N214" s="3">
        <f t="shared" si="420"/>
        <v>0</v>
      </c>
      <c r="O214" s="3">
        <f t="shared" si="420"/>
        <v>0</v>
      </c>
      <c r="P214" s="3">
        <f t="shared" si="420"/>
        <v>0</v>
      </c>
      <c r="Q214" s="3">
        <f t="shared" si="420"/>
        <v>0</v>
      </c>
      <c r="R214" s="3">
        <f t="shared" si="420"/>
        <v>0</v>
      </c>
      <c r="S214" s="3">
        <f t="shared" si="420"/>
        <v>0</v>
      </c>
      <c r="T214" s="3">
        <f t="shared" si="420"/>
        <v>29.377859428173114</v>
      </c>
      <c r="U214" s="3">
        <f t="shared" si="420"/>
        <v>29.595757120228019</v>
      </c>
      <c r="V214" s="3">
        <f t="shared" si="420"/>
        <v>29.815270975105097</v>
      </c>
      <c r="W214" s="3">
        <f t="shared" si="420"/>
        <v>30.036412980000009</v>
      </c>
      <c r="X214" s="3">
        <f t="shared" si="420"/>
        <v>30.259195211018294</v>
      </c>
      <c r="Y214" s="3">
        <f t="shared" si="420"/>
        <v>30.483629833834847</v>
      </c>
      <c r="Z214" s="3">
        <f t="shared" si="420"/>
        <v>30.709729104358239</v>
      </c>
      <c r="AA214" s="3">
        <f t="shared" si="420"/>
        <v>30.937505369399997</v>
      </c>
      <c r="AB214" s="3">
        <f t="shared" si="420"/>
        <v>31.166971067348832</v>
      </c>
      <c r="AC214" s="3">
        <f t="shared" si="420"/>
        <v>31.398138728849883</v>
      </c>
      <c r="AD214" s="3">
        <f t="shared" si="420"/>
        <v>31.631020977488976</v>
      </c>
      <c r="AE214" s="3">
        <f t="shared" si="420"/>
        <v>31.865630530481987</v>
      </c>
      <c r="AF214" s="3">
        <f t="shared" si="420"/>
        <v>32.101980199369287</v>
      </c>
      <c r="AG214" s="3">
        <f t="shared" si="420"/>
        <v>32.340082890715365</v>
      </c>
      <c r="AH214" s="3">
        <f t="shared" si="420"/>
        <v>32.57995160681363</v>
      </c>
      <c r="AI214" s="3">
        <f t="shared" ref="AI214:BI214" si="421">IF($A214=AI$31,AI$56,AH214*(1+AI$22))</f>
        <v>32.821599446396434</v>
      </c>
      <c r="AJ214" s="3">
        <f t="shared" si="421"/>
        <v>33.065039605350357</v>
      </c>
      <c r="AK214" s="3">
        <f t="shared" si="421"/>
        <v>33.31028537743682</v>
      </c>
      <c r="AL214" s="3">
        <f t="shared" si="421"/>
        <v>33.557350155018035</v>
      </c>
      <c r="AM214" s="3">
        <f t="shared" si="421"/>
        <v>33.806247429788321</v>
      </c>
      <c r="AN214" s="3">
        <f t="shared" si="421"/>
        <v>34.056990793510856</v>
      </c>
      <c r="AO214" s="3">
        <f t="shared" si="421"/>
        <v>34.30959393875991</v>
      </c>
      <c r="AP214" s="3">
        <f t="shared" si="421"/>
        <v>34.564070659668559</v>
      </c>
      <c r="AQ214" s="3">
        <f t="shared" si="421"/>
        <v>34.820434852681949</v>
      </c>
      <c r="AR214" s="3">
        <f t="shared" si="421"/>
        <v>35.078700517316165</v>
      </c>
      <c r="AS214" s="3">
        <f t="shared" si="421"/>
        <v>35.338881756922696</v>
      </c>
      <c r="AT214" s="3">
        <f t="shared" si="421"/>
        <v>35.600992779458608</v>
      </c>
      <c r="AU214" s="3">
        <f t="shared" si="421"/>
        <v>35.865047898262404</v>
      </c>
      <c r="AV214" s="3">
        <f t="shared" si="421"/>
        <v>36.131061532835645</v>
      </c>
      <c r="AW214" s="3">
        <f t="shared" si="421"/>
        <v>36.399048209630372</v>
      </c>
      <c r="AX214" s="3">
        <f t="shared" si="421"/>
        <v>36.669022562842358</v>
      </c>
      <c r="AY214" s="3">
        <f t="shared" si="421"/>
        <v>36.940999335210265</v>
      </c>
      <c r="AZ214" s="3">
        <f t="shared" si="421"/>
        <v>37.214993378820701</v>
      </c>
      <c r="BA214" s="3">
        <f t="shared" si="421"/>
        <v>37.491019655919267</v>
      </c>
      <c r="BB214" s="3">
        <f t="shared" si="421"/>
        <v>37.769093239727617</v>
      </c>
      <c r="BC214" s="3">
        <f t="shared" si="421"/>
        <v>38.049229315266565</v>
      </c>
      <c r="BD214" s="3">
        <f t="shared" si="421"/>
        <v>38.331443180185317</v>
      </c>
      <c r="BE214" s="3">
        <f t="shared" si="421"/>
        <v>38.615750245596843</v>
      </c>
      <c r="BF214" s="3">
        <f t="shared" si="421"/>
        <v>38.902166036919439</v>
      </c>
      <c r="BG214" s="3">
        <f t="shared" si="421"/>
        <v>39.190706194724555</v>
      </c>
      <c r="BH214" s="3">
        <f t="shared" si="421"/>
        <v>39.481386475590867</v>
      </c>
      <c r="BI214" s="3">
        <f t="shared" si="421"/>
        <v>39.774222752964739</v>
      </c>
    </row>
    <row r="215" spans="1:61" x14ac:dyDescent="0.25">
      <c r="A215" s="60">
        <f t="shared" si="387"/>
        <v>2019.25</v>
      </c>
      <c r="C215" s="3">
        <f t="shared" ref="C215:AH215" si="422">IF($A215=C$31,C$56,B215*(1+C$22))</f>
        <v>0</v>
      </c>
      <c r="D215" s="3">
        <f t="shared" si="422"/>
        <v>0</v>
      </c>
      <c r="E215" s="3">
        <f t="shared" si="422"/>
        <v>0</v>
      </c>
      <c r="F215" s="3">
        <f t="shared" si="422"/>
        <v>0</v>
      </c>
      <c r="G215" s="3">
        <f t="shared" si="422"/>
        <v>0</v>
      </c>
      <c r="H215" s="3">
        <f t="shared" si="422"/>
        <v>0</v>
      </c>
      <c r="I215" s="3">
        <f t="shared" si="422"/>
        <v>0</v>
      </c>
      <c r="J215" s="3">
        <f t="shared" si="422"/>
        <v>0</v>
      </c>
      <c r="K215" s="3">
        <f t="shared" si="422"/>
        <v>0</v>
      </c>
      <c r="L215" s="3">
        <f t="shared" si="422"/>
        <v>0</v>
      </c>
      <c r="M215" s="3">
        <f t="shared" si="422"/>
        <v>0</v>
      </c>
      <c r="N215" s="3">
        <f t="shared" si="422"/>
        <v>0</v>
      </c>
      <c r="O215" s="3">
        <f t="shared" si="422"/>
        <v>0</v>
      </c>
      <c r="P215" s="3">
        <f t="shared" si="422"/>
        <v>0</v>
      </c>
      <c r="Q215" s="3">
        <f t="shared" si="422"/>
        <v>0</v>
      </c>
      <c r="R215" s="3">
        <f t="shared" si="422"/>
        <v>0</v>
      </c>
      <c r="S215" s="3">
        <f t="shared" si="422"/>
        <v>0</v>
      </c>
      <c r="T215" s="3">
        <f t="shared" si="422"/>
        <v>0</v>
      </c>
      <c r="U215" s="3">
        <f t="shared" si="422"/>
        <v>29.595757120228019</v>
      </c>
      <c r="V215" s="3">
        <f t="shared" si="422"/>
        <v>29.815270975105097</v>
      </c>
      <c r="W215" s="3">
        <f t="shared" si="422"/>
        <v>30.036412980000009</v>
      </c>
      <c r="X215" s="3">
        <f t="shared" si="422"/>
        <v>30.259195211018294</v>
      </c>
      <c r="Y215" s="3">
        <f t="shared" si="422"/>
        <v>30.483629833834847</v>
      </c>
      <c r="Z215" s="3">
        <f t="shared" si="422"/>
        <v>30.709729104358239</v>
      </c>
      <c r="AA215" s="3">
        <f t="shared" si="422"/>
        <v>30.937505369399997</v>
      </c>
      <c r="AB215" s="3">
        <f t="shared" si="422"/>
        <v>31.166971067348832</v>
      </c>
      <c r="AC215" s="3">
        <f t="shared" si="422"/>
        <v>31.398138728849883</v>
      </c>
      <c r="AD215" s="3">
        <f t="shared" si="422"/>
        <v>31.631020977488976</v>
      </c>
      <c r="AE215" s="3">
        <f t="shared" si="422"/>
        <v>31.865630530481987</v>
      </c>
      <c r="AF215" s="3">
        <f t="shared" si="422"/>
        <v>32.101980199369287</v>
      </c>
      <c r="AG215" s="3">
        <f t="shared" si="422"/>
        <v>32.340082890715365</v>
      </c>
      <c r="AH215" s="3">
        <f t="shared" si="422"/>
        <v>32.57995160681363</v>
      </c>
      <c r="AI215" s="3">
        <f t="shared" ref="AI215:BI215" si="423">IF($A215=AI$31,AI$56,AH215*(1+AI$22))</f>
        <v>32.821599446396434</v>
      </c>
      <c r="AJ215" s="3">
        <f t="shared" si="423"/>
        <v>33.065039605350357</v>
      </c>
      <c r="AK215" s="3">
        <f t="shared" si="423"/>
        <v>33.31028537743682</v>
      </c>
      <c r="AL215" s="3">
        <f t="shared" si="423"/>
        <v>33.557350155018035</v>
      </c>
      <c r="AM215" s="3">
        <f t="shared" si="423"/>
        <v>33.806247429788321</v>
      </c>
      <c r="AN215" s="3">
        <f t="shared" si="423"/>
        <v>34.056990793510856</v>
      </c>
      <c r="AO215" s="3">
        <f t="shared" si="423"/>
        <v>34.30959393875991</v>
      </c>
      <c r="AP215" s="3">
        <f t="shared" si="423"/>
        <v>34.564070659668559</v>
      </c>
      <c r="AQ215" s="3">
        <f t="shared" si="423"/>
        <v>34.820434852681949</v>
      </c>
      <c r="AR215" s="3">
        <f t="shared" si="423"/>
        <v>35.078700517316165</v>
      </c>
      <c r="AS215" s="3">
        <f t="shared" si="423"/>
        <v>35.338881756922696</v>
      </c>
      <c r="AT215" s="3">
        <f t="shared" si="423"/>
        <v>35.600992779458608</v>
      </c>
      <c r="AU215" s="3">
        <f t="shared" si="423"/>
        <v>35.865047898262404</v>
      </c>
      <c r="AV215" s="3">
        <f t="shared" si="423"/>
        <v>36.131061532835645</v>
      </c>
      <c r="AW215" s="3">
        <f t="shared" si="423"/>
        <v>36.399048209630372</v>
      </c>
      <c r="AX215" s="3">
        <f t="shared" si="423"/>
        <v>36.669022562842358</v>
      </c>
      <c r="AY215" s="3">
        <f t="shared" si="423"/>
        <v>36.940999335210265</v>
      </c>
      <c r="AZ215" s="3">
        <f t="shared" si="423"/>
        <v>37.214993378820701</v>
      </c>
      <c r="BA215" s="3">
        <f t="shared" si="423"/>
        <v>37.491019655919267</v>
      </c>
      <c r="BB215" s="3">
        <f t="shared" si="423"/>
        <v>37.769093239727617</v>
      </c>
      <c r="BC215" s="3">
        <f t="shared" si="423"/>
        <v>38.049229315266565</v>
      </c>
      <c r="BD215" s="3">
        <f t="shared" si="423"/>
        <v>38.331443180185317</v>
      </c>
      <c r="BE215" s="3">
        <f t="shared" si="423"/>
        <v>38.615750245596843</v>
      </c>
      <c r="BF215" s="3">
        <f t="shared" si="423"/>
        <v>38.902166036919439</v>
      </c>
      <c r="BG215" s="3">
        <f t="shared" si="423"/>
        <v>39.190706194724555</v>
      </c>
      <c r="BH215" s="3">
        <f t="shared" si="423"/>
        <v>39.481386475590867</v>
      </c>
      <c r="BI215" s="3">
        <f t="shared" si="423"/>
        <v>39.774222752964739</v>
      </c>
    </row>
    <row r="216" spans="1:61" x14ac:dyDescent="0.25">
      <c r="A216" s="60">
        <f t="shared" si="387"/>
        <v>2019.5</v>
      </c>
      <c r="C216" s="3">
        <f t="shared" ref="C216:AH216" si="424">IF($A216=C$31,C$56,B216*(1+C$22))</f>
        <v>0</v>
      </c>
      <c r="D216" s="3">
        <f t="shared" si="424"/>
        <v>0</v>
      </c>
      <c r="E216" s="3">
        <f t="shared" si="424"/>
        <v>0</v>
      </c>
      <c r="F216" s="3">
        <f t="shared" si="424"/>
        <v>0</v>
      </c>
      <c r="G216" s="3">
        <f t="shared" si="424"/>
        <v>0</v>
      </c>
      <c r="H216" s="3">
        <f t="shared" si="424"/>
        <v>0</v>
      </c>
      <c r="I216" s="3">
        <f t="shared" si="424"/>
        <v>0</v>
      </c>
      <c r="J216" s="3">
        <f t="shared" si="424"/>
        <v>0</v>
      </c>
      <c r="K216" s="3">
        <f t="shared" si="424"/>
        <v>0</v>
      </c>
      <c r="L216" s="3">
        <f t="shared" si="424"/>
        <v>0</v>
      </c>
      <c r="M216" s="3">
        <f t="shared" si="424"/>
        <v>0</v>
      </c>
      <c r="N216" s="3">
        <f t="shared" si="424"/>
        <v>0</v>
      </c>
      <c r="O216" s="3">
        <f t="shared" si="424"/>
        <v>0</v>
      </c>
      <c r="P216" s="3">
        <f t="shared" si="424"/>
        <v>0</v>
      </c>
      <c r="Q216" s="3">
        <f t="shared" si="424"/>
        <v>0</v>
      </c>
      <c r="R216" s="3">
        <f t="shared" si="424"/>
        <v>0</v>
      </c>
      <c r="S216" s="3">
        <f t="shared" si="424"/>
        <v>0</v>
      </c>
      <c r="T216" s="3">
        <f t="shared" si="424"/>
        <v>0</v>
      </c>
      <c r="U216" s="3">
        <f t="shared" si="424"/>
        <v>0</v>
      </c>
      <c r="V216" s="3">
        <f t="shared" si="424"/>
        <v>29.815270975105097</v>
      </c>
      <c r="W216" s="3">
        <f t="shared" si="424"/>
        <v>30.036412980000009</v>
      </c>
      <c r="X216" s="3">
        <f t="shared" si="424"/>
        <v>30.259195211018294</v>
      </c>
      <c r="Y216" s="3">
        <f t="shared" si="424"/>
        <v>30.483629833834847</v>
      </c>
      <c r="Z216" s="3">
        <f t="shared" si="424"/>
        <v>30.709729104358239</v>
      </c>
      <c r="AA216" s="3">
        <f t="shared" si="424"/>
        <v>30.937505369399997</v>
      </c>
      <c r="AB216" s="3">
        <f t="shared" si="424"/>
        <v>31.166971067348832</v>
      </c>
      <c r="AC216" s="3">
        <f t="shared" si="424"/>
        <v>31.398138728849883</v>
      </c>
      <c r="AD216" s="3">
        <f t="shared" si="424"/>
        <v>31.631020977488976</v>
      </c>
      <c r="AE216" s="3">
        <f t="shared" si="424"/>
        <v>31.865630530481987</v>
      </c>
      <c r="AF216" s="3">
        <f t="shared" si="424"/>
        <v>32.101980199369287</v>
      </c>
      <c r="AG216" s="3">
        <f t="shared" si="424"/>
        <v>32.340082890715365</v>
      </c>
      <c r="AH216" s="3">
        <f t="shared" si="424"/>
        <v>32.57995160681363</v>
      </c>
      <c r="AI216" s="3">
        <f t="shared" ref="AI216:BI216" si="425">IF($A216=AI$31,AI$56,AH216*(1+AI$22))</f>
        <v>32.821599446396434</v>
      </c>
      <c r="AJ216" s="3">
        <f t="shared" si="425"/>
        <v>33.065039605350357</v>
      </c>
      <c r="AK216" s="3">
        <f t="shared" si="425"/>
        <v>33.31028537743682</v>
      </c>
      <c r="AL216" s="3">
        <f t="shared" si="425"/>
        <v>33.557350155018035</v>
      </c>
      <c r="AM216" s="3">
        <f t="shared" si="425"/>
        <v>33.806247429788321</v>
      </c>
      <c r="AN216" s="3">
        <f t="shared" si="425"/>
        <v>34.056990793510856</v>
      </c>
      <c r="AO216" s="3">
        <f t="shared" si="425"/>
        <v>34.30959393875991</v>
      </c>
      <c r="AP216" s="3">
        <f t="shared" si="425"/>
        <v>34.564070659668559</v>
      </c>
      <c r="AQ216" s="3">
        <f t="shared" si="425"/>
        <v>34.820434852681949</v>
      </c>
      <c r="AR216" s="3">
        <f t="shared" si="425"/>
        <v>35.078700517316165</v>
      </c>
      <c r="AS216" s="3">
        <f t="shared" si="425"/>
        <v>35.338881756922696</v>
      </c>
      <c r="AT216" s="3">
        <f t="shared" si="425"/>
        <v>35.600992779458608</v>
      </c>
      <c r="AU216" s="3">
        <f t="shared" si="425"/>
        <v>35.865047898262404</v>
      </c>
      <c r="AV216" s="3">
        <f t="shared" si="425"/>
        <v>36.131061532835645</v>
      </c>
      <c r="AW216" s="3">
        <f t="shared" si="425"/>
        <v>36.399048209630372</v>
      </c>
      <c r="AX216" s="3">
        <f t="shared" si="425"/>
        <v>36.669022562842358</v>
      </c>
      <c r="AY216" s="3">
        <f t="shared" si="425"/>
        <v>36.940999335210265</v>
      </c>
      <c r="AZ216" s="3">
        <f t="shared" si="425"/>
        <v>37.214993378820701</v>
      </c>
      <c r="BA216" s="3">
        <f t="shared" si="425"/>
        <v>37.491019655919267</v>
      </c>
      <c r="BB216" s="3">
        <f t="shared" si="425"/>
        <v>37.769093239727617</v>
      </c>
      <c r="BC216" s="3">
        <f t="shared" si="425"/>
        <v>38.049229315266565</v>
      </c>
      <c r="BD216" s="3">
        <f t="shared" si="425"/>
        <v>38.331443180185317</v>
      </c>
      <c r="BE216" s="3">
        <f t="shared" si="425"/>
        <v>38.615750245596843</v>
      </c>
      <c r="BF216" s="3">
        <f t="shared" si="425"/>
        <v>38.902166036919439</v>
      </c>
      <c r="BG216" s="3">
        <f t="shared" si="425"/>
        <v>39.190706194724555</v>
      </c>
      <c r="BH216" s="3">
        <f t="shared" si="425"/>
        <v>39.481386475590867</v>
      </c>
      <c r="BI216" s="3">
        <f t="shared" si="425"/>
        <v>39.774222752964739</v>
      </c>
    </row>
    <row r="217" spans="1:61" x14ac:dyDescent="0.25">
      <c r="A217" s="60">
        <f t="shared" si="387"/>
        <v>2019.75</v>
      </c>
      <c r="C217" s="3">
        <f t="shared" ref="C217:AH217" si="426">IF($A217=C$31,C$56,B217*(1+C$22))</f>
        <v>0</v>
      </c>
      <c r="D217" s="3">
        <f t="shared" si="426"/>
        <v>0</v>
      </c>
      <c r="E217" s="3">
        <f t="shared" si="426"/>
        <v>0</v>
      </c>
      <c r="F217" s="3">
        <f t="shared" si="426"/>
        <v>0</v>
      </c>
      <c r="G217" s="3">
        <f t="shared" si="426"/>
        <v>0</v>
      </c>
      <c r="H217" s="3">
        <f t="shared" si="426"/>
        <v>0</v>
      </c>
      <c r="I217" s="3">
        <f t="shared" si="426"/>
        <v>0</v>
      </c>
      <c r="J217" s="3">
        <f t="shared" si="426"/>
        <v>0</v>
      </c>
      <c r="K217" s="3">
        <f t="shared" si="426"/>
        <v>0</v>
      </c>
      <c r="L217" s="3">
        <f t="shared" si="426"/>
        <v>0</v>
      </c>
      <c r="M217" s="3">
        <f t="shared" si="426"/>
        <v>0</v>
      </c>
      <c r="N217" s="3">
        <f t="shared" si="426"/>
        <v>0</v>
      </c>
      <c r="O217" s="3">
        <f t="shared" si="426"/>
        <v>0</v>
      </c>
      <c r="P217" s="3">
        <f t="shared" si="426"/>
        <v>0</v>
      </c>
      <c r="Q217" s="3">
        <f t="shared" si="426"/>
        <v>0</v>
      </c>
      <c r="R217" s="3">
        <f t="shared" si="426"/>
        <v>0</v>
      </c>
      <c r="S217" s="3">
        <f t="shared" si="426"/>
        <v>0</v>
      </c>
      <c r="T217" s="3">
        <f t="shared" si="426"/>
        <v>0</v>
      </c>
      <c r="U217" s="3">
        <f t="shared" si="426"/>
        <v>0</v>
      </c>
      <c r="V217" s="3">
        <f t="shared" si="426"/>
        <v>0</v>
      </c>
      <c r="W217" s="3">
        <f t="shared" si="426"/>
        <v>30.036412980000009</v>
      </c>
      <c r="X217" s="3">
        <f t="shared" si="426"/>
        <v>30.259195211018294</v>
      </c>
      <c r="Y217" s="3">
        <f t="shared" si="426"/>
        <v>30.483629833834847</v>
      </c>
      <c r="Z217" s="3">
        <f t="shared" si="426"/>
        <v>30.709729104358239</v>
      </c>
      <c r="AA217" s="3">
        <f t="shared" si="426"/>
        <v>30.937505369399997</v>
      </c>
      <c r="AB217" s="3">
        <f t="shared" si="426"/>
        <v>31.166971067348832</v>
      </c>
      <c r="AC217" s="3">
        <f t="shared" si="426"/>
        <v>31.398138728849883</v>
      </c>
      <c r="AD217" s="3">
        <f t="shared" si="426"/>
        <v>31.631020977488976</v>
      </c>
      <c r="AE217" s="3">
        <f t="shared" si="426"/>
        <v>31.865630530481987</v>
      </c>
      <c r="AF217" s="3">
        <f t="shared" si="426"/>
        <v>32.101980199369287</v>
      </c>
      <c r="AG217" s="3">
        <f t="shared" si="426"/>
        <v>32.340082890715365</v>
      </c>
      <c r="AH217" s="3">
        <f t="shared" si="426"/>
        <v>32.57995160681363</v>
      </c>
      <c r="AI217" s="3">
        <f t="shared" ref="AI217:BI217" si="427">IF($A217=AI$31,AI$56,AH217*(1+AI$22))</f>
        <v>32.821599446396434</v>
      </c>
      <c r="AJ217" s="3">
        <f t="shared" si="427"/>
        <v>33.065039605350357</v>
      </c>
      <c r="AK217" s="3">
        <f t="shared" si="427"/>
        <v>33.31028537743682</v>
      </c>
      <c r="AL217" s="3">
        <f t="shared" si="427"/>
        <v>33.557350155018035</v>
      </c>
      <c r="AM217" s="3">
        <f t="shared" si="427"/>
        <v>33.806247429788321</v>
      </c>
      <c r="AN217" s="3">
        <f t="shared" si="427"/>
        <v>34.056990793510856</v>
      </c>
      <c r="AO217" s="3">
        <f t="shared" si="427"/>
        <v>34.30959393875991</v>
      </c>
      <c r="AP217" s="3">
        <f t="shared" si="427"/>
        <v>34.564070659668559</v>
      </c>
      <c r="AQ217" s="3">
        <f t="shared" si="427"/>
        <v>34.820434852681949</v>
      </c>
      <c r="AR217" s="3">
        <f t="shared" si="427"/>
        <v>35.078700517316165</v>
      </c>
      <c r="AS217" s="3">
        <f t="shared" si="427"/>
        <v>35.338881756922696</v>
      </c>
      <c r="AT217" s="3">
        <f t="shared" si="427"/>
        <v>35.600992779458608</v>
      </c>
      <c r="AU217" s="3">
        <f t="shared" si="427"/>
        <v>35.865047898262404</v>
      </c>
      <c r="AV217" s="3">
        <f t="shared" si="427"/>
        <v>36.131061532835645</v>
      </c>
      <c r="AW217" s="3">
        <f t="shared" si="427"/>
        <v>36.399048209630372</v>
      </c>
      <c r="AX217" s="3">
        <f t="shared" si="427"/>
        <v>36.669022562842358</v>
      </c>
      <c r="AY217" s="3">
        <f t="shared" si="427"/>
        <v>36.940999335210265</v>
      </c>
      <c r="AZ217" s="3">
        <f t="shared" si="427"/>
        <v>37.214993378820701</v>
      </c>
      <c r="BA217" s="3">
        <f t="shared" si="427"/>
        <v>37.491019655919267</v>
      </c>
      <c r="BB217" s="3">
        <f t="shared" si="427"/>
        <v>37.769093239727617</v>
      </c>
      <c r="BC217" s="3">
        <f t="shared" si="427"/>
        <v>38.049229315266565</v>
      </c>
      <c r="BD217" s="3">
        <f t="shared" si="427"/>
        <v>38.331443180185317</v>
      </c>
      <c r="BE217" s="3">
        <f t="shared" si="427"/>
        <v>38.615750245596843</v>
      </c>
      <c r="BF217" s="3">
        <f t="shared" si="427"/>
        <v>38.902166036919439</v>
      </c>
      <c r="BG217" s="3">
        <f t="shared" si="427"/>
        <v>39.190706194724555</v>
      </c>
      <c r="BH217" s="3">
        <f t="shared" si="427"/>
        <v>39.481386475590867</v>
      </c>
      <c r="BI217" s="3">
        <f t="shared" si="427"/>
        <v>39.774222752964739</v>
      </c>
    </row>
    <row r="218" spans="1:61" x14ac:dyDescent="0.25">
      <c r="A218" s="60">
        <f t="shared" si="387"/>
        <v>2020</v>
      </c>
      <c r="C218" s="3">
        <f t="shared" ref="C218:AH218" si="428">IF($A218=C$31,C$56,B218*(1+C$22))</f>
        <v>0</v>
      </c>
      <c r="D218" s="3">
        <f t="shared" si="428"/>
        <v>0</v>
      </c>
      <c r="E218" s="3">
        <f t="shared" si="428"/>
        <v>0</v>
      </c>
      <c r="F218" s="3">
        <f t="shared" si="428"/>
        <v>0</v>
      </c>
      <c r="G218" s="3">
        <f t="shared" si="428"/>
        <v>0</v>
      </c>
      <c r="H218" s="3">
        <f t="shared" si="428"/>
        <v>0</v>
      </c>
      <c r="I218" s="3">
        <f t="shared" si="428"/>
        <v>0</v>
      </c>
      <c r="J218" s="3">
        <f t="shared" si="428"/>
        <v>0</v>
      </c>
      <c r="K218" s="3">
        <f t="shared" si="428"/>
        <v>0</v>
      </c>
      <c r="L218" s="3">
        <f t="shared" si="428"/>
        <v>0</v>
      </c>
      <c r="M218" s="3">
        <f t="shared" si="428"/>
        <v>0</v>
      </c>
      <c r="N218" s="3">
        <f t="shared" si="428"/>
        <v>0</v>
      </c>
      <c r="O218" s="3">
        <f t="shared" si="428"/>
        <v>0</v>
      </c>
      <c r="P218" s="3">
        <f t="shared" si="428"/>
        <v>0</v>
      </c>
      <c r="Q218" s="3">
        <f t="shared" si="428"/>
        <v>0</v>
      </c>
      <c r="R218" s="3">
        <f t="shared" si="428"/>
        <v>0</v>
      </c>
      <c r="S218" s="3">
        <f t="shared" si="428"/>
        <v>0</v>
      </c>
      <c r="T218" s="3">
        <f t="shared" si="428"/>
        <v>0</v>
      </c>
      <c r="U218" s="3">
        <f t="shared" si="428"/>
        <v>0</v>
      </c>
      <c r="V218" s="3">
        <f t="shared" si="428"/>
        <v>0</v>
      </c>
      <c r="W218" s="3">
        <f t="shared" si="428"/>
        <v>0</v>
      </c>
      <c r="X218" s="3">
        <f t="shared" si="428"/>
        <v>30.259195211018294</v>
      </c>
      <c r="Y218" s="3">
        <f t="shared" si="428"/>
        <v>30.483629833834847</v>
      </c>
      <c r="Z218" s="3">
        <f t="shared" si="428"/>
        <v>30.709729104358239</v>
      </c>
      <c r="AA218" s="3">
        <f t="shared" si="428"/>
        <v>30.937505369399997</v>
      </c>
      <c r="AB218" s="3">
        <f t="shared" si="428"/>
        <v>31.166971067348832</v>
      </c>
      <c r="AC218" s="3">
        <f t="shared" si="428"/>
        <v>31.398138728849883</v>
      </c>
      <c r="AD218" s="3">
        <f t="shared" si="428"/>
        <v>31.631020977488976</v>
      </c>
      <c r="AE218" s="3">
        <f t="shared" si="428"/>
        <v>31.865630530481987</v>
      </c>
      <c r="AF218" s="3">
        <f t="shared" si="428"/>
        <v>32.101980199369287</v>
      </c>
      <c r="AG218" s="3">
        <f t="shared" si="428"/>
        <v>32.340082890715365</v>
      </c>
      <c r="AH218" s="3">
        <f t="shared" si="428"/>
        <v>32.57995160681363</v>
      </c>
      <c r="AI218" s="3">
        <f t="shared" ref="AI218:BI218" si="429">IF($A218=AI$31,AI$56,AH218*(1+AI$22))</f>
        <v>32.821599446396434</v>
      </c>
      <c r="AJ218" s="3">
        <f t="shared" si="429"/>
        <v>33.065039605350357</v>
      </c>
      <c r="AK218" s="3">
        <f t="shared" si="429"/>
        <v>33.31028537743682</v>
      </c>
      <c r="AL218" s="3">
        <f t="shared" si="429"/>
        <v>33.557350155018035</v>
      </c>
      <c r="AM218" s="3">
        <f t="shared" si="429"/>
        <v>33.806247429788321</v>
      </c>
      <c r="AN218" s="3">
        <f t="shared" si="429"/>
        <v>34.056990793510856</v>
      </c>
      <c r="AO218" s="3">
        <f t="shared" si="429"/>
        <v>34.30959393875991</v>
      </c>
      <c r="AP218" s="3">
        <f t="shared" si="429"/>
        <v>34.564070659668559</v>
      </c>
      <c r="AQ218" s="3">
        <f t="shared" si="429"/>
        <v>34.820434852681949</v>
      </c>
      <c r="AR218" s="3">
        <f t="shared" si="429"/>
        <v>35.078700517316165</v>
      </c>
      <c r="AS218" s="3">
        <f t="shared" si="429"/>
        <v>35.338881756922696</v>
      </c>
      <c r="AT218" s="3">
        <f t="shared" si="429"/>
        <v>35.600992779458608</v>
      </c>
      <c r="AU218" s="3">
        <f t="shared" si="429"/>
        <v>35.865047898262404</v>
      </c>
      <c r="AV218" s="3">
        <f t="shared" si="429"/>
        <v>36.131061532835645</v>
      </c>
      <c r="AW218" s="3">
        <f t="shared" si="429"/>
        <v>36.399048209630372</v>
      </c>
      <c r="AX218" s="3">
        <f t="shared" si="429"/>
        <v>36.669022562842358</v>
      </c>
      <c r="AY218" s="3">
        <f t="shared" si="429"/>
        <v>36.940999335210265</v>
      </c>
      <c r="AZ218" s="3">
        <f t="shared" si="429"/>
        <v>37.214993378820701</v>
      </c>
      <c r="BA218" s="3">
        <f t="shared" si="429"/>
        <v>37.491019655919267</v>
      </c>
      <c r="BB218" s="3">
        <f t="shared" si="429"/>
        <v>37.769093239727617</v>
      </c>
      <c r="BC218" s="3">
        <f t="shared" si="429"/>
        <v>38.049229315266565</v>
      </c>
      <c r="BD218" s="3">
        <f t="shared" si="429"/>
        <v>38.331443180185317</v>
      </c>
      <c r="BE218" s="3">
        <f t="shared" si="429"/>
        <v>38.615750245596843</v>
      </c>
      <c r="BF218" s="3">
        <f t="shared" si="429"/>
        <v>38.902166036919439</v>
      </c>
      <c r="BG218" s="3">
        <f t="shared" si="429"/>
        <v>39.190706194724555</v>
      </c>
      <c r="BH218" s="3">
        <f t="shared" si="429"/>
        <v>39.481386475590867</v>
      </c>
      <c r="BI218" s="3">
        <f t="shared" si="429"/>
        <v>39.774222752964739</v>
      </c>
    </row>
    <row r="219" spans="1:61" x14ac:dyDescent="0.25">
      <c r="A219" s="60">
        <f t="shared" si="387"/>
        <v>2020.25</v>
      </c>
      <c r="C219" s="3">
        <f t="shared" ref="C219:AH219" si="430">IF($A219=C$31,C$56,B219*(1+C$22))</f>
        <v>0</v>
      </c>
      <c r="D219" s="3">
        <f t="shared" si="430"/>
        <v>0</v>
      </c>
      <c r="E219" s="3">
        <f t="shared" si="430"/>
        <v>0</v>
      </c>
      <c r="F219" s="3">
        <f t="shared" si="430"/>
        <v>0</v>
      </c>
      <c r="G219" s="3">
        <f t="shared" si="430"/>
        <v>0</v>
      </c>
      <c r="H219" s="3">
        <f t="shared" si="430"/>
        <v>0</v>
      </c>
      <c r="I219" s="3">
        <f t="shared" si="430"/>
        <v>0</v>
      </c>
      <c r="J219" s="3">
        <f t="shared" si="430"/>
        <v>0</v>
      </c>
      <c r="K219" s="3">
        <f t="shared" si="430"/>
        <v>0</v>
      </c>
      <c r="L219" s="3">
        <f t="shared" si="430"/>
        <v>0</v>
      </c>
      <c r="M219" s="3">
        <f t="shared" si="430"/>
        <v>0</v>
      </c>
      <c r="N219" s="3">
        <f t="shared" si="430"/>
        <v>0</v>
      </c>
      <c r="O219" s="3">
        <f t="shared" si="430"/>
        <v>0</v>
      </c>
      <c r="P219" s="3">
        <f t="shared" si="430"/>
        <v>0</v>
      </c>
      <c r="Q219" s="3">
        <f t="shared" si="430"/>
        <v>0</v>
      </c>
      <c r="R219" s="3">
        <f t="shared" si="430"/>
        <v>0</v>
      </c>
      <c r="S219" s="3">
        <f t="shared" si="430"/>
        <v>0</v>
      </c>
      <c r="T219" s="3">
        <f t="shared" si="430"/>
        <v>0</v>
      </c>
      <c r="U219" s="3">
        <f t="shared" si="430"/>
        <v>0</v>
      </c>
      <c r="V219" s="3">
        <f t="shared" si="430"/>
        <v>0</v>
      </c>
      <c r="W219" s="3">
        <f t="shared" si="430"/>
        <v>0</v>
      </c>
      <c r="X219" s="3">
        <f t="shared" si="430"/>
        <v>0</v>
      </c>
      <c r="Y219" s="3">
        <f t="shared" si="430"/>
        <v>30.483629833834847</v>
      </c>
      <c r="Z219" s="3">
        <f t="shared" si="430"/>
        <v>30.709729104358239</v>
      </c>
      <c r="AA219" s="3">
        <f t="shared" si="430"/>
        <v>30.937505369399997</v>
      </c>
      <c r="AB219" s="3">
        <f t="shared" si="430"/>
        <v>31.166971067348832</v>
      </c>
      <c r="AC219" s="3">
        <f t="shared" si="430"/>
        <v>31.398138728849883</v>
      </c>
      <c r="AD219" s="3">
        <f t="shared" si="430"/>
        <v>31.631020977488976</v>
      </c>
      <c r="AE219" s="3">
        <f t="shared" si="430"/>
        <v>31.865630530481987</v>
      </c>
      <c r="AF219" s="3">
        <f t="shared" si="430"/>
        <v>32.101980199369287</v>
      </c>
      <c r="AG219" s="3">
        <f t="shared" si="430"/>
        <v>32.340082890715365</v>
      </c>
      <c r="AH219" s="3">
        <f t="shared" si="430"/>
        <v>32.57995160681363</v>
      </c>
      <c r="AI219" s="3">
        <f t="shared" ref="AI219:BI219" si="431">IF($A219=AI$31,AI$56,AH219*(1+AI$22))</f>
        <v>32.821599446396434</v>
      </c>
      <c r="AJ219" s="3">
        <f t="shared" si="431"/>
        <v>33.065039605350357</v>
      </c>
      <c r="AK219" s="3">
        <f t="shared" si="431"/>
        <v>33.31028537743682</v>
      </c>
      <c r="AL219" s="3">
        <f t="shared" si="431"/>
        <v>33.557350155018035</v>
      </c>
      <c r="AM219" s="3">
        <f t="shared" si="431"/>
        <v>33.806247429788321</v>
      </c>
      <c r="AN219" s="3">
        <f t="shared" si="431"/>
        <v>34.056990793510856</v>
      </c>
      <c r="AO219" s="3">
        <f t="shared" si="431"/>
        <v>34.30959393875991</v>
      </c>
      <c r="AP219" s="3">
        <f t="shared" si="431"/>
        <v>34.564070659668559</v>
      </c>
      <c r="AQ219" s="3">
        <f t="shared" si="431"/>
        <v>34.820434852681949</v>
      </c>
      <c r="AR219" s="3">
        <f t="shared" si="431"/>
        <v>35.078700517316165</v>
      </c>
      <c r="AS219" s="3">
        <f t="shared" si="431"/>
        <v>35.338881756922696</v>
      </c>
      <c r="AT219" s="3">
        <f t="shared" si="431"/>
        <v>35.600992779458608</v>
      </c>
      <c r="AU219" s="3">
        <f t="shared" si="431"/>
        <v>35.865047898262404</v>
      </c>
      <c r="AV219" s="3">
        <f t="shared" si="431"/>
        <v>36.131061532835645</v>
      </c>
      <c r="AW219" s="3">
        <f t="shared" si="431"/>
        <v>36.399048209630372</v>
      </c>
      <c r="AX219" s="3">
        <f t="shared" si="431"/>
        <v>36.669022562842358</v>
      </c>
      <c r="AY219" s="3">
        <f t="shared" si="431"/>
        <v>36.940999335210265</v>
      </c>
      <c r="AZ219" s="3">
        <f t="shared" si="431"/>
        <v>37.214993378820701</v>
      </c>
      <c r="BA219" s="3">
        <f t="shared" si="431"/>
        <v>37.491019655919267</v>
      </c>
      <c r="BB219" s="3">
        <f t="shared" si="431"/>
        <v>37.769093239727617</v>
      </c>
      <c r="BC219" s="3">
        <f t="shared" si="431"/>
        <v>38.049229315266565</v>
      </c>
      <c r="BD219" s="3">
        <f t="shared" si="431"/>
        <v>38.331443180185317</v>
      </c>
      <c r="BE219" s="3">
        <f t="shared" si="431"/>
        <v>38.615750245596843</v>
      </c>
      <c r="BF219" s="3">
        <f t="shared" si="431"/>
        <v>38.902166036919439</v>
      </c>
      <c r="BG219" s="3">
        <f t="shared" si="431"/>
        <v>39.190706194724555</v>
      </c>
      <c r="BH219" s="3">
        <f t="shared" si="431"/>
        <v>39.481386475590867</v>
      </c>
      <c r="BI219" s="3">
        <f t="shared" si="431"/>
        <v>39.774222752964739</v>
      </c>
    </row>
    <row r="220" spans="1:61" x14ac:dyDescent="0.25">
      <c r="A220" s="60">
        <f t="shared" si="387"/>
        <v>2020.5</v>
      </c>
      <c r="C220" s="3">
        <f t="shared" ref="C220:AH220" si="432">IF($A220=C$31,C$56,B220*(1+C$22))</f>
        <v>0</v>
      </c>
      <c r="D220" s="3">
        <f t="shared" si="432"/>
        <v>0</v>
      </c>
      <c r="E220" s="3">
        <f t="shared" si="432"/>
        <v>0</v>
      </c>
      <c r="F220" s="3">
        <f t="shared" si="432"/>
        <v>0</v>
      </c>
      <c r="G220" s="3">
        <f t="shared" si="432"/>
        <v>0</v>
      </c>
      <c r="H220" s="3">
        <f t="shared" si="432"/>
        <v>0</v>
      </c>
      <c r="I220" s="3">
        <f t="shared" si="432"/>
        <v>0</v>
      </c>
      <c r="J220" s="3">
        <f t="shared" si="432"/>
        <v>0</v>
      </c>
      <c r="K220" s="3">
        <f t="shared" si="432"/>
        <v>0</v>
      </c>
      <c r="L220" s="3">
        <f t="shared" si="432"/>
        <v>0</v>
      </c>
      <c r="M220" s="3">
        <f t="shared" si="432"/>
        <v>0</v>
      </c>
      <c r="N220" s="3">
        <f t="shared" si="432"/>
        <v>0</v>
      </c>
      <c r="O220" s="3">
        <f t="shared" si="432"/>
        <v>0</v>
      </c>
      <c r="P220" s="3">
        <f t="shared" si="432"/>
        <v>0</v>
      </c>
      <c r="Q220" s="3">
        <f t="shared" si="432"/>
        <v>0</v>
      </c>
      <c r="R220" s="3">
        <f t="shared" si="432"/>
        <v>0</v>
      </c>
      <c r="S220" s="3">
        <f t="shared" si="432"/>
        <v>0</v>
      </c>
      <c r="T220" s="3">
        <f t="shared" si="432"/>
        <v>0</v>
      </c>
      <c r="U220" s="3">
        <f t="shared" si="432"/>
        <v>0</v>
      </c>
      <c r="V220" s="3">
        <f t="shared" si="432"/>
        <v>0</v>
      </c>
      <c r="W220" s="3">
        <f t="shared" si="432"/>
        <v>0</v>
      </c>
      <c r="X220" s="3">
        <f t="shared" si="432"/>
        <v>0</v>
      </c>
      <c r="Y220" s="3">
        <f t="shared" si="432"/>
        <v>0</v>
      </c>
      <c r="Z220" s="3">
        <f t="shared" si="432"/>
        <v>30.709729104358239</v>
      </c>
      <c r="AA220" s="3">
        <f t="shared" si="432"/>
        <v>30.937505369399997</v>
      </c>
      <c r="AB220" s="3">
        <f t="shared" si="432"/>
        <v>31.166971067348832</v>
      </c>
      <c r="AC220" s="3">
        <f t="shared" si="432"/>
        <v>31.398138728849883</v>
      </c>
      <c r="AD220" s="3">
        <f t="shared" si="432"/>
        <v>31.631020977488976</v>
      </c>
      <c r="AE220" s="3">
        <f t="shared" si="432"/>
        <v>31.865630530481987</v>
      </c>
      <c r="AF220" s="3">
        <f t="shared" si="432"/>
        <v>32.101980199369287</v>
      </c>
      <c r="AG220" s="3">
        <f t="shared" si="432"/>
        <v>32.340082890715365</v>
      </c>
      <c r="AH220" s="3">
        <f t="shared" si="432"/>
        <v>32.57995160681363</v>
      </c>
      <c r="AI220" s="3">
        <f t="shared" ref="AI220:BI220" si="433">IF($A220=AI$31,AI$56,AH220*(1+AI$22))</f>
        <v>32.821599446396434</v>
      </c>
      <c r="AJ220" s="3">
        <f t="shared" si="433"/>
        <v>33.065039605350357</v>
      </c>
      <c r="AK220" s="3">
        <f t="shared" si="433"/>
        <v>33.31028537743682</v>
      </c>
      <c r="AL220" s="3">
        <f t="shared" si="433"/>
        <v>33.557350155018035</v>
      </c>
      <c r="AM220" s="3">
        <f t="shared" si="433"/>
        <v>33.806247429788321</v>
      </c>
      <c r="AN220" s="3">
        <f t="shared" si="433"/>
        <v>34.056990793510856</v>
      </c>
      <c r="AO220" s="3">
        <f t="shared" si="433"/>
        <v>34.30959393875991</v>
      </c>
      <c r="AP220" s="3">
        <f t="shared" si="433"/>
        <v>34.564070659668559</v>
      </c>
      <c r="AQ220" s="3">
        <f t="shared" si="433"/>
        <v>34.820434852681949</v>
      </c>
      <c r="AR220" s="3">
        <f t="shared" si="433"/>
        <v>35.078700517316165</v>
      </c>
      <c r="AS220" s="3">
        <f t="shared" si="433"/>
        <v>35.338881756922696</v>
      </c>
      <c r="AT220" s="3">
        <f t="shared" si="433"/>
        <v>35.600992779458608</v>
      </c>
      <c r="AU220" s="3">
        <f t="shared" si="433"/>
        <v>35.865047898262404</v>
      </c>
      <c r="AV220" s="3">
        <f t="shared" si="433"/>
        <v>36.131061532835645</v>
      </c>
      <c r="AW220" s="3">
        <f t="shared" si="433"/>
        <v>36.399048209630372</v>
      </c>
      <c r="AX220" s="3">
        <f t="shared" si="433"/>
        <v>36.669022562842358</v>
      </c>
      <c r="AY220" s="3">
        <f t="shared" si="433"/>
        <v>36.940999335210265</v>
      </c>
      <c r="AZ220" s="3">
        <f t="shared" si="433"/>
        <v>37.214993378820701</v>
      </c>
      <c r="BA220" s="3">
        <f t="shared" si="433"/>
        <v>37.491019655919267</v>
      </c>
      <c r="BB220" s="3">
        <f t="shared" si="433"/>
        <v>37.769093239727617</v>
      </c>
      <c r="BC220" s="3">
        <f t="shared" si="433"/>
        <v>38.049229315266565</v>
      </c>
      <c r="BD220" s="3">
        <f t="shared" si="433"/>
        <v>38.331443180185317</v>
      </c>
      <c r="BE220" s="3">
        <f t="shared" si="433"/>
        <v>38.615750245596843</v>
      </c>
      <c r="BF220" s="3">
        <f t="shared" si="433"/>
        <v>38.902166036919439</v>
      </c>
      <c r="BG220" s="3">
        <f t="shared" si="433"/>
        <v>39.190706194724555</v>
      </c>
      <c r="BH220" s="3">
        <f t="shared" si="433"/>
        <v>39.481386475590867</v>
      </c>
      <c r="BI220" s="3">
        <f t="shared" si="433"/>
        <v>39.774222752964739</v>
      </c>
    </row>
    <row r="221" spans="1:61" x14ac:dyDescent="0.25">
      <c r="A221" s="60">
        <f t="shared" si="387"/>
        <v>2020.75</v>
      </c>
      <c r="C221" s="3">
        <f t="shared" ref="C221:AH221" si="434">IF($A221=C$31,C$56,B221*(1+C$22))</f>
        <v>0</v>
      </c>
      <c r="D221" s="3">
        <f t="shared" si="434"/>
        <v>0</v>
      </c>
      <c r="E221" s="3">
        <f t="shared" si="434"/>
        <v>0</v>
      </c>
      <c r="F221" s="3">
        <f t="shared" si="434"/>
        <v>0</v>
      </c>
      <c r="G221" s="3">
        <f t="shared" si="434"/>
        <v>0</v>
      </c>
      <c r="H221" s="3">
        <f t="shared" si="434"/>
        <v>0</v>
      </c>
      <c r="I221" s="3">
        <f t="shared" si="434"/>
        <v>0</v>
      </c>
      <c r="J221" s="3">
        <f t="shared" si="434"/>
        <v>0</v>
      </c>
      <c r="K221" s="3">
        <f t="shared" si="434"/>
        <v>0</v>
      </c>
      <c r="L221" s="3">
        <f t="shared" si="434"/>
        <v>0</v>
      </c>
      <c r="M221" s="3">
        <f t="shared" si="434"/>
        <v>0</v>
      </c>
      <c r="N221" s="3">
        <f t="shared" si="434"/>
        <v>0</v>
      </c>
      <c r="O221" s="3">
        <f t="shared" si="434"/>
        <v>0</v>
      </c>
      <c r="P221" s="3">
        <f t="shared" si="434"/>
        <v>0</v>
      </c>
      <c r="Q221" s="3">
        <f t="shared" si="434"/>
        <v>0</v>
      </c>
      <c r="R221" s="3">
        <f t="shared" si="434"/>
        <v>0</v>
      </c>
      <c r="S221" s="3">
        <f t="shared" si="434"/>
        <v>0</v>
      </c>
      <c r="T221" s="3">
        <f t="shared" si="434"/>
        <v>0</v>
      </c>
      <c r="U221" s="3">
        <f t="shared" si="434"/>
        <v>0</v>
      </c>
      <c r="V221" s="3">
        <f t="shared" si="434"/>
        <v>0</v>
      </c>
      <c r="W221" s="3">
        <f t="shared" si="434"/>
        <v>0</v>
      </c>
      <c r="X221" s="3">
        <f t="shared" si="434"/>
        <v>0</v>
      </c>
      <c r="Y221" s="3">
        <f t="shared" si="434"/>
        <v>0</v>
      </c>
      <c r="Z221" s="3">
        <f t="shared" si="434"/>
        <v>0</v>
      </c>
      <c r="AA221" s="3">
        <f t="shared" si="434"/>
        <v>30.937505369399997</v>
      </c>
      <c r="AB221" s="3">
        <f t="shared" si="434"/>
        <v>31.166971067348832</v>
      </c>
      <c r="AC221" s="3">
        <f t="shared" si="434"/>
        <v>31.398138728849883</v>
      </c>
      <c r="AD221" s="3">
        <f t="shared" si="434"/>
        <v>31.631020977488976</v>
      </c>
      <c r="AE221" s="3">
        <f t="shared" si="434"/>
        <v>31.865630530481987</v>
      </c>
      <c r="AF221" s="3">
        <f t="shared" si="434"/>
        <v>32.101980199369287</v>
      </c>
      <c r="AG221" s="3">
        <f t="shared" si="434"/>
        <v>32.340082890715365</v>
      </c>
      <c r="AH221" s="3">
        <f t="shared" si="434"/>
        <v>32.57995160681363</v>
      </c>
      <c r="AI221" s="3">
        <f t="shared" ref="AI221:BI221" si="435">IF($A221=AI$31,AI$56,AH221*(1+AI$22))</f>
        <v>32.821599446396434</v>
      </c>
      <c r="AJ221" s="3">
        <f t="shared" si="435"/>
        <v>33.065039605350357</v>
      </c>
      <c r="AK221" s="3">
        <f t="shared" si="435"/>
        <v>33.31028537743682</v>
      </c>
      <c r="AL221" s="3">
        <f t="shared" si="435"/>
        <v>33.557350155018035</v>
      </c>
      <c r="AM221" s="3">
        <f t="shared" si="435"/>
        <v>33.806247429788321</v>
      </c>
      <c r="AN221" s="3">
        <f t="shared" si="435"/>
        <v>34.056990793510856</v>
      </c>
      <c r="AO221" s="3">
        <f t="shared" si="435"/>
        <v>34.30959393875991</v>
      </c>
      <c r="AP221" s="3">
        <f t="shared" si="435"/>
        <v>34.564070659668559</v>
      </c>
      <c r="AQ221" s="3">
        <f t="shared" si="435"/>
        <v>34.820434852681949</v>
      </c>
      <c r="AR221" s="3">
        <f t="shared" si="435"/>
        <v>35.078700517316165</v>
      </c>
      <c r="AS221" s="3">
        <f t="shared" si="435"/>
        <v>35.338881756922696</v>
      </c>
      <c r="AT221" s="3">
        <f t="shared" si="435"/>
        <v>35.600992779458608</v>
      </c>
      <c r="AU221" s="3">
        <f t="shared" si="435"/>
        <v>35.865047898262404</v>
      </c>
      <c r="AV221" s="3">
        <f t="shared" si="435"/>
        <v>36.131061532835645</v>
      </c>
      <c r="AW221" s="3">
        <f t="shared" si="435"/>
        <v>36.399048209630372</v>
      </c>
      <c r="AX221" s="3">
        <f t="shared" si="435"/>
        <v>36.669022562842358</v>
      </c>
      <c r="AY221" s="3">
        <f t="shared" si="435"/>
        <v>36.940999335210265</v>
      </c>
      <c r="AZ221" s="3">
        <f t="shared" si="435"/>
        <v>37.214993378820701</v>
      </c>
      <c r="BA221" s="3">
        <f t="shared" si="435"/>
        <v>37.491019655919267</v>
      </c>
      <c r="BB221" s="3">
        <f t="shared" si="435"/>
        <v>37.769093239727617</v>
      </c>
      <c r="BC221" s="3">
        <f t="shared" si="435"/>
        <v>38.049229315266565</v>
      </c>
      <c r="BD221" s="3">
        <f t="shared" si="435"/>
        <v>38.331443180185317</v>
      </c>
      <c r="BE221" s="3">
        <f t="shared" si="435"/>
        <v>38.615750245596843</v>
      </c>
      <c r="BF221" s="3">
        <f t="shared" si="435"/>
        <v>38.902166036919439</v>
      </c>
      <c r="BG221" s="3">
        <f t="shared" si="435"/>
        <v>39.190706194724555</v>
      </c>
      <c r="BH221" s="3">
        <f t="shared" si="435"/>
        <v>39.481386475590867</v>
      </c>
      <c r="BI221" s="3">
        <f t="shared" si="435"/>
        <v>39.774222752964739</v>
      </c>
    </row>
    <row r="222" spans="1:61" x14ac:dyDescent="0.25">
      <c r="A222" s="60">
        <f t="shared" si="387"/>
        <v>2021</v>
      </c>
      <c r="C222" s="3">
        <f t="shared" ref="C222:AH222" si="436">IF($A222=C$31,C$56,B222*(1+C$22))</f>
        <v>0</v>
      </c>
      <c r="D222" s="3">
        <f t="shared" si="436"/>
        <v>0</v>
      </c>
      <c r="E222" s="3">
        <f t="shared" si="436"/>
        <v>0</v>
      </c>
      <c r="F222" s="3">
        <f t="shared" si="436"/>
        <v>0</v>
      </c>
      <c r="G222" s="3">
        <f t="shared" si="436"/>
        <v>0</v>
      </c>
      <c r="H222" s="3">
        <f t="shared" si="436"/>
        <v>0</v>
      </c>
      <c r="I222" s="3">
        <f t="shared" si="436"/>
        <v>0</v>
      </c>
      <c r="J222" s="3">
        <f t="shared" si="436"/>
        <v>0</v>
      </c>
      <c r="K222" s="3">
        <f t="shared" si="436"/>
        <v>0</v>
      </c>
      <c r="L222" s="3">
        <f t="shared" si="436"/>
        <v>0</v>
      </c>
      <c r="M222" s="3">
        <f t="shared" si="436"/>
        <v>0</v>
      </c>
      <c r="N222" s="3">
        <f t="shared" si="436"/>
        <v>0</v>
      </c>
      <c r="O222" s="3">
        <f t="shared" si="436"/>
        <v>0</v>
      </c>
      <c r="P222" s="3">
        <f t="shared" si="436"/>
        <v>0</v>
      </c>
      <c r="Q222" s="3">
        <f t="shared" si="436"/>
        <v>0</v>
      </c>
      <c r="R222" s="3">
        <f t="shared" si="436"/>
        <v>0</v>
      </c>
      <c r="S222" s="3">
        <f t="shared" si="436"/>
        <v>0</v>
      </c>
      <c r="T222" s="3">
        <f t="shared" si="436"/>
        <v>0</v>
      </c>
      <c r="U222" s="3">
        <f t="shared" si="436"/>
        <v>0</v>
      </c>
      <c r="V222" s="3">
        <f t="shared" si="436"/>
        <v>0</v>
      </c>
      <c r="W222" s="3">
        <f t="shared" si="436"/>
        <v>0</v>
      </c>
      <c r="X222" s="3">
        <f t="shared" si="436"/>
        <v>0</v>
      </c>
      <c r="Y222" s="3">
        <f t="shared" si="436"/>
        <v>0</v>
      </c>
      <c r="Z222" s="3">
        <f t="shared" si="436"/>
        <v>0</v>
      </c>
      <c r="AA222" s="3">
        <f t="shared" si="436"/>
        <v>0</v>
      </c>
      <c r="AB222" s="3">
        <f t="shared" si="436"/>
        <v>31.166971067348832</v>
      </c>
      <c r="AC222" s="3">
        <f t="shared" si="436"/>
        <v>31.398138728849883</v>
      </c>
      <c r="AD222" s="3">
        <f t="shared" si="436"/>
        <v>31.631020977488976</v>
      </c>
      <c r="AE222" s="3">
        <f t="shared" si="436"/>
        <v>31.865630530481987</v>
      </c>
      <c r="AF222" s="3">
        <f t="shared" si="436"/>
        <v>32.101980199369287</v>
      </c>
      <c r="AG222" s="3">
        <f t="shared" si="436"/>
        <v>32.340082890715365</v>
      </c>
      <c r="AH222" s="3">
        <f t="shared" si="436"/>
        <v>32.57995160681363</v>
      </c>
      <c r="AI222" s="3">
        <f t="shared" ref="AI222:BI222" si="437">IF($A222=AI$31,AI$56,AH222*(1+AI$22))</f>
        <v>32.821599446396434</v>
      </c>
      <c r="AJ222" s="3">
        <f t="shared" si="437"/>
        <v>33.065039605350357</v>
      </c>
      <c r="AK222" s="3">
        <f t="shared" si="437"/>
        <v>33.31028537743682</v>
      </c>
      <c r="AL222" s="3">
        <f t="shared" si="437"/>
        <v>33.557350155018035</v>
      </c>
      <c r="AM222" s="3">
        <f t="shared" si="437"/>
        <v>33.806247429788321</v>
      </c>
      <c r="AN222" s="3">
        <f t="shared" si="437"/>
        <v>34.056990793510856</v>
      </c>
      <c r="AO222" s="3">
        <f t="shared" si="437"/>
        <v>34.30959393875991</v>
      </c>
      <c r="AP222" s="3">
        <f t="shared" si="437"/>
        <v>34.564070659668559</v>
      </c>
      <c r="AQ222" s="3">
        <f t="shared" si="437"/>
        <v>34.820434852681949</v>
      </c>
      <c r="AR222" s="3">
        <f t="shared" si="437"/>
        <v>35.078700517316165</v>
      </c>
      <c r="AS222" s="3">
        <f t="shared" si="437"/>
        <v>35.338881756922696</v>
      </c>
      <c r="AT222" s="3">
        <f t="shared" si="437"/>
        <v>35.600992779458608</v>
      </c>
      <c r="AU222" s="3">
        <f t="shared" si="437"/>
        <v>35.865047898262404</v>
      </c>
      <c r="AV222" s="3">
        <f t="shared" si="437"/>
        <v>36.131061532835645</v>
      </c>
      <c r="AW222" s="3">
        <f t="shared" si="437"/>
        <v>36.399048209630372</v>
      </c>
      <c r="AX222" s="3">
        <f t="shared" si="437"/>
        <v>36.669022562842358</v>
      </c>
      <c r="AY222" s="3">
        <f t="shared" si="437"/>
        <v>36.940999335210265</v>
      </c>
      <c r="AZ222" s="3">
        <f t="shared" si="437"/>
        <v>37.214993378820701</v>
      </c>
      <c r="BA222" s="3">
        <f t="shared" si="437"/>
        <v>37.491019655919267</v>
      </c>
      <c r="BB222" s="3">
        <f t="shared" si="437"/>
        <v>37.769093239727617</v>
      </c>
      <c r="BC222" s="3">
        <f t="shared" si="437"/>
        <v>38.049229315266565</v>
      </c>
      <c r="BD222" s="3">
        <f t="shared" si="437"/>
        <v>38.331443180185317</v>
      </c>
      <c r="BE222" s="3">
        <f t="shared" si="437"/>
        <v>38.615750245596843</v>
      </c>
      <c r="BF222" s="3">
        <f t="shared" si="437"/>
        <v>38.902166036919439</v>
      </c>
      <c r="BG222" s="3">
        <f t="shared" si="437"/>
        <v>39.190706194724555</v>
      </c>
      <c r="BH222" s="3">
        <f t="shared" si="437"/>
        <v>39.481386475590867</v>
      </c>
      <c r="BI222" s="3">
        <f t="shared" si="437"/>
        <v>39.774222752964739</v>
      </c>
    </row>
    <row r="223" spans="1:61" x14ac:dyDescent="0.25">
      <c r="A223" s="60">
        <f t="shared" si="387"/>
        <v>2021.25</v>
      </c>
      <c r="C223" s="3">
        <f t="shared" ref="C223:AH223" si="438">IF($A223=C$31,C$56,B223*(1+C$22))</f>
        <v>0</v>
      </c>
      <c r="D223" s="3">
        <f t="shared" si="438"/>
        <v>0</v>
      </c>
      <c r="E223" s="3">
        <f t="shared" si="438"/>
        <v>0</v>
      </c>
      <c r="F223" s="3">
        <f t="shared" si="438"/>
        <v>0</v>
      </c>
      <c r="G223" s="3">
        <f t="shared" si="438"/>
        <v>0</v>
      </c>
      <c r="H223" s="3">
        <f t="shared" si="438"/>
        <v>0</v>
      </c>
      <c r="I223" s="3">
        <f t="shared" si="438"/>
        <v>0</v>
      </c>
      <c r="J223" s="3">
        <f t="shared" si="438"/>
        <v>0</v>
      </c>
      <c r="K223" s="3">
        <f t="shared" si="438"/>
        <v>0</v>
      </c>
      <c r="L223" s="3">
        <f t="shared" si="438"/>
        <v>0</v>
      </c>
      <c r="M223" s="3">
        <f t="shared" si="438"/>
        <v>0</v>
      </c>
      <c r="N223" s="3">
        <f t="shared" si="438"/>
        <v>0</v>
      </c>
      <c r="O223" s="3">
        <f t="shared" si="438"/>
        <v>0</v>
      </c>
      <c r="P223" s="3">
        <f t="shared" si="438"/>
        <v>0</v>
      </c>
      <c r="Q223" s="3">
        <f t="shared" si="438"/>
        <v>0</v>
      </c>
      <c r="R223" s="3">
        <f t="shared" si="438"/>
        <v>0</v>
      </c>
      <c r="S223" s="3">
        <f t="shared" si="438"/>
        <v>0</v>
      </c>
      <c r="T223" s="3">
        <f t="shared" si="438"/>
        <v>0</v>
      </c>
      <c r="U223" s="3">
        <f t="shared" si="438"/>
        <v>0</v>
      </c>
      <c r="V223" s="3">
        <f t="shared" si="438"/>
        <v>0</v>
      </c>
      <c r="W223" s="3">
        <f t="shared" si="438"/>
        <v>0</v>
      </c>
      <c r="X223" s="3">
        <f t="shared" si="438"/>
        <v>0</v>
      </c>
      <c r="Y223" s="3">
        <f t="shared" si="438"/>
        <v>0</v>
      </c>
      <c r="Z223" s="3">
        <f t="shared" si="438"/>
        <v>0</v>
      </c>
      <c r="AA223" s="3">
        <f t="shared" si="438"/>
        <v>0</v>
      </c>
      <c r="AB223" s="3">
        <f t="shared" si="438"/>
        <v>0</v>
      </c>
      <c r="AC223" s="3">
        <f t="shared" si="438"/>
        <v>31.398138728849883</v>
      </c>
      <c r="AD223" s="3">
        <f t="shared" si="438"/>
        <v>31.631020977488976</v>
      </c>
      <c r="AE223" s="3">
        <f t="shared" si="438"/>
        <v>31.865630530481987</v>
      </c>
      <c r="AF223" s="3">
        <f t="shared" si="438"/>
        <v>32.101980199369287</v>
      </c>
      <c r="AG223" s="3">
        <f t="shared" si="438"/>
        <v>32.340082890715365</v>
      </c>
      <c r="AH223" s="3">
        <f t="shared" si="438"/>
        <v>32.57995160681363</v>
      </c>
      <c r="AI223" s="3">
        <f t="shared" ref="AI223:BI223" si="439">IF($A223=AI$31,AI$56,AH223*(1+AI$22))</f>
        <v>32.821599446396434</v>
      </c>
      <c r="AJ223" s="3">
        <f t="shared" si="439"/>
        <v>33.065039605350357</v>
      </c>
      <c r="AK223" s="3">
        <f t="shared" si="439"/>
        <v>33.31028537743682</v>
      </c>
      <c r="AL223" s="3">
        <f t="shared" si="439"/>
        <v>33.557350155018035</v>
      </c>
      <c r="AM223" s="3">
        <f t="shared" si="439"/>
        <v>33.806247429788321</v>
      </c>
      <c r="AN223" s="3">
        <f t="shared" si="439"/>
        <v>34.056990793510856</v>
      </c>
      <c r="AO223" s="3">
        <f t="shared" si="439"/>
        <v>34.30959393875991</v>
      </c>
      <c r="AP223" s="3">
        <f t="shared" si="439"/>
        <v>34.564070659668559</v>
      </c>
      <c r="AQ223" s="3">
        <f t="shared" si="439"/>
        <v>34.820434852681949</v>
      </c>
      <c r="AR223" s="3">
        <f t="shared" si="439"/>
        <v>35.078700517316165</v>
      </c>
      <c r="AS223" s="3">
        <f t="shared" si="439"/>
        <v>35.338881756922696</v>
      </c>
      <c r="AT223" s="3">
        <f t="shared" si="439"/>
        <v>35.600992779458608</v>
      </c>
      <c r="AU223" s="3">
        <f t="shared" si="439"/>
        <v>35.865047898262404</v>
      </c>
      <c r="AV223" s="3">
        <f t="shared" si="439"/>
        <v>36.131061532835645</v>
      </c>
      <c r="AW223" s="3">
        <f t="shared" si="439"/>
        <v>36.399048209630372</v>
      </c>
      <c r="AX223" s="3">
        <f t="shared" si="439"/>
        <v>36.669022562842358</v>
      </c>
      <c r="AY223" s="3">
        <f t="shared" si="439"/>
        <v>36.940999335210265</v>
      </c>
      <c r="AZ223" s="3">
        <f t="shared" si="439"/>
        <v>37.214993378820701</v>
      </c>
      <c r="BA223" s="3">
        <f t="shared" si="439"/>
        <v>37.491019655919267</v>
      </c>
      <c r="BB223" s="3">
        <f t="shared" si="439"/>
        <v>37.769093239727617</v>
      </c>
      <c r="BC223" s="3">
        <f t="shared" si="439"/>
        <v>38.049229315266565</v>
      </c>
      <c r="BD223" s="3">
        <f t="shared" si="439"/>
        <v>38.331443180185317</v>
      </c>
      <c r="BE223" s="3">
        <f t="shared" si="439"/>
        <v>38.615750245596843</v>
      </c>
      <c r="BF223" s="3">
        <f t="shared" si="439"/>
        <v>38.902166036919439</v>
      </c>
      <c r="BG223" s="3">
        <f t="shared" si="439"/>
        <v>39.190706194724555</v>
      </c>
      <c r="BH223" s="3">
        <f t="shared" si="439"/>
        <v>39.481386475590867</v>
      </c>
      <c r="BI223" s="3">
        <f t="shared" si="439"/>
        <v>39.774222752964739</v>
      </c>
    </row>
    <row r="224" spans="1:61" x14ac:dyDescent="0.25">
      <c r="A224" s="60">
        <f t="shared" si="387"/>
        <v>2021.5</v>
      </c>
      <c r="C224" s="3">
        <f t="shared" ref="C224:AH224" si="440">IF($A224=C$31,C$56,B224*(1+C$22))</f>
        <v>0</v>
      </c>
      <c r="D224" s="3">
        <f t="shared" si="440"/>
        <v>0</v>
      </c>
      <c r="E224" s="3">
        <f t="shared" si="440"/>
        <v>0</v>
      </c>
      <c r="F224" s="3">
        <f t="shared" si="440"/>
        <v>0</v>
      </c>
      <c r="G224" s="3">
        <f t="shared" si="440"/>
        <v>0</v>
      </c>
      <c r="H224" s="3">
        <f t="shared" si="440"/>
        <v>0</v>
      </c>
      <c r="I224" s="3">
        <f t="shared" si="440"/>
        <v>0</v>
      </c>
      <c r="J224" s="3">
        <f t="shared" si="440"/>
        <v>0</v>
      </c>
      <c r="K224" s="3">
        <f t="shared" si="440"/>
        <v>0</v>
      </c>
      <c r="L224" s="3">
        <f t="shared" si="440"/>
        <v>0</v>
      </c>
      <c r="M224" s="3">
        <f t="shared" si="440"/>
        <v>0</v>
      </c>
      <c r="N224" s="3">
        <f t="shared" si="440"/>
        <v>0</v>
      </c>
      <c r="O224" s="3">
        <f t="shared" si="440"/>
        <v>0</v>
      </c>
      <c r="P224" s="3">
        <f t="shared" si="440"/>
        <v>0</v>
      </c>
      <c r="Q224" s="3">
        <f t="shared" si="440"/>
        <v>0</v>
      </c>
      <c r="R224" s="3">
        <f t="shared" si="440"/>
        <v>0</v>
      </c>
      <c r="S224" s="3">
        <f t="shared" si="440"/>
        <v>0</v>
      </c>
      <c r="T224" s="3">
        <f t="shared" si="440"/>
        <v>0</v>
      </c>
      <c r="U224" s="3">
        <f t="shared" si="440"/>
        <v>0</v>
      </c>
      <c r="V224" s="3">
        <f t="shared" si="440"/>
        <v>0</v>
      </c>
      <c r="W224" s="3">
        <f t="shared" si="440"/>
        <v>0</v>
      </c>
      <c r="X224" s="3">
        <f t="shared" si="440"/>
        <v>0</v>
      </c>
      <c r="Y224" s="3">
        <f t="shared" si="440"/>
        <v>0</v>
      </c>
      <c r="Z224" s="3">
        <f t="shared" si="440"/>
        <v>0</v>
      </c>
      <c r="AA224" s="3">
        <f t="shared" si="440"/>
        <v>0</v>
      </c>
      <c r="AB224" s="3">
        <f t="shared" si="440"/>
        <v>0</v>
      </c>
      <c r="AC224" s="3">
        <f t="shared" si="440"/>
        <v>0</v>
      </c>
      <c r="AD224" s="3">
        <f t="shared" si="440"/>
        <v>31.631020977488976</v>
      </c>
      <c r="AE224" s="3">
        <f t="shared" si="440"/>
        <v>31.865630530481987</v>
      </c>
      <c r="AF224" s="3">
        <f t="shared" si="440"/>
        <v>32.101980199369287</v>
      </c>
      <c r="AG224" s="3">
        <f t="shared" si="440"/>
        <v>32.340082890715365</v>
      </c>
      <c r="AH224" s="3">
        <f t="shared" si="440"/>
        <v>32.57995160681363</v>
      </c>
      <c r="AI224" s="3">
        <f t="shared" ref="AI224:BI224" si="441">IF($A224=AI$31,AI$56,AH224*(1+AI$22))</f>
        <v>32.821599446396434</v>
      </c>
      <c r="AJ224" s="3">
        <f t="shared" si="441"/>
        <v>33.065039605350357</v>
      </c>
      <c r="AK224" s="3">
        <f t="shared" si="441"/>
        <v>33.31028537743682</v>
      </c>
      <c r="AL224" s="3">
        <f t="shared" si="441"/>
        <v>33.557350155018035</v>
      </c>
      <c r="AM224" s="3">
        <f t="shared" si="441"/>
        <v>33.806247429788321</v>
      </c>
      <c r="AN224" s="3">
        <f t="shared" si="441"/>
        <v>34.056990793510856</v>
      </c>
      <c r="AO224" s="3">
        <f t="shared" si="441"/>
        <v>34.30959393875991</v>
      </c>
      <c r="AP224" s="3">
        <f t="shared" si="441"/>
        <v>34.564070659668559</v>
      </c>
      <c r="AQ224" s="3">
        <f t="shared" si="441"/>
        <v>34.820434852681949</v>
      </c>
      <c r="AR224" s="3">
        <f t="shared" si="441"/>
        <v>35.078700517316165</v>
      </c>
      <c r="AS224" s="3">
        <f t="shared" si="441"/>
        <v>35.338881756922696</v>
      </c>
      <c r="AT224" s="3">
        <f t="shared" si="441"/>
        <v>35.600992779458608</v>
      </c>
      <c r="AU224" s="3">
        <f t="shared" si="441"/>
        <v>35.865047898262404</v>
      </c>
      <c r="AV224" s="3">
        <f t="shared" si="441"/>
        <v>36.131061532835645</v>
      </c>
      <c r="AW224" s="3">
        <f t="shared" si="441"/>
        <v>36.399048209630372</v>
      </c>
      <c r="AX224" s="3">
        <f t="shared" si="441"/>
        <v>36.669022562842358</v>
      </c>
      <c r="AY224" s="3">
        <f t="shared" si="441"/>
        <v>36.940999335210265</v>
      </c>
      <c r="AZ224" s="3">
        <f t="shared" si="441"/>
        <v>37.214993378820701</v>
      </c>
      <c r="BA224" s="3">
        <f t="shared" si="441"/>
        <v>37.491019655919267</v>
      </c>
      <c r="BB224" s="3">
        <f t="shared" si="441"/>
        <v>37.769093239727617</v>
      </c>
      <c r="BC224" s="3">
        <f t="shared" si="441"/>
        <v>38.049229315266565</v>
      </c>
      <c r="BD224" s="3">
        <f t="shared" si="441"/>
        <v>38.331443180185317</v>
      </c>
      <c r="BE224" s="3">
        <f t="shared" si="441"/>
        <v>38.615750245596843</v>
      </c>
      <c r="BF224" s="3">
        <f t="shared" si="441"/>
        <v>38.902166036919439</v>
      </c>
      <c r="BG224" s="3">
        <f t="shared" si="441"/>
        <v>39.190706194724555</v>
      </c>
      <c r="BH224" s="3">
        <f t="shared" si="441"/>
        <v>39.481386475590867</v>
      </c>
      <c r="BI224" s="3">
        <f t="shared" si="441"/>
        <v>39.774222752964739</v>
      </c>
    </row>
    <row r="225" spans="1:61" x14ac:dyDescent="0.25">
      <c r="A225" s="60">
        <f t="shared" si="387"/>
        <v>2021.75</v>
      </c>
      <c r="C225" s="3">
        <f t="shared" ref="C225:AH225" si="442">IF($A225=C$31,C$56,B225*(1+C$22))</f>
        <v>0</v>
      </c>
      <c r="D225" s="3">
        <f t="shared" si="442"/>
        <v>0</v>
      </c>
      <c r="E225" s="3">
        <f t="shared" si="442"/>
        <v>0</v>
      </c>
      <c r="F225" s="3">
        <f t="shared" si="442"/>
        <v>0</v>
      </c>
      <c r="G225" s="3">
        <f t="shared" si="442"/>
        <v>0</v>
      </c>
      <c r="H225" s="3">
        <f t="shared" si="442"/>
        <v>0</v>
      </c>
      <c r="I225" s="3">
        <f t="shared" si="442"/>
        <v>0</v>
      </c>
      <c r="J225" s="3">
        <f t="shared" si="442"/>
        <v>0</v>
      </c>
      <c r="K225" s="3">
        <f t="shared" si="442"/>
        <v>0</v>
      </c>
      <c r="L225" s="3">
        <f t="shared" si="442"/>
        <v>0</v>
      </c>
      <c r="M225" s="3">
        <f t="shared" si="442"/>
        <v>0</v>
      </c>
      <c r="N225" s="3">
        <f t="shared" si="442"/>
        <v>0</v>
      </c>
      <c r="O225" s="3">
        <f t="shared" si="442"/>
        <v>0</v>
      </c>
      <c r="P225" s="3">
        <f t="shared" si="442"/>
        <v>0</v>
      </c>
      <c r="Q225" s="3">
        <f t="shared" si="442"/>
        <v>0</v>
      </c>
      <c r="R225" s="3">
        <f t="shared" si="442"/>
        <v>0</v>
      </c>
      <c r="S225" s="3">
        <f t="shared" si="442"/>
        <v>0</v>
      </c>
      <c r="T225" s="3">
        <f t="shared" si="442"/>
        <v>0</v>
      </c>
      <c r="U225" s="3">
        <f t="shared" si="442"/>
        <v>0</v>
      </c>
      <c r="V225" s="3">
        <f t="shared" si="442"/>
        <v>0</v>
      </c>
      <c r="W225" s="3">
        <f t="shared" si="442"/>
        <v>0</v>
      </c>
      <c r="X225" s="3">
        <f t="shared" si="442"/>
        <v>0</v>
      </c>
      <c r="Y225" s="3">
        <f t="shared" si="442"/>
        <v>0</v>
      </c>
      <c r="Z225" s="3">
        <f t="shared" si="442"/>
        <v>0</v>
      </c>
      <c r="AA225" s="3">
        <f t="shared" si="442"/>
        <v>0</v>
      </c>
      <c r="AB225" s="3">
        <f t="shared" si="442"/>
        <v>0</v>
      </c>
      <c r="AC225" s="3">
        <f t="shared" si="442"/>
        <v>0</v>
      </c>
      <c r="AD225" s="3">
        <f t="shared" si="442"/>
        <v>0</v>
      </c>
      <c r="AE225" s="3">
        <f t="shared" si="442"/>
        <v>31.865630530481987</v>
      </c>
      <c r="AF225" s="3">
        <f t="shared" si="442"/>
        <v>32.101980199369287</v>
      </c>
      <c r="AG225" s="3">
        <f t="shared" si="442"/>
        <v>32.340082890715365</v>
      </c>
      <c r="AH225" s="3">
        <f t="shared" si="442"/>
        <v>32.57995160681363</v>
      </c>
      <c r="AI225" s="3">
        <f t="shared" ref="AI225:BI225" si="443">IF($A225=AI$31,AI$56,AH225*(1+AI$22))</f>
        <v>32.821599446396434</v>
      </c>
      <c r="AJ225" s="3">
        <f t="shared" si="443"/>
        <v>33.065039605350357</v>
      </c>
      <c r="AK225" s="3">
        <f t="shared" si="443"/>
        <v>33.31028537743682</v>
      </c>
      <c r="AL225" s="3">
        <f t="shared" si="443"/>
        <v>33.557350155018035</v>
      </c>
      <c r="AM225" s="3">
        <f t="shared" si="443"/>
        <v>33.806247429788321</v>
      </c>
      <c r="AN225" s="3">
        <f t="shared" si="443"/>
        <v>34.056990793510856</v>
      </c>
      <c r="AO225" s="3">
        <f t="shared" si="443"/>
        <v>34.30959393875991</v>
      </c>
      <c r="AP225" s="3">
        <f t="shared" si="443"/>
        <v>34.564070659668559</v>
      </c>
      <c r="AQ225" s="3">
        <f t="shared" si="443"/>
        <v>34.820434852681949</v>
      </c>
      <c r="AR225" s="3">
        <f t="shared" si="443"/>
        <v>35.078700517316165</v>
      </c>
      <c r="AS225" s="3">
        <f t="shared" si="443"/>
        <v>35.338881756922696</v>
      </c>
      <c r="AT225" s="3">
        <f t="shared" si="443"/>
        <v>35.600992779458608</v>
      </c>
      <c r="AU225" s="3">
        <f t="shared" si="443"/>
        <v>35.865047898262404</v>
      </c>
      <c r="AV225" s="3">
        <f t="shared" si="443"/>
        <v>36.131061532835645</v>
      </c>
      <c r="AW225" s="3">
        <f t="shared" si="443"/>
        <v>36.399048209630372</v>
      </c>
      <c r="AX225" s="3">
        <f t="shared" si="443"/>
        <v>36.669022562842358</v>
      </c>
      <c r="AY225" s="3">
        <f t="shared" si="443"/>
        <v>36.940999335210265</v>
      </c>
      <c r="AZ225" s="3">
        <f t="shared" si="443"/>
        <v>37.214993378820701</v>
      </c>
      <c r="BA225" s="3">
        <f t="shared" si="443"/>
        <v>37.491019655919267</v>
      </c>
      <c r="BB225" s="3">
        <f t="shared" si="443"/>
        <v>37.769093239727617</v>
      </c>
      <c r="BC225" s="3">
        <f t="shared" si="443"/>
        <v>38.049229315266565</v>
      </c>
      <c r="BD225" s="3">
        <f t="shared" si="443"/>
        <v>38.331443180185317</v>
      </c>
      <c r="BE225" s="3">
        <f t="shared" si="443"/>
        <v>38.615750245596843</v>
      </c>
      <c r="BF225" s="3">
        <f t="shared" si="443"/>
        <v>38.902166036919439</v>
      </c>
      <c r="BG225" s="3">
        <f t="shared" si="443"/>
        <v>39.190706194724555</v>
      </c>
      <c r="BH225" s="3">
        <f t="shared" si="443"/>
        <v>39.481386475590867</v>
      </c>
      <c r="BI225" s="3">
        <f t="shared" si="443"/>
        <v>39.774222752964739</v>
      </c>
    </row>
    <row r="226" spans="1:61" x14ac:dyDescent="0.25">
      <c r="A226" s="60">
        <f t="shared" si="387"/>
        <v>2022</v>
      </c>
      <c r="C226" s="3">
        <f t="shared" ref="C226:AH226" si="444">IF($A226=C$31,C$56,B226*(1+C$22))</f>
        <v>0</v>
      </c>
      <c r="D226" s="3">
        <f t="shared" si="444"/>
        <v>0</v>
      </c>
      <c r="E226" s="3">
        <f t="shared" si="444"/>
        <v>0</v>
      </c>
      <c r="F226" s="3">
        <f t="shared" si="444"/>
        <v>0</v>
      </c>
      <c r="G226" s="3">
        <f t="shared" si="444"/>
        <v>0</v>
      </c>
      <c r="H226" s="3">
        <f t="shared" si="444"/>
        <v>0</v>
      </c>
      <c r="I226" s="3">
        <f t="shared" si="444"/>
        <v>0</v>
      </c>
      <c r="J226" s="3">
        <f t="shared" si="444"/>
        <v>0</v>
      </c>
      <c r="K226" s="3">
        <f t="shared" si="444"/>
        <v>0</v>
      </c>
      <c r="L226" s="3">
        <f t="shared" si="444"/>
        <v>0</v>
      </c>
      <c r="M226" s="3">
        <f t="shared" si="444"/>
        <v>0</v>
      </c>
      <c r="N226" s="3">
        <f t="shared" si="444"/>
        <v>0</v>
      </c>
      <c r="O226" s="3">
        <f t="shared" si="444"/>
        <v>0</v>
      </c>
      <c r="P226" s="3">
        <f t="shared" si="444"/>
        <v>0</v>
      </c>
      <c r="Q226" s="3">
        <f t="shared" si="444"/>
        <v>0</v>
      </c>
      <c r="R226" s="3">
        <f t="shared" si="444"/>
        <v>0</v>
      </c>
      <c r="S226" s="3">
        <f t="shared" si="444"/>
        <v>0</v>
      </c>
      <c r="T226" s="3">
        <f t="shared" si="444"/>
        <v>0</v>
      </c>
      <c r="U226" s="3">
        <f t="shared" si="444"/>
        <v>0</v>
      </c>
      <c r="V226" s="3">
        <f t="shared" si="444"/>
        <v>0</v>
      </c>
      <c r="W226" s="3">
        <f t="shared" si="444"/>
        <v>0</v>
      </c>
      <c r="X226" s="3">
        <f t="shared" si="444"/>
        <v>0</v>
      </c>
      <c r="Y226" s="3">
        <f t="shared" si="444"/>
        <v>0</v>
      </c>
      <c r="Z226" s="3">
        <f t="shared" si="444"/>
        <v>0</v>
      </c>
      <c r="AA226" s="3">
        <f t="shared" si="444"/>
        <v>0</v>
      </c>
      <c r="AB226" s="3">
        <f t="shared" si="444"/>
        <v>0</v>
      </c>
      <c r="AC226" s="3">
        <f t="shared" si="444"/>
        <v>0</v>
      </c>
      <c r="AD226" s="3">
        <f t="shared" si="444"/>
        <v>0</v>
      </c>
      <c r="AE226" s="3">
        <f t="shared" si="444"/>
        <v>0</v>
      </c>
      <c r="AF226" s="3">
        <f t="shared" si="444"/>
        <v>32.101980199369287</v>
      </c>
      <c r="AG226" s="3">
        <f t="shared" si="444"/>
        <v>32.340082890715365</v>
      </c>
      <c r="AH226" s="3">
        <f t="shared" si="444"/>
        <v>32.57995160681363</v>
      </c>
      <c r="AI226" s="3">
        <f t="shared" ref="AI226:BI226" si="445">IF($A226=AI$31,AI$56,AH226*(1+AI$22))</f>
        <v>32.821599446396434</v>
      </c>
      <c r="AJ226" s="3">
        <f t="shared" si="445"/>
        <v>33.065039605350357</v>
      </c>
      <c r="AK226" s="3">
        <f t="shared" si="445"/>
        <v>33.31028537743682</v>
      </c>
      <c r="AL226" s="3">
        <f t="shared" si="445"/>
        <v>33.557350155018035</v>
      </c>
      <c r="AM226" s="3">
        <f t="shared" si="445"/>
        <v>33.806247429788321</v>
      </c>
      <c r="AN226" s="3">
        <f t="shared" si="445"/>
        <v>34.056990793510856</v>
      </c>
      <c r="AO226" s="3">
        <f t="shared" si="445"/>
        <v>34.30959393875991</v>
      </c>
      <c r="AP226" s="3">
        <f t="shared" si="445"/>
        <v>34.564070659668559</v>
      </c>
      <c r="AQ226" s="3">
        <f t="shared" si="445"/>
        <v>34.820434852681949</v>
      </c>
      <c r="AR226" s="3">
        <f t="shared" si="445"/>
        <v>35.078700517316165</v>
      </c>
      <c r="AS226" s="3">
        <f t="shared" si="445"/>
        <v>35.338881756922696</v>
      </c>
      <c r="AT226" s="3">
        <f t="shared" si="445"/>
        <v>35.600992779458608</v>
      </c>
      <c r="AU226" s="3">
        <f t="shared" si="445"/>
        <v>35.865047898262404</v>
      </c>
      <c r="AV226" s="3">
        <f t="shared" si="445"/>
        <v>36.131061532835645</v>
      </c>
      <c r="AW226" s="3">
        <f t="shared" si="445"/>
        <v>36.399048209630372</v>
      </c>
      <c r="AX226" s="3">
        <f t="shared" si="445"/>
        <v>36.669022562842358</v>
      </c>
      <c r="AY226" s="3">
        <f t="shared" si="445"/>
        <v>36.940999335210265</v>
      </c>
      <c r="AZ226" s="3">
        <f t="shared" si="445"/>
        <v>37.214993378820701</v>
      </c>
      <c r="BA226" s="3">
        <f t="shared" si="445"/>
        <v>37.491019655919267</v>
      </c>
      <c r="BB226" s="3">
        <f t="shared" si="445"/>
        <v>37.769093239727617</v>
      </c>
      <c r="BC226" s="3">
        <f t="shared" si="445"/>
        <v>38.049229315266565</v>
      </c>
      <c r="BD226" s="3">
        <f t="shared" si="445"/>
        <v>38.331443180185317</v>
      </c>
      <c r="BE226" s="3">
        <f t="shared" si="445"/>
        <v>38.615750245596843</v>
      </c>
      <c r="BF226" s="3">
        <f t="shared" si="445"/>
        <v>38.902166036919439</v>
      </c>
      <c r="BG226" s="3">
        <f t="shared" si="445"/>
        <v>39.190706194724555</v>
      </c>
      <c r="BH226" s="3">
        <f t="shared" si="445"/>
        <v>39.481386475590867</v>
      </c>
      <c r="BI226" s="3">
        <f t="shared" si="445"/>
        <v>39.774222752964739</v>
      </c>
    </row>
    <row r="227" spans="1:61" x14ac:dyDescent="0.25">
      <c r="A227" s="60">
        <f t="shared" si="387"/>
        <v>2022.25</v>
      </c>
      <c r="C227" s="3">
        <f t="shared" ref="C227:AH227" si="446">IF($A227=C$31,C$56,B227*(1+C$22))</f>
        <v>0</v>
      </c>
      <c r="D227" s="3">
        <f t="shared" si="446"/>
        <v>0</v>
      </c>
      <c r="E227" s="3">
        <f t="shared" si="446"/>
        <v>0</v>
      </c>
      <c r="F227" s="3">
        <f t="shared" si="446"/>
        <v>0</v>
      </c>
      <c r="G227" s="3">
        <f t="shared" si="446"/>
        <v>0</v>
      </c>
      <c r="H227" s="3">
        <f t="shared" si="446"/>
        <v>0</v>
      </c>
      <c r="I227" s="3">
        <f t="shared" si="446"/>
        <v>0</v>
      </c>
      <c r="J227" s="3">
        <f t="shared" si="446"/>
        <v>0</v>
      </c>
      <c r="K227" s="3">
        <f t="shared" si="446"/>
        <v>0</v>
      </c>
      <c r="L227" s="3">
        <f t="shared" si="446"/>
        <v>0</v>
      </c>
      <c r="M227" s="3">
        <f t="shared" si="446"/>
        <v>0</v>
      </c>
      <c r="N227" s="3">
        <f t="shared" si="446"/>
        <v>0</v>
      </c>
      <c r="O227" s="3">
        <f t="shared" si="446"/>
        <v>0</v>
      </c>
      <c r="P227" s="3">
        <f t="shared" si="446"/>
        <v>0</v>
      </c>
      <c r="Q227" s="3">
        <f t="shared" si="446"/>
        <v>0</v>
      </c>
      <c r="R227" s="3">
        <f t="shared" si="446"/>
        <v>0</v>
      </c>
      <c r="S227" s="3">
        <f t="shared" si="446"/>
        <v>0</v>
      </c>
      <c r="T227" s="3">
        <f t="shared" si="446"/>
        <v>0</v>
      </c>
      <c r="U227" s="3">
        <f t="shared" si="446"/>
        <v>0</v>
      </c>
      <c r="V227" s="3">
        <f t="shared" si="446"/>
        <v>0</v>
      </c>
      <c r="W227" s="3">
        <f t="shared" si="446"/>
        <v>0</v>
      </c>
      <c r="X227" s="3">
        <f t="shared" si="446"/>
        <v>0</v>
      </c>
      <c r="Y227" s="3">
        <f t="shared" si="446"/>
        <v>0</v>
      </c>
      <c r="Z227" s="3">
        <f t="shared" si="446"/>
        <v>0</v>
      </c>
      <c r="AA227" s="3">
        <f t="shared" si="446"/>
        <v>0</v>
      </c>
      <c r="AB227" s="3">
        <f t="shared" si="446"/>
        <v>0</v>
      </c>
      <c r="AC227" s="3">
        <f t="shared" si="446"/>
        <v>0</v>
      </c>
      <c r="AD227" s="3">
        <f t="shared" si="446"/>
        <v>0</v>
      </c>
      <c r="AE227" s="3">
        <f t="shared" si="446"/>
        <v>0</v>
      </c>
      <c r="AF227" s="3">
        <f t="shared" si="446"/>
        <v>0</v>
      </c>
      <c r="AG227" s="3">
        <f t="shared" si="446"/>
        <v>32.340082890715365</v>
      </c>
      <c r="AH227" s="3">
        <f t="shared" si="446"/>
        <v>32.57995160681363</v>
      </c>
      <c r="AI227" s="3">
        <f t="shared" ref="AI227:BI227" si="447">IF($A227=AI$31,AI$56,AH227*(1+AI$22))</f>
        <v>32.821599446396434</v>
      </c>
      <c r="AJ227" s="3">
        <f t="shared" si="447"/>
        <v>33.065039605350357</v>
      </c>
      <c r="AK227" s="3">
        <f t="shared" si="447"/>
        <v>33.31028537743682</v>
      </c>
      <c r="AL227" s="3">
        <f t="shared" si="447"/>
        <v>33.557350155018035</v>
      </c>
      <c r="AM227" s="3">
        <f t="shared" si="447"/>
        <v>33.806247429788321</v>
      </c>
      <c r="AN227" s="3">
        <f t="shared" si="447"/>
        <v>34.056990793510856</v>
      </c>
      <c r="AO227" s="3">
        <f t="shared" si="447"/>
        <v>34.30959393875991</v>
      </c>
      <c r="AP227" s="3">
        <f t="shared" si="447"/>
        <v>34.564070659668559</v>
      </c>
      <c r="AQ227" s="3">
        <f t="shared" si="447"/>
        <v>34.820434852681949</v>
      </c>
      <c r="AR227" s="3">
        <f t="shared" si="447"/>
        <v>35.078700517316165</v>
      </c>
      <c r="AS227" s="3">
        <f t="shared" si="447"/>
        <v>35.338881756922696</v>
      </c>
      <c r="AT227" s="3">
        <f t="shared" si="447"/>
        <v>35.600992779458608</v>
      </c>
      <c r="AU227" s="3">
        <f t="shared" si="447"/>
        <v>35.865047898262404</v>
      </c>
      <c r="AV227" s="3">
        <f t="shared" si="447"/>
        <v>36.131061532835645</v>
      </c>
      <c r="AW227" s="3">
        <f t="shared" si="447"/>
        <v>36.399048209630372</v>
      </c>
      <c r="AX227" s="3">
        <f t="shared" si="447"/>
        <v>36.669022562842358</v>
      </c>
      <c r="AY227" s="3">
        <f t="shared" si="447"/>
        <v>36.940999335210265</v>
      </c>
      <c r="AZ227" s="3">
        <f t="shared" si="447"/>
        <v>37.214993378820701</v>
      </c>
      <c r="BA227" s="3">
        <f t="shared" si="447"/>
        <v>37.491019655919267</v>
      </c>
      <c r="BB227" s="3">
        <f t="shared" si="447"/>
        <v>37.769093239727617</v>
      </c>
      <c r="BC227" s="3">
        <f t="shared" si="447"/>
        <v>38.049229315266565</v>
      </c>
      <c r="BD227" s="3">
        <f t="shared" si="447"/>
        <v>38.331443180185317</v>
      </c>
      <c r="BE227" s="3">
        <f t="shared" si="447"/>
        <v>38.615750245596843</v>
      </c>
      <c r="BF227" s="3">
        <f t="shared" si="447"/>
        <v>38.902166036919439</v>
      </c>
      <c r="BG227" s="3">
        <f t="shared" si="447"/>
        <v>39.190706194724555</v>
      </c>
      <c r="BH227" s="3">
        <f t="shared" si="447"/>
        <v>39.481386475590867</v>
      </c>
      <c r="BI227" s="3">
        <f t="shared" si="447"/>
        <v>39.774222752964739</v>
      </c>
    </row>
    <row r="228" spans="1:61" x14ac:dyDescent="0.25">
      <c r="A228" s="60">
        <f t="shared" si="387"/>
        <v>2022.5</v>
      </c>
      <c r="C228" s="3">
        <f t="shared" ref="C228:AH228" si="448">IF($A228=C$31,C$56,B228*(1+C$22))</f>
        <v>0</v>
      </c>
      <c r="D228" s="3">
        <f t="shared" si="448"/>
        <v>0</v>
      </c>
      <c r="E228" s="3">
        <f t="shared" si="448"/>
        <v>0</v>
      </c>
      <c r="F228" s="3">
        <f t="shared" si="448"/>
        <v>0</v>
      </c>
      <c r="G228" s="3">
        <f t="shared" si="448"/>
        <v>0</v>
      </c>
      <c r="H228" s="3">
        <f t="shared" si="448"/>
        <v>0</v>
      </c>
      <c r="I228" s="3">
        <f t="shared" si="448"/>
        <v>0</v>
      </c>
      <c r="J228" s="3">
        <f t="shared" si="448"/>
        <v>0</v>
      </c>
      <c r="K228" s="3">
        <f t="shared" si="448"/>
        <v>0</v>
      </c>
      <c r="L228" s="3">
        <f t="shared" si="448"/>
        <v>0</v>
      </c>
      <c r="M228" s="3">
        <f t="shared" si="448"/>
        <v>0</v>
      </c>
      <c r="N228" s="3">
        <f t="shared" si="448"/>
        <v>0</v>
      </c>
      <c r="O228" s="3">
        <f t="shared" si="448"/>
        <v>0</v>
      </c>
      <c r="P228" s="3">
        <f t="shared" si="448"/>
        <v>0</v>
      </c>
      <c r="Q228" s="3">
        <f t="shared" si="448"/>
        <v>0</v>
      </c>
      <c r="R228" s="3">
        <f t="shared" si="448"/>
        <v>0</v>
      </c>
      <c r="S228" s="3">
        <f t="shared" si="448"/>
        <v>0</v>
      </c>
      <c r="T228" s="3">
        <f t="shared" si="448"/>
        <v>0</v>
      </c>
      <c r="U228" s="3">
        <f t="shared" si="448"/>
        <v>0</v>
      </c>
      <c r="V228" s="3">
        <f t="shared" si="448"/>
        <v>0</v>
      </c>
      <c r="W228" s="3">
        <f t="shared" si="448"/>
        <v>0</v>
      </c>
      <c r="X228" s="3">
        <f t="shared" si="448"/>
        <v>0</v>
      </c>
      <c r="Y228" s="3">
        <f t="shared" si="448"/>
        <v>0</v>
      </c>
      <c r="Z228" s="3">
        <f t="shared" si="448"/>
        <v>0</v>
      </c>
      <c r="AA228" s="3">
        <f t="shared" si="448"/>
        <v>0</v>
      </c>
      <c r="AB228" s="3">
        <f t="shared" si="448"/>
        <v>0</v>
      </c>
      <c r="AC228" s="3">
        <f t="shared" si="448"/>
        <v>0</v>
      </c>
      <c r="AD228" s="3">
        <f t="shared" si="448"/>
        <v>0</v>
      </c>
      <c r="AE228" s="3">
        <f t="shared" si="448"/>
        <v>0</v>
      </c>
      <c r="AF228" s="3">
        <f t="shared" si="448"/>
        <v>0</v>
      </c>
      <c r="AG228" s="3">
        <f t="shared" si="448"/>
        <v>0</v>
      </c>
      <c r="AH228" s="3">
        <f t="shared" si="448"/>
        <v>32.57995160681363</v>
      </c>
      <c r="AI228" s="3">
        <f t="shared" ref="AI228:BI228" si="449">IF($A228=AI$31,AI$56,AH228*(1+AI$22))</f>
        <v>32.821599446396434</v>
      </c>
      <c r="AJ228" s="3">
        <f t="shared" si="449"/>
        <v>33.065039605350357</v>
      </c>
      <c r="AK228" s="3">
        <f t="shared" si="449"/>
        <v>33.31028537743682</v>
      </c>
      <c r="AL228" s="3">
        <f t="shared" si="449"/>
        <v>33.557350155018035</v>
      </c>
      <c r="AM228" s="3">
        <f t="shared" si="449"/>
        <v>33.806247429788321</v>
      </c>
      <c r="AN228" s="3">
        <f t="shared" si="449"/>
        <v>34.056990793510856</v>
      </c>
      <c r="AO228" s="3">
        <f t="shared" si="449"/>
        <v>34.30959393875991</v>
      </c>
      <c r="AP228" s="3">
        <f t="shared" si="449"/>
        <v>34.564070659668559</v>
      </c>
      <c r="AQ228" s="3">
        <f t="shared" si="449"/>
        <v>34.820434852681949</v>
      </c>
      <c r="AR228" s="3">
        <f t="shared" si="449"/>
        <v>35.078700517316165</v>
      </c>
      <c r="AS228" s="3">
        <f t="shared" si="449"/>
        <v>35.338881756922696</v>
      </c>
      <c r="AT228" s="3">
        <f t="shared" si="449"/>
        <v>35.600992779458608</v>
      </c>
      <c r="AU228" s="3">
        <f t="shared" si="449"/>
        <v>35.865047898262404</v>
      </c>
      <c r="AV228" s="3">
        <f t="shared" si="449"/>
        <v>36.131061532835645</v>
      </c>
      <c r="AW228" s="3">
        <f t="shared" si="449"/>
        <v>36.399048209630372</v>
      </c>
      <c r="AX228" s="3">
        <f t="shared" si="449"/>
        <v>36.669022562842358</v>
      </c>
      <c r="AY228" s="3">
        <f t="shared" si="449"/>
        <v>36.940999335210265</v>
      </c>
      <c r="AZ228" s="3">
        <f t="shared" si="449"/>
        <v>37.214993378820701</v>
      </c>
      <c r="BA228" s="3">
        <f t="shared" si="449"/>
        <v>37.491019655919267</v>
      </c>
      <c r="BB228" s="3">
        <f t="shared" si="449"/>
        <v>37.769093239727617</v>
      </c>
      <c r="BC228" s="3">
        <f t="shared" si="449"/>
        <v>38.049229315266565</v>
      </c>
      <c r="BD228" s="3">
        <f t="shared" si="449"/>
        <v>38.331443180185317</v>
      </c>
      <c r="BE228" s="3">
        <f t="shared" si="449"/>
        <v>38.615750245596843</v>
      </c>
      <c r="BF228" s="3">
        <f t="shared" si="449"/>
        <v>38.902166036919439</v>
      </c>
      <c r="BG228" s="3">
        <f t="shared" si="449"/>
        <v>39.190706194724555</v>
      </c>
      <c r="BH228" s="3">
        <f t="shared" si="449"/>
        <v>39.481386475590867</v>
      </c>
      <c r="BI228" s="3">
        <f t="shared" si="449"/>
        <v>39.774222752964739</v>
      </c>
    </row>
    <row r="229" spans="1:61" x14ac:dyDescent="0.25">
      <c r="A229" s="60">
        <f t="shared" si="387"/>
        <v>2022.75</v>
      </c>
      <c r="C229" s="3">
        <f t="shared" ref="C229:AH229" si="450">IF($A229=C$31,C$56,B229*(1+C$22))</f>
        <v>0</v>
      </c>
      <c r="D229" s="3">
        <f t="shared" si="450"/>
        <v>0</v>
      </c>
      <c r="E229" s="3">
        <f t="shared" si="450"/>
        <v>0</v>
      </c>
      <c r="F229" s="3">
        <f t="shared" si="450"/>
        <v>0</v>
      </c>
      <c r="G229" s="3">
        <f t="shared" si="450"/>
        <v>0</v>
      </c>
      <c r="H229" s="3">
        <f t="shared" si="450"/>
        <v>0</v>
      </c>
      <c r="I229" s="3">
        <f t="shared" si="450"/>
        <v>0</v>
      </c>
      <c r="J229" s="3">
        <f t="shared" si="450"/>
        <v>0</v>
      </c>
      <c r="K229" s="3">
        <f t="shared" si="450"/>
        <v>0</v>
      </c>
      <c r="L229" s="3">
        <f t="shared" si="450"/>
        <v>0</v>
      </c>
      <c r="M229" s="3">
        <f t="shared" si="450"/>
        <v>0</v>
      </c>
      <c r="N229" s="3">
        <f t="shared" si="450"/>
        <v>0</v>
      </c>
      <c r="O229" s="3">
        <f t="shared" si="450"/>
        <v>0</v>
      </c>
      <c r="P229" s="3">
        <f t="shared" si="450"/>
        <v>0</v>
      </c>
      <c r="Q229" s="3">
        <f t="shared" si="450"/>
        <v>0</v>
      </c>
      <c r="R229" s="3">
        <f t="shared" si="450"/>
        <v>0</v>
      </c>
      <c r="S229" s="3">
        <f t="shared" si="450"/>
        <v>0</v>
      </c>
      <c r="T229" s="3">
        <f t="shared" si="450"/>
        <v>0</v>
      </c>
      <c r="U229" s="3">
        <f t="shared" si="450"/>
        <v>0</v>
      </c>
      <c r="V229" s="3">
        <f t="shared" si="450"/>
        <v>0</v>
      </c>
      <c r="W229" s="3">
        <f t="shared" si="450"/>
        <v>0</v>
      </c>
      <c r="X229" s="3">
        <f t="shared" si="450"/>
        <v>0</v>
      </c>
      <c r="Y229" s="3">
        <f t="shared" si="450"/>
        <v>0</v>
      </c>
      <c r="Z229" s="3">
        <f t="shared" si="450"/>
        <v>0</v>
      </c>
      <c r="AA229" s="3">
        <f t="shared" si="450"/>
        <v>0</v>
      </c>
      <c r="AB229" s="3">
        <f t="shared" si="450"/>
        <v>0</v>
      </c>
      <c r="AC229" s="3">
        <f t="shared" si="450"/>
        <v>0</v>
      </c>
      <c r="AD229" s="3">
        <f t="shared" si="450"/>
        <v>0</v>
      </c>
      <c r="AE229" s="3">
        <f t="shared" si="450"/>
        <v>0</v>
      </c>
      <c r="AF229" s="3">
        <f t="shared" si="450"/>
        <v>0</v>
      </c>
      <c r="AG229" s="3">
        <f t="shared" si="450"/>
        <v>0</v>
      </c>
      <c r="AH229" s="3">
        <f t="shared" si="450"/>
        <v>0</v>
      </c>
      <c r="AI229" s="3">
        <f t="shared" ref="AI229:BI229" si="451">IF($A229=AI$31,AI$56,AH229*(1+AI$22))</f>
        <v>32.821599446396434</v>
      </c>
      <c r="AJ229" s="3">
        <f t="shared" si="451"/>
        <v>33.065039605350357</v>
      </c>
      <c r="AK229" s="3">
        <f t="shared" si="451"/>
        <v>33.31028537743682</v>
      </c>
      <c r="AL229" s="3">
        <f t="shared" si="451"/>
        <v>33.557350155018035</v>
      </c>
      <c r="AM229" s="3">
        <f t="shared" si="451"/>
        <v>33.806247429788321</v>
      </c>
      <c r="AN229" s="3">
        <f t="shared" si="451"/>
        <v>34.056990793510856</v>
      </c>
      <c r="AO229" s="3">
        <f t="shared" si="451"/>
        <v>34.30959393875991</v>
      </c>
      <c r="AP229" s="3">
        <f t="shared" si="451"/>
        <v>34.564070659668559</v>
      </c>
      <c r="AQ229" s="3">
        <f t="shared" si="451"/>
        <v>34.820434852681949</v>
      </c>
      <c r="AR229" s="3">
        <f t="shared" si="451"/>
        <v>35.078700517316165</v>
      </c>
      <c r="AS229" s="3">
        <f t="shared" si="451"/>
        <v>35.338881756922696</v>
      </c>
      <c r="AT229" s="3">
        <f t="shared" si="451"/>
        <v>35.600992779458608</v>
      </c>
      <c r="AU229" s="3">
        <f t="shared" si="451"/>
        <v>35.865047898262404</v>
      </c>
      <c r="AV229" s="3">
        <f t="shared" si="451"/>
        <v>36.131061532835645</v>
      </c>
      <c r="AW229" s="3">
        <f t="shared" si="451"/>
        <v>36.399048209630372</v>
      </c>
      <c r="AX229" s="3">
        <f t="shared" si="451"/>
        <v>36.669022562842358</v>
      </c>
      <c r="AY229" s="3">
        <f t="shared" si="451"/>
        <v>36.940999335210265</v>
      </c>
      <c r="AZ229" s="3">
        <f t="shared" si="451"/>
        <v>37.214993378820701</v>
      </c>
      <c r="BA229" s="3">
        <f t="shared" si="451"/>
        <v>37.491019655919267</v>
      </c>
      <c r="BB229" s="3">
        <f t="shared" si="451"/>
        <v>37.769093239727617</v>
      </c>
      <c r="BC229" s="3">
        <f t="shared" si="451"/>
        <v>38.049229315266565</v>
      </c>
      <c r="BD229" s="3">
        <f t="shared" si="451"/>
        <v>38.331443180185317</v>
      </c>
      <c r="BE229" s="3">
        <f t="shared" si="451"/>
        <v>38.615750245596843</v>
      </c>
      <c r="BF229" s="3">
        <f t="shared" si="451"/>
        <v>38.902166036919439</v>
      </c>
      <c r="BG229" s="3">
        <f t="shared" si="451"/>
        <v>39.190706194724555</v>
      </c>
      <c r="BH229" s="3">
        <f t="shared" si="451"/>
        <v>39.481386475590867</v>
      </c>
      <c r="BI229" s="3">
        <f t="shared" si="451"/>
        <v>39.774222752964739</v>
      </c>
    </row>
    <row r="230" spans="1:61" x14ac:dyDescent="0.25">
      <c r="A230" s="60">
        <f t="shared" si="387"/>
        <v>2023</v>
      </c>
      <c r="C230" s="3">
        <f t="shared" ref="C230:AH230" si="452">IF($A230=C$31,C$56,B230*(1+C$22))</f>
        <v>0</v>
      </c>
      <c r="D230" s="3">
        <f t="shared" si="452"/>
        <v>0</v>
      </c>
      <c r="E230" s="3">
        <f t="shared" si="452"/>
        <v>0</v>
      </c>
      <c r="F230" s="3">
        <f t="shared" si="452"/>
        <v>0</v>
      </c>
      <c r="G230" s="3">
        <f t="shared" si="452"/>
        <v>0</v>
      </c>
      <c r="H230" s="3">
        <f t="shared" si="452"/>
        <v>0</v>
      </c>
      <c r="I230" s="3">
        <f t="shared" si="452"/>
        <v>0</v>
      </c>
      <c r="J230" s="3">
        <f t="shared" si="452"/>
        <v>0</v>
      </c>
      <c r="K230" s="3">
        <f t="shared" si="452"/>
        <v>0</v>
      </c>
      <c r="L230" s="3">
        <f t="shared" si="452"/>
        <v>0</v>
      </c>
      <c r="M230" s="3">
        <f t="shared" si="452"/>
        <v>0</v>
      </c>
      <c r="N230" s="3">
        <f t="shared" si="452"/>
        <v>0</v>
      </c>
      <c r="O230" s="3">
        <f t="shared" si="452"/>
        <v>0</v>
      </c>
      <c r="P230" s="3">
        <f t="shared" si="452"/>
        <v>0</v>
      </c>
      <c r="Q230" s="3">
        <f t="shared" si="452"/>
        <v>0</v>
      </c>
      <c r="R230" s="3">
        <f t="shared" si="452"/>
        <v>0</v>
      </c>
      <c r="S230" s="3">
        <f t="shared" si="452"/>
        <v>0</v>
      </c>
      <c r="T230" s="3">
        <f t="shared" si="452"/>
        <v>0</v>
      </c>
      <c r="U230" s="3">
        <f t="shared" si="452"/>
        <v>0</v>
      </c>
      <c r="V230" s="3">
        <f t="shared" si="452"/>
        <v>0</v>
      </c>
      <c r="W230" s="3">
        <f t="shared" si="452"/>
        <v>0</v>
      </c>
      <c r="X230" s="3">
        <f t="shared" si="452"/>
        <v>0</v>
      </c>
      <c r="Y230" s="3">
        <f t="shared" si="452"/>
        <v>0</v>
      </c>
      <c r="Z230" s="3">
        <f t="shared" si="452"/>
        <v>0</v>
      </c>
      <c r="AA230" s="3">
        <f t="shared" si="452"/>
        <v>0</v>
      </c>
      <c r="AB230" s="3">
        <f t="shared" si="452"/>
        <v>0</v>
      </c>
      <c r="AC230" s="3">
        <f t="shared" si="452"/>
        <v>0</v>
      </c>
      <c r="AD230" s="3">
        <f t="shared" si="452"/>
        <v>0</v>
      </c>
      <c r="AE230" s="3">
        <f t="shared" si="452"/>
        <v>0</v>
      </c>
      <c r="AF230" s="3">
        <f t="shared" si="452"/>
        <v>0</v>
      </c>
      <c r="AG230" s="3">
        <f t="shared" si="452"/>
        <v>0</v>
      </c>
      <c r="AH230" s="3">
        <f t="shared" si="452"/>
        <v>0</v>
      </c>
      <c r="AI230" s="3">
        <f t="shared" ref="AI230:BI230" si="453">IF($A230=AI$31,AI$56,AH230*(1+AI$22))</f>
        <v>0</v>
      </c>
      <c r="AJ230" s="3">
        <f t="shared" si="453"/>
        <v>33.065039605350357</v>
      </c>
      <c r="AK230" s="3">
        <f t="shared" si="453"/>
        <v>33.31028537743682</v>
      </c>
      <c r="AL230" s="3">
        <f t="shared" si="453"/>
        <v>33.557350155018035</v>
      </c>
      <c r="AM230" s="3">
        <f t="shared" si="453"/>
        <v>33.806247429788321</v>
      </c>
      <c r="AN230" s="3">
        <f t="shared" si="453"/>
        <v>34.056990793510856</v>
      </c>
      <c r="AO230" s="3">
        <f t="shared" si="453"/>
        <v>34.30959393875991</v>
      </c>
      <c r="AP230" s="3">
        <f t="shared" si="453"/>
        <v>34.564070659668559</v>
      </c>
      <c r="AQ230" s="3">
        <f t="shared" si="453"/>
        <v>34.820434852681949</v>
      </c>
      <c r="AR230" s="3">
        <f t="shared" si="453"/>
        <v>35.078700517316165</v>
      </c>
      <c r="AS230" s="3">
        <f t="shared" si="453"/>
        <v>35.338881756922696</v>
      </c>
      <c r="AT230" s="3">
        <f t="shared" si="453"/>
        <v>35.600992779458608</v>
      </c>
      <c r="AU230" s="3">
        <f t="shared" si="453"/>
        <v>35.865047898262404</v>
      </c>
      <c r="AV230" s="3">
        <f t="shared" si="453"/>
        <v>36.131061532835645</v>
      </c>
      <c r="AW230" s="3">
        <f t="shared" si="453"/>
        <v>36.399048209630372</v>
      </c>
      <c r="AX230" s="3">
        <f t="shared" si="453"/>
        <v>36.669022562842358</v>
      </c>
      <c r="AY230" s="3">
        <f t="shared" si="453"/>
        <v>36.940999335210265</v>
      </c>
      <c r="AZ230" s="3">
        <f t="shared" si="453"/>
        <v>37.214993378820701</v>
      </c>
      <c r="BA230" s="3">
        <f t="shared" si="453"/>
        <v>37.491019655919267</v>
      </c>
      <c r="BB230" s="3">
        <f t="shared" si="453"/>
        <v>37.769093239727617</v>
      </c>
      <c r="BC230" s="3">
        <f t="shared" si="453"/>
        <v>38.049229315266565</v>
      </c>
      <c r="BD230" s="3">
        <f t="shared" si="453"/>
        <v>38.331443180185317</v>
      </c>
      <c r="BE230" s="3">
        <f t="shared" si="453"/>
        <v>38.615750245596843</v>
      </c>
      <c r="BF230" s="3">
        <f t="shared" si="453"/>
        <v>38.902166036919439</v>
      </c>
      <c r="BG230" s="3">
        <f t="shared" si="453"/>
        <v>39.190706194724555</v>
      </c>
      <c r="BH230" s="3">
        <f t="shared" si="453"/>
        <v>39.481386475590867</v>
      </c>
      <c r="BI230" s="3">
        <f t="shared" si="453"/>
        <v>39.774222752964739</v>
      </c>
    </row>
    <row r="231" spans="1:61" x14ac:dyDescent="0.25">
      <c r="A231" s="60">
        <f t="shared" si="387"/>
        <v>2023.25</v>
      </c>
      <c r="C231" s="3">
        <f t="shared" ref="C231:AH231" si="454">IF($A231=C$31,C$56,B231*(1+C$22))</f>
        <v>0</v>
      </c>
      <c r="D231" s="3">
        <f t="shared" si="454"/>
        <v>0</v>
      </c>
      <c r="E231" s="3">
        <f t="shared" si="454"/>
        <v>0</v>
      </c>
      <c r="F231" s="3">
        <f t="shared" si="454"/>
        <v>0</v>
      </c>
      <c r="G231" s="3">
        <f t="shared" si="454"/>
        <v>0</v>
      </c>
      <c r="H231" s="3">
        <f t="shared" si="454"/>
        <v>0</v>
      </c>
      <c r="I231" s="3">
        <f t="shared" si="454"/>
        <v>0</v>
      </c>
      <c r="J231" s="3">
        <f t="shared" si="454"/>
        <v>0</v>
      </c>
      <c r="K231" s="3">
        <f t="shared" si="454"/>
        <v>0</v>
      </c>
      <c r="L231" s="3">
        <f t="shared" si="454"/>
        <v>0</v>
      </c>
      <c r="M231" s="3">
        <f t="shared" si="454"/>
        <v>0</v>
      </c>
      <c r="N231" s="3">
        <f t="shared" si="454"/>
        <v>0</v>
      </c>
      <c r="O231" s="3">
        <f t="shared" si="454"/>
        <v>0</v>
      </c>
      <c r="P231" s="3">
        <f t="shared" si="454"/>
        <v>0</v>
      </c>
      <c r="Q231" s="3">
        <f t="shared" si="454"/>
        <v>0</v>
      </c>
      <c r="R231" s="3">
        <f t="shared" si="454"/>
        <v>0</v>
      </c>
      <c r="S231" s="3">
        <f t="shared" si="454"/>
        <v>0</v>
      </c>
      <c r="T231" s="3">
        <f t="shared" si="454"/>
        <v>0</v>
      </c>
      <c r="U231" s="3">
        <f t="shared" si="454"/>
        <v>0</v>
      </c>
      <c r="V231" s="3">
        <f t="shared" si="454"/>
        <v>0</v>
      </c>
      <c r="W231" s="3">
        <f t="shared" si="454"/>
        <v>0</v>
      </c>
      <c r="X231" s="3">
        <f t="shared" si="454"/>
        <v>0</v>
      </c>
      <c r="Y231" s="3">
        <f t="shared" si="454"/>
        <v>0</v>
      </c>
      <c r="Z231" s="3">
        <f t="shared" si="454"/>
        <v>0</v>
      </c>
      <c r="AA231" s="3">
        <f t="shared" si="454"/>
        <v>0</v>
      </c>
      <c r="AB231" s="3">
        <f t="shared" si="454"/>
        <v>0</v>
      </c>
      <c r="AC231" s="3">
        <f t="shared" si="454"/>
        <v>0</v>
      </c>
      <c r="AD231" s="3">
        <f t="shared" si="454"/>
        <v>0</v>
      </c>
      <c r="AE231" s="3">
        <f t="shared" si="454"/>
        <v>0</v>
      </c>
      <c r="AF231" s="3">
        <f t="shared" si="454"/>
        <v>0</v>
      </c>
      <c r="AG231" s="3">
        <f t="shared" si="454"/>
        <v>0</v>
      </c>
      <c r="AH231" s="3">
        <f t="shared" si="454"/>
        <v>0</v>
      </c>
      <c r="AI231" s="3">
        <f t="shared" ref="AI231:BI231" si="455">IF($A231=AI$31,AI$56,AH231*(1+AI$22))</f>
        <v>0</v>
      </c>
      <c r="AJ231" s="3">
        <f t="shared" si="455"/>
        <v>0</v>
      </c>
      <c r="AK231" s="3">
        <f t="shared" si="455"/>
        <v>33.31028537743682</v>
      </c>
      <c r="AL231" s="3">
        <f t="shared" si="455"/>
        <v>33.557350155018035</v>
      </c>
      <c r="AM231" s="3">
        <f t="shared" si="455"/>
        <v>33.806247429788321</v>
      </c>
      <c r="AN231" s="3">
        <f t="shared" si="455"/>
        <v>34.056990793510856</v>
      </c>
      <c r="AO231" s="3">
        <f t="shared" si="455"/>
        <v>34.30959393875991</v>
      </c>
      <c r="AP231" s="3">
        <f t="shared" si="455"/>
        <v>34.564070659668559</v>
      </c>
      <c r="AQ231" s="3">
        <f t="shared" si="455"/>
        <v>34.820434852681949</v>
      </c>
      <c r="AR231" s="3">
        <f t="shared" si="455"/>
        <v>35.078700517316165</v>
      </c>
      <c r="AS231" s="3">
        <f t="shared" si="455"/>
        <v>35.338881756922696</v>
      </c>
      <c r="AT231" s="3">
        <f t="shared" si="455"/>
        <v>35.600992779458608</v>
      </c>
      <c r="AU231" s="3">
        <f t="shared" si="455"/>
        <v>35.865047898262404</v>
      </c>
      <c r="AV231" s="3">
        <f t="shared" si="455"/>
        <v>36.131061532835645</v>
      </c>
      <c r="AW231" s="3">
        <f t="shared" si="455"/>
        <v>36.399048209630372</v>
      </c>
      <c r="AX231" s="3">
        <f t="shared" si="455"/>
        <v>36.669022562842358</v>
      </c>
      <c r="AY231" s="3">
        <f t="shared" si="455"/>
        <v>36.940999335210265</v>
      </c>
      <c r="AZ231" s="3">
        <f t="shared" si="455"/>
        <v>37.214993378820701</v>
      </c>
      <c r="BA231" s="3">
        <f t="shared" si="455"/>
        <v>37.491019655919267</v>
      </c>
      <c r="BB231" s="3">
        <f t="shared" si="455"/>
        <v>37.769093239727617</v>
      </c>
      <c r="BC231" s="3">
        <f t="shared" si="455"/>
        <v>38.049229315266565</v>
      </c>
      <c r="BD231" s="3">
        <f t="shared" si="455"/>
        <v>38.331443180185317</v>
      </c>
      <c r="BE231" s="3">
        <f t="shared" si="455"/>
        <v>38.615750245596843</v>
      </c>
      <c r="BF231" s="3">
        <f t="shared" si="455"/>
        <v>38.902166036919439</v>
      </c>
      <c r="BG231" s="3">
        <f t="shared" si="455"/>
        <v>39.190706194724555</v>
      </c>
      <c r="BH231" s="3">
        <f t="shared" si="455"/>
        <v>39.481386475590867</v>
      </c>
      <c r="BI231" s="3">
        <f t="shared" si="455"/>
        <v>39.774222752964739</v>
      </c>
    </row>
    <row r="232" spans="1:61" x14ac:dyDescent="0.25">
      <c r="A232" s="60">
        <f t="shared" si="387"/>
        <v>2023.5</v>
      </c>
      <c r="C232" s="3">
        <f t="shared" ref="C232:AH232" si="456">IF($A232=C$31,C$56,B232*(1+C$22))</f>
        <v>0</v>
      </c>
      <c r="D232" s="3">
        <f t="shared" si="456"/>
        <v>0</v>
      </c>
      <c r="E232" s="3">
        <f t="shared" si="456"/>
        <v>0</v>
      </c>
      <c r="F232" s="3">
        <f t="shared" si="456"/>
        <v>0</v>
      </c>
      <c r="G232" s="3">
        <f t="shared" si="456"/>
        <v>0</v>
      </c>
      <c r="H232" s="3">
        <f t="shared" si="456"/>
        <v>0</v>
      </c>
      <c r="I232" s="3">
        <f t="shared" si="456"/>
        <v>0</v>
      </c>
      <c r="J232" s="3">
        <f t="shared" si="456"/>
        <v>0</v>
      </c>
      <c r="K232" s="3">
        <f t="shared" si="456"/>
        <v>0</v>
      </c>
      <c r="L232" s="3">
        <f t="shared" si="456"/>
        <v>0</v>
      </c>
      <c r="M232" s="3">
        <f t="shared" si="456"/>
        <v>0</v>
      </c>
      <c r="N232" s="3">
        <f t="shared" si="456"/>
        <v>0</v>
      </c>
      <c r="O232" s="3">
        <f t="shared" si="456"/>
        <v>0</v>
      </c>
      <c r="P232" s="3">
        <f t="shared" si="456"/>
        <v>0</v>
      </c>
      <c r="Q232" s="3">
        <f t="shared" si="456"/>
        <v>0</v>
      </c>
      <c r="R232" s="3">
        <f t="shared" si="456"/>
        <v>0</v>
      </c>
      <c r="S232" s="3">
        <f t="shared" si="456"/>
        <v>0</v>
      </c>
      <c r="T232" s="3">
        <f t="shared" si="456"/>
        <v>0</v>
      </c>
      <c r="U232" s="3">
        <f t="shared" si="456"/>
        <v>0</v>
      </c>
      <c r="V232" s="3">
        <f t="shared" si="456"/>
        <v>0</v>
      </c>
      <c r="W232" s="3">
        <f t="shared" si="456"/>
        <v>0</v>
      </c>
      <c r="X232" s="3">
        <f t="shared" si="456"/>
        <v>0</v>
      </c>
      <c r="Y232" s="3">
        <f t="shared" si="456"/>
        <v>0</v>
      </c>
      <c r="Z232" s="3">
        <f t="shared" si="456"/>
        <v>0</v>
      </c>
      <c r="AA232" s="3">
        <f t="shared" si="456"/>
        <v>0</v>
      </c>
      <c r="AB232" s="3">
        <f t="shared" si="456"/>
        <v>0</v>
      </c>
      <c r="AC232" s="3">
        <f t="shared" si="456"/>
        <v>0</v>
      </c>
      <c r="AD232" s="3">
        <f t="shared" si="456"/>
        <v>0</v>
      </c>
      <c r="AE232" s="3">
        <f t="shared" si="456"/>
        <v>0</v>
      </c>
      <c r="AF232" s="3">
        <f t="shared" si="456"/>
        <v>0</v>
      </c>
      <c r="AG232" s="3">
        <f t="shared" si="456"/>
        <v>0</v>
      </c>
      <c r="AH232" s="3">
        <f t="shared" si="456"/>
        <v>0</v>
      </c>
      <c r="AI232" s="3">
        <f t="shared" ref="AI232:BI232" si="457">IF($A232=AI$31,AI$56,AH232*(1+AI$22))</f>
        <v>0</v>
      </c>
      <c r="AJ232" s="3">
        <f t="shared" si="457"/>
        <v>0</v>
      </c>
      <c r="AK232" s="3">
        <f t="shared" si="457"/>
        <v>0</v>
      </c>
      <c r="AL232" s="3">
        <f t="shared" si="457"/>
        <v>33.557350155018035</v>
      </c>
      <c r="AM232" s="3">
        <f t="shared" si="457"/>
        <v>33.806247429788321</v>
      </c>
      <c r="AN232" s="3">
        <f t="shared" si="457"/>
        <v>34.056990793510856</v>
      </c>
      <c r="AO232" s="3">
        <f t="shared" si="457"/>
        <v>34.30959393875991</v>
      </c>
      <c r="AP232" s="3">
        <f t="shared" si="457"/>
        <v>34.564070659668559</v>
      </c>
      <c r="AQ232" s="3">
        <f t="shared" si="457"/>
        <v>34.820434852681949</v>
      </c>
      <c r="AR232" s="3">
        <f t="shared" si="457"/>
        <v>35.078700517316165</v>
      </c>
      <c r="AS232" s="3">
        <f t="shared" si="457"/>
        <v>35.338881756922696</v>
      </c>
      <c r="AT232" s="3">
        <f t="shared" si="457"/>
        <v>35.600992779458608</v>
      </c>
      <c r="AU232" s="3">
        <f t="shared" si="457"/>
        <v>35.865047898262404</v>
      </c>
      <c r="AV232" s="3">
        <f t="shared" si="457"/>
        <v>36.131061532835645</v>
      </c>
      <c r="AW232" s="3">
        <f t="shared" si="457"/>
        <v>36.399048209630372</v>
      </c>
      <c r="AX232" s="3">
        <f t="shared" si="457"/>
        <v>36.669022562842358</v>
      </c>
      <c r="AY232" s="3">
        <f t="shared" si="457"/>
        <v>36.940999335210265</v>
      </c>
      <c r="AZ232" s="3">
        <f t="shared" si="457"/>
        <v>37.214993378820701</v>
      </c>
      <c r="BA232" s="3">
        <f t="shared" si="457"/>
        <v>37.491019655919267</v>
      </c>
      <c r="BB232" s="3">
        <f t="shared" si="457"/>
        <v>37.769093239727617</v>
      </c>
      <c r="BC232" s="3">
        <f t="shared" si="457"/>
        <v>38.049229315266565</v>
      </c>
      <c r="BD232" s="3">
        <f t="shared" si="457"/>
        <v>38.331443180185317</v>
      </c>
      <c r="BE232" s="3">
        <f t="shared" si="457"/>
        <v>38.615750245596843</v>
      </c>
      <c r="BF232" s="3">
        <f t="shared" si="457"/>
        <v>38.902166036919439</v>
      </c>
      <c r="BG232" s="3">
        <f t="shared" si="457"/>
        <v>39.190706194724555</v>
      </c>
      <c r="BH232" s="3">
        <f t="shared" si="457"/>
        <v>39.481386475590867</v>
      </c>
      <c r="BI232" s="3">
        <f t="shared" si="457"/>
        <v>39.774222752964739</v>
      </c>
    </row>
    <row r="233" spans="1:61" x14ac:dyDescent="0.25">
      <c r="A233" s="60">
        <f t="shared" si="387"/>
        <v>2023.75</v>
      </c>
      <c r="C233" s="3">
        <f t="shared" ref="C233:AH233" si="458">IF($A233=C$31,C$56,B233*(1+C$22))</f>
        <v>0</v>
      </c>
      <c r="D233" s="3">
        <f t="shared" si="458"/>
        <v>0</v>
      </c>
      <c r="E233" s="3">
        <f t="shared" si="458"/>
        <v>0</v>
      </c>
      <c r="F233" s="3">
        <f t="shared" si="458"/>
        <v>0</v>
      </c>
      <c r="G233" s="3">
        <f t="shared" si="458"/>
        <v>0</v>
      </c>
      <c r="H233" s="3">
        <f t="shared" si="458"/>
        <v>0</v>
      </c>
      <c r="I233" s="3">
        <f t="shared" si="458"/>
        <v>0</v>
      </c>
      <c r="J233" s="3">
        <f t="shared" si="458"/>
        <v>0</v>
      </c>
      <c r="K233" s="3">
        <f t="shared" si="458"/>
        <v>0</v>
      </c>
      <c r="L233" s="3">
        <f t="shared" si="458"/>
        <v>0</v>
      </c>
      <c r="M233" s="3">
        <f t="shared" si="458"/>
        <v>0</v>
      </c>
      <c r="N233" s="3">
        <f t="shared" si="458"/>
        <v>0</v>
      </c>
      <c r="O233" s="3">
        <f t="shared" si="458"/>
        <v>0</v>
      </c>
      <c r="P233" s="3">
        <f t="shared" si="458"/>
        <v>0</v>
      </c>
      <c r="Q233" s="3">
        <f t="shared" si="458"/>
        <v>0</v>
      </c>
      <c r="R233" s="3">
        <f t="shared" si="458"/>
        <v>0</v>
      </c>
      <c r="S233" s="3">
        <f t="shared" si="458"/>
        <v>0</v>
      </c>
      <c r="T233" s="3">
        <f t="shared" si="458"/>
        <v>0</v>
      </c>
      <c r="U233" s="3">
        <f t="shared" si="458"/>
        <v>0</v>
      </c>
      <c r="V233" s="3">
        <f t="shared" si="458"/>
        <v>0</v>
      </c>
      <c r="W233" s="3">
        <f t="shared" si="458"/>
        <v>0</v>
      </c>
      <c r="X233" s="3">
        <f t="shared" si="458"/>
        <v>0</v>
      </c>
      <c r="Y233" s="3">
        <f t="shared" si="458"/>
        <v>0</v>
      </c>
      <c r="Z233" s="3">
        <f t="shared" si="458"/>
        <v>0</v>
      </c>
      <c r="AA233" s="3">
        <f t="shared" si="458"/>
        <v>0</v>
      </c>
      <c r="AB233" s="3">
        <f t="shared" si="458"/>
        <v>0</v>
      </c>
      <c r="AC233" s="3">
        <f t="shared" si="458"/>
        <v>0</v>
      </c>
      <c r="AD233" s="3">
        <f t="shared" si="458"/>
        <v>0</v>
      </c>
      <c r="AE233" s="3">
        <f t="shared" si="458"/>
        <v>0</v>
      </c>
      <c r="AF233" s="3">
        <f t="shared" si="458"/>
        <v>0</v>
      </c>
      <c r="AG233" s="3">
        <f t="shared" si="458"/>
        <v>0</v>
      </c>
      <c r="AH233" s="3">
        <f t="shared" si="458"/>
        <v>0</v>
      </c>
      <c r="AI233" s="3">
        <f t="shared" ref="AI233:BI233" si="459">IF($A233=AI$31,AI$56,AH233*(1+AI$22))</f>
        <v>0</v>
      </c>
      <c r="AJ233" s="3">
        <f t="shared" si="459"/>
        <v>0</v>
      </c>
      <c r="AK233" s="3">
        <f t="shared" si="459"/>
        <v>0</v>
      </c>
      <c r="AL233" s="3">
        <f t="shared" si="459"/>
        <v>0</v>
      </c>
      <c r="AM233" s="3">
        <f t="shared" si="459"/>
        <v>33.806247429788321</v>
      </c>
      <c r="AN233" s="3">
        <f t="shared" si="459"/>
        <v>34.056990793510856</v>
      </c>
      <c r="AO233" s="3">
        <f t="shared" si="459"/>
        <v>34.30959393875991</v>
      </c>
      <c r="AP233" s="3">
        <f t="shared" si="459"/>
        <v>34.564070659668559</v>
      </c>
      <c r="AQ233" s="3">
        <f t="shared" si="459"/>
        <v>34.820434852681949</v>
      </c>
      <c r="AR233" s="3">
        <f t="shared" si="459"/>
        <v>35.078700517316165</v>
      </c>
      <c r="AS233" s="3">
        <f t="shared" si="459"/>
        <v>35.338881756922696</v>
      </c>
      <c r="AT233" s="3">
        <f t="shared" si="459"/>
        <v>35.600992779458608</v>
      </c>
      <c r="AU233" s="3">
        <f t="shared" si="459"/>
        <v>35.865047898262404</v>
      </c>
      <c r="AV233" s="3">
        <f t="shared" si="459"/>
        <v>36.131061532835645</v>
      </c>
      <c r="AW233" s="3">
        <f t="shared" si="459"/>
        <v>36.399048209630372</v>
      </c>
      <c r="AX233" s="3">
        <f t="shared" si="459"/>
        <v>36.669022562842358</v>
      </c>
      <c r="AY233" s="3">
        <f t="shared" si="459"/>
        <v>36.940999335210265</v>
      </c>
      <c r="AZ233" s="3">
        <f t="shared" si="459"/>
        <v>37.214993378820701</v>
      </c>
      <c r="BA233" s="3">
        <f t="shared" si="459"/>
        <v>37.491019655919267</v>
      </c>
      <c r="BB233" s="3">
        <f t="shared" si="459"/>
        <v>37.769093239727617</v>
      </c>
      <c r="BC233" s="3">
        <f t="shared" si="459"/>
        <v>38.049229315266565</v>
      </c>
      <c r="BD233" s="3">
        <f t="shared" si="459"/>
        <v>38.331443180185317</v>
      </c>
      <c r="BE233" s="3">
        <f t="shared" si="459"/>
        <v>38.615750245596843</v>
      </c>
      <c r="BF233" s="3">
        <f t="shared" si="459"/>
        <v>38.902166036919439</v>
      </c>
      <c r="BG233" s="3">
        <f t="shared" si="459"/>
        <v>39.190706194724555</v>
      </c>
      <c r="BH233" s="3">
        <f t="shared" si="459"/>
        <v>39.481386475590867</v>
      </c>
      <c r="BI233" s="3">
        <f t="shared" si="459"/>
        <v>39.774222752964739</v>
      </c>
    </row>
    <row r="234" spans="1:61" x14ac:dyDescent="0.25">
      <c r="A234" s="60">
        <f t="shared" si="387"/>
        <v>2024</v>
      </c>
      <c r="C234" s="3">
        <f t="shared" ref="C234:AH234" si="460">IF($A234=C$31,C$56,B234*(1+C$22))</f>
        <v>0</v>
      </c>
      <c r="D234" s="3">
        <f t="shared" si="460"/>
        <v>0</v>
      </c>
      <c r="E234" s="3">
        <f t="shared" si="460"/>
        <v>0</v>
      </c>
      <c r="F234" s="3">
        <f t="shared" si="460"/>
        <v>0</v>
      </c>
      <c r="G234" s="3">
        <f t="shared" si="460"/>
        <v>0</v>
      </c>
      <c r="H234" s="3">
        <f t="shared" si="460"/>
        <v>0</v>
      </c>
      <c r="I234" s="3">
        <f t="shared" si="460"/>
        <v>0</v>
      </c>
      <c r="J234" s="3">
        <f t="shared" si="460"/>
        <v>0</v>
      </c>
      <c r="K234" s="3">
        <f t="shared" si="460"/>
        <v>0</v>
      </c>
      <c r="L234" s="3">
        <f t="shared" si="460"/>
        <v>0</v>
      </c>
      <c r="M234" s="3">
        <f t="shared" si="460"/>
        <v>0</v>
      </c>
      <c r="N234" s="3">
        <f t="shared" si="460"/>
        <v>0</v>
      </c>
      <c r="O234" s="3">
        <f t="shared" si="460"/>
        <v>0</v>
      </c>
      <c r="P234" s="3">
        <f t="shared" si="460"/>
        <v>0</v>
      </c>
      <c r="Q234" s="3">
        <f t="shared" si="460"/>
        <v>0</v>
      </c>
      <c r="R234" s="3">
        <f t="shared" si="460"/>
        <v>0</v>
      </c>
      <c r="S234" s="3">
        <f t="shared" si="460"/>
        <v>0</v>
      </c>
      <c r="T234" s="3">
        <f t="shared" si="460"/>
        <v>0</v>
      </c>
      <c r="U234" s="3">
        <f t="shared" si="460"/>
        <v>0</v>
      </c>
      <c r="V234" s="3">
        <f t="shared" si="460"/>
        <v>0</v>
      </c>
      <c r="W234" s="3">
        <f t="shared" si="460"/>
        <v>0</v>
      </c>
      <c r="X234" s="3">
        <f t="shared" si="460"/>
        <v>0</v>
      </c>
      <c r="Y234" s="3">
        <f t="shared" si="460"/>
        <v>0</v>
      </c>
      <c r="Z234" s="3">
        <f t="shared" si="460"/>
        <v>0</v>
      </c>
      <c r="AA234" s="3">
        <f t="shared" si="460"/>
        <v>0</v>
      </c>
      <c r="AB234" s="3">
        <f t="shared" si="460"/>
        <v>0</v>
      </c>
      <c r="AC234" s="3">
        <f t="shared" si="460"/>
        <v>0</v>
      </c>
      <c r="AD234" s="3">
        <f t="shared" si="460"/>
        <v>0</v>
      </c>
      <c r="AE234" s="3">
        <f t="shared" si="460"/>
        <v>0</v>
      </c>
      <c r="AF234" s="3">
        <f t="shared" si="460"/>
        <v>0</v>
      </c>
      <c r="AG234" s="3">
        <f t="shared" si="460"/>
        <v>0</v>
      </c>
      <c r="AH234" s="3">
        <f t="shared" si="460"/>
        <v>0</v>
      </c>
      <c r="AI234" s="3">
        <f t="shared" ref="AI234:BI234" si="461">IF($A234=AI$31,AI$56,AH234*(1+AI$22))</f>
        <v>0</v>
      </c>
      <c r="AJ234" s="3">
        <f t="shared" si="461"/>
        <v>0</v>
      </c>
      <c r="AK234" s="3">
        <f t="shared" si="461"/>
        <v>0</v>
      </c>
      <c r="AL234" s="3">
        <f t="shared" si="461"/>
        <v>0</v>
      </c>
      <c r="AM234" s="3">
        <f t="shared" si="461"/>
        <v>0</v>
      </c>
      <c r="AN234" s="3">
        <f t="shared" si="461"/>
        <v>34.056990793510856</v>
      </c>
      <c r="AO234" s="3">
        <f t="shared" si="461"/>
        <v>34.30959393875991</v>
      </c>
      <c r="AP234" s="3">
        <f t="shared" si="461"/>
        <v>34.564070659668559</v>
      </c>
      <c r="AQ234" s="3">
        <f t="shared" si="461"/>
        <v>34.820434852681949</v>
      </c>
      <c r="AR234" s="3">
        <f t="shared" si="461"/>
        <v>35.078700517316165</v>
      </c>
      <c r="AS234" s="3">
        <f t="shared" si="461"/>
        <v>35.338881756922696</v>
      </c>
      <c r="AT234" s="3">
        <f t="shared" si="461"/>
        <v>35.600992779458608</v>
      </c>
      <c r="AU234" s="3">
        <f t="shared" si="461"/>
        <v>35.865047898262404</v>
      </c>
      <c r="AV234" s="3">
        <f t="shared" si="461"/>
        <v>36.131061532835645</v>
      </c>
      <c r="AW234" s="3">
        <f t="shared" si="461"/>
        <v>36.399048209630372</v>
      </c>
      <c r="AX234" s="3">
        <f t="shared" si="461"/>
        <v>36.669022562842358</v>
      </c>
      <c r="AY234" s="3">
        <f t="shared" si="461"/>
        <v>36.940999335210265</v>
      </c>
      <c r="AZ234" s="3">
        <f t="shared" si="461"/>
        <v>37.214993378820701</v>
      </c>
      <c r="BA234" s="3">
        <f t="shared" si="461"/>
        <v>37.491019655919267</v>
      </c>
      <c r="BB234" s="3">
        <f t="shared" si="461"/>
        <v>37.769093239727617</v>
      </c>
      <c r="BC234" s="3">
        <f t="shared" si="461"/>
        <v>38.049229315266565</v>
      </c>
      <c r="BD234" s="3">
        <f t="shared" si="461"/>
        <v>38.331443180185317</v>
      </c>
      <c r="BE234" s="3">
        <f t="shared" si="461"/>
        <v>38.615750245596843</v>
      </c>
      <c r="BF234" s="3">
        <f t="shared" si="461"/>
        <v>38.902166036919439</v>
      </c>
      <c r="BG234" s="3">
        <f t="shared" si="461"/>
        <v>39.190706194724555</v>
      </c>
      <c r="BH234" s="3">
        <f t="shared" si="461"/>
        <v>39.481386475590867</v>
      </c>
      <c r="BI234" s="3">
        <f t="shared" si="461"/>
        <v>39.774222752964739</v>
      </c>
    </row>
    <row r="235" spans="1:61" x14ac:dyDescent="0.25">
      <c r="A235" s="60">
        <f t="shared" si="387"/>
        <v>2024.25</v>
      </c>
      <c r="C235" s="3">
        <f t="shared" ref="C235:AH235" si="462">IF($A235=C$31,C$56,B235*(1+C$22))</f>
        <v>0</v>
      </c>
      <c r="D235" s="3">
        <f t="shared" si="462"/>
        <v>0</v>
      </c>
      <c r="E235" s="3">
        <f t="shared" si="462"/>
        <v>0</v>
      </c>
      <c r="F235" s="3">
        <f t="shared" si="462"/>
        <v>0</v>
      </c>
      <c r="G235" s="3">
        <f t="shared" si="462"/>
        <v>0</v>
      </c>
      <c r="H235" s="3">
        <f t="shared" si="462"/>
        <v>0</v>
      </c>
      <c r="I235" s="3">
        <f t="shared" si="462"/>
        <v>0</v>
      </c>
      <c r="J235" s="3">
        <f t="shared" si="462"/>
        <v>0</v>
      </c>
      <c r="K235" s="3">
        <f t="shared" si="462"/>
        <v>0</v>
      </c>
      <c r="L235" s="3">
        <f t="shared" si="462"/>
        <v>0</v>
      </c>
      <c r="M235" s="3">
        <f t="shared" si="462"/>
        <v>0</v>
      </c>
      <c r="N235" s="3">
        <f t="shared" si="462"/>
        <v>0</v>
      </c>
      <c r="O235" s="3">
        <f t="shared" si="462"/>
        <v>0</v>
      </c>
      <c r="P235" s="3">
        <f t="shared" si="462"/>
        <v>0</v>
      </c>
      <c r="Q235" s="3">
        <f t="shared" si="462"/>
        <v>0</v>
      </c>
      <c r="R235" s="3">
        <f t="shared" si="462"/>
        <v>0</v>
      </c>
      <c r="S235" s="3">
        <f t="shared" si="462"/>
        <v>0</v>
      </c>
      <c r="T235" s="3">
        <f t="shared" si="462"/>
        <v>0</v>
      </c>
      <c r="U235" s="3">
        <f t="shared" si="462"/>
        <v>0</v>
      </c>
      <c r="V235" s="3">
        <f t="shared" si="462"/>
        <v>0</v>
      </c>
      <c r="W235" s="3">
        <f t="shared" si="462"/>
        <v>0</v>
      </c>
      <c r="X235" s="3">
        <f t="shared" si="462"/>
        <v>0</v>
      </c>
      <c r="Y235" s="3">
        <f t="shared" si="462"/>
        <v>0</v>
      </c>
      <c r="Z235" s="3">
        <f t="shared" si="462"/>
        <v>0</v>
      </c>
      <c r="AA235" s="3">
        <f t="shared" si="462"/>
        <v>0</v>
      </c>
      <c r="AB235" s="3">
        <f t="shared" si="462"/>
        <v>0</v>
      </c>
      <c r="AC235" s="3">
        <f t="shared" si="462"/>
        <v>0</v>
      </c>
      <c r="AD235" s="3">
        <f t="shared" si="462"/>
        <v>0</v>
      </c>
      <c r="AE235" s="3">
        <f t="shared" si="462"/>
        <v>0</v>
      </c>
      <c r="AF235" s="3">
        <f t="shared" si="462"/>
        <v>0</v>
      </c>
      <c r="AG235" s="3">
        <f t="shared" si="462"/>
        <v>0</v>
      </c>
      <c r="AH235" s="3">
        <f t="shared" si="462"/>
        <v>0</v>
      </c>
      <c r="AI235" s="3">
        <f t="shared" ref="AI235:BI235" si="463">IF($A235=AI$31,AI$56,AH235*(1+AI$22))</f>
        <v>0</v>
      </c>
      <c r="AJ235" s="3">
        <f t="shared" si="463"/>
        <v>0</v>
      </c>
      <c r="AK235" s="3">
        <f t="shared" si="463"/>
        <v>0</v>
      </c>
      <c r="AL235" s="3">
        <f t="shared" si="463"/>
        <v>0</v>
      </c>
      <c r="AM235" s="3">
        <f t="shared" si="463"/>
        <v>0</v>
      </c>
      <c r="AN235" s="3">
        <f t="shared" si="463"/>
        <v>0</v>
      </c>
      <c r="AO235" s="3">
        <f t="shared" si="463"/>
        <v>34.30959393875991</v>
      </c>
      <c r="AP235" s="3">
        <f t="shared" si="463"/>
        <v>34.564070659668559</v>
      </c>
      <c r="AQ235" s="3">
        <f t="shared" si="463"/>
        <v>34.820434852681949</v>
      </c>
      <c r="AR235" s="3">
        <f t="shared" si="463"/>
        <v>35.078700517316165</v>
      </c>
      <c r="AS235" s="3">
        <f t="shared" si="463"/>
        <v>35.338881756922696</v>
      </c>
      <c r="AT235" s="3">
        <f t="shared" si="463"/>
        <v>35.600992779458608</v>
      </c>
      <c r="AU235" s="3">
        <f t="shared" si="463"/>
        <v>35.865047898262404</v>
      </c>
      <c r="AV235" s="3">
        <f t="shared" si="463"/>
        <v>36.131061532835645</v>
      </c>
      <c r="AW235" s="3">
        <f t="shared" si="463"/>
        <v>36.399048209630372</v>
      </c>
      <c r="AX235" s="3">
        <f t="shared" si="463"/>
        <v>36.669022562842358</v>
      </c>
      <c r="AY235" s="3">
        <f t="shared" si="463"/>
        <v>36.940999335210265</v>
      </c>
      <c r="AZ235" s="3">
        <f t="shared" si="463"/>
        <v>37.214993378820701</v>
      </c>
      <c r="BA235" s="3">
        <f t="shared" si="463"/>
        <v>37.491019655919267</v>
      </c>
      <c r="BB235" s="3">
        <f t="shared" si="463"/>
        <v>37.769093239727617</v>
      </c>
      <c r="BC235" s="3">
        <f t="shared" si="463"/>
        <v>38.049229315266565</v>
      </c>
      <c r="BD235" s="3">
        <f t="shared" si="463"/>
        <v>38.331443180185317</v>
      </c>
      <c r="BE235" s="3">
        <f t="shared" si="463"/>
        <v>38.615750245596843</v>
      </c>
      <c r="BF235" s="3">
        <f t="shared" si="463"/>
        <v>38.902166036919439</v>
      </c>
      <c r="BG235" s="3">
        <f t="shared" si="463"/>
        <v>39.190706194724555</v>
      </c>
      <c r="BH235" s="3">
        <f t="shared" si="463"/>
        <v>39.481386475590867</v>
      </c>
      <c r="BI235" s="3">
        <f t="shared" si="463"/>
        <v>39.774222752964739</v>
      </c>
    </row>
    <row r="236" spans="1:61" x14ac:dyDescent="0.25">
      <c r="A236" s="60">
        <f t="shared" si="387"/>
        <v>2024.5</v>
      </c>
      <c r="C236" s="3">
        <f t="shared" ref="C236:AH236" si="464">IF($A236=C$31,C$56,B236*(1+C$22))</f>
        <v>0</v>
      </c>
      <c r="D236" s="3">
        <f t="shared" si="464"/>
        <v>0</v>
      </c>
      <c r="E236" s="3">
        <f t="shared" si="464"/>
        <v>0</v>
      </c>
      <c r="F236" s="3">
        <f t="shared" si="464"/>
        <v>0</v>
      </c>
      <c r="G236" s="3">
        <f t="shared" si="464"/>
        <v>0</v>
      </c>
      <c r="H236" s="3">
        <f t="shared" si="464"/>
        <v>0</v>
      </c>
      <c r="I236" s="3">
        <f t="shared" si="464"/>
        <v>0</v>
      </c>
      <c r="J236" s="3">
        <f t="shared" si="464"/>
        <v>0</v>
      </c>
      <c r="K236" s="3">
        <f t="shared" si="464"/>
        <v>0</v>
      </c>
      <c r="L236" s="3">
        <f t="shared" si="464"/>
        <v>0</v>
      </c>
      <c r="M236" s="3">
        <f t="shared" si="464"/>
        <v>0</v>
      </c>
      <c r="N236" s="3">
        <f t="shared" si="464"/>
        <v>0</v>
      </c>
      <c r="O236" s="3">
        <f t="shared" si="464"/>
        <v>0</v>
      </c>
      <c r="P236" s="3">
        <f t="shared" si="464"/>
        <v>0</v>
      </c>
      <c r="Q236" s="3">
        <f t="shared" si="464"/>
        <v>0</v>
      </c>
      <c r="R236" s="3">
        <f t="shared" si="464"/>
        <v>0</v>
      </c>
      <c r="S236" s="3">
        <f t="shared" si="464"/>
        <v>0</v>
      </c>
      <c r="T236" s="3">
        <f t="shared" si="464"/>
        <v>0</v>
      </c>
      <c r="U236" s="3">
        <f t="shared" si="464"/>
        <v>0</v>
      </c>
      <c r="V236" s="3">
        <f t="shared" si="464"/>
        <v>0</v>
      </c>
      <c r="W236" s="3">
        <f t="shared" si="464"/>
        <v>0</v>
      </c>
      <c r="X236" s="3">
        <f t="shared" si="464"/>
        <v>0</v>
      </c>
      <c r="Y236" s="3">
        <f t="shared" si="464"/>
        <v>0</v>
      </c>
      <c r="Z236" s="3">
        <f t="shared" si="464"/>
        <v>0</v>
      </c>
      <c r="AA236" s="3">
        <f t="shared" si="464"/>
        <v>0</v>
      </c>
      <c r="AB236" s="3">
        <f t="shared" si="464"/>
        <v>0</v>
      </c>
      <c r="AC236" s="3">
        <f t="shared" si="464"/>
        <v>0</v>
      </c>
      <c r="AD236" s="3">
        <f t="shared" si="464"/>
        <v>0</v>
      </c>
      <c r="AE236" s="3">
        <f t="shared" si="464"/>
        <v>0</v>
      </c>
      <c r="AF236" s="3">
        <f t="shared" si="464"/>
        <v>0</v>
      </c>
      <c r="AG236" s="3">
        <f t="shared" si="464"/>
        <v>0</v>
      </c>
      <c r="AH236" s="3">
        <f t="shared" si="464"/>
        <v>0</v>
      </c>
      <c r="AI236" s="3">
        <f t="shared" ref="AI236:BI236" si="465">IF($A236=AI$31,AI$56,AH236*(1+AI$22))</f>
        <v>0</v>
      </c>
      <c r="AJ236" s="3">
        <f t="shared" si="465"/>
        <v>0</v>
      </c>
      <c r="AK236" s="3">
        <f t="shared" si="465"/>
        <v>0</v>
      </c>
      <c r="AL236" s="3">
        <f t="shared" si="465"/>
        <v>0</v>
      </c>
      <c r="AM236" s="3">
        <f t="shared" si="465"/>
        <v>0</v>
      </c>
      <c r="AN236" s="3">
        <f t="shared" si="465"/>
        <v>0</v>
      </c>
      <c r="AO236" s="3">
        <f t="shared" si="465"/>
        <v>0</v>
      </c>
      <c r="AP236" s="3">
        <f t="shared" si="465"/>
        <v>34.564070659668559</v>
      </c>
      <c r="AQ236" s="3">
        <f t="shared" si="465"/>
        <v>34.820434852681949</v>
      </c>
      <c r="AR236" s="3">
        <f t="shared" si="465"/>
        <v>35.078700517316165</v>
      </c>
      <c r="AS236" s="3">
        <f t="shared" si="465"/>
        <v>35.338881756922696</v>
      </c>
      <c r="AT236" s="3">
        <f t="shared" si="465"/>
        <v>35.600992779458608</v>
      </c>
      <c r="AU236" s="3">
        <f t="shared" si="465"/>
        <v>35.865047898262404</v>
      </c>
      <c r="AV236" s="3">
        <f t="shared" si="465"/>
        <v>36.131061532835645</v>
      </c>
      <c r="AW236" s="3">
        <f t="shared" si="465"/>
        <v>36.399048209630372</v>
      </c>
      <c r="AX236" s="3">
        <f t="shared" si="465"/>
        <v>36.669022562842358</v>
      </c>
      <c r="AY236" s="3">
        <f t="shared" si="465"/>
        <v>36.940999335210265</v>
      </c>
      <c r="AZ236" s="3">
        <f t="shared" si="465"/>
        <v>37.214993378820701</v>
      </c>
      <c r="BA236" s="3">
        <f t="shared" si="465"/>
        <v>37.491019655919267</v>
      </c>
      <c r="BB236" s="3">
        <f t="shared" si="465"/>
        <v>37.769093239727617</v>
      </c>
      <c r="BC236" s="3">
        <f t="shared" si="465"/>
        <v>38.049229315266565</v>
      </c>
      <c r="BD236" s="3">
        <f t="shared" si="465"/>
        <v>38.331443180185317</v>
      </c>
      <c r="BE236" s="3">
        <f t="shared" si="465"/>
        <v>38.615750245596843</v>
      </c>
      <c r="BF236" s="3">
        <f t="shared" si="465"/>
        <v>38.902166036919439</v>
      </c>
      <c r="BG236" s="3">
        <f t="shared" si="465"/>
        <v>39.190706194724555</v>
      </c>
      <c r="BH236" s="3">
        <f t="shared" si="465"/>
        <v>39.481386475590867</v>
      </c>
      <c r="BI236" s="3">
        <f t="shared" si="465"/>
        <v>39.774222752964739</v>
      </c>
    </row>
    <row r="237" spans="1:61" x14ac:dyDescent="0.25">
      <c r="A237" s="60">
        <f t="shared" si="387"/>
        <v>2024.75</v>
      </c>
      <c r="C237" s="3">
        <f t="shared" ref="C237:AH237" si="466">IF($A237=C$31,C$56,B237*(1+C$22))</f>
        <v>0</v>
      </c>
      <c r="D237" s="3">
        <f t="shared" si="466"/>
        <v>0</v>
      </c>
      <c r="E237" s="3">
        <f t="shared" si="466"/>
        <v>0</v>
      </c>
      <c r="F237" s="3">
        <f t="shared" si="466"/>
        <v>0</v>
      </c>
      <c r="G237" s="3">
        <f t="shared" si="466"/>
        <v>0</v>
      </c>
      <c r="H237" s="3">
        <f t="shared" si="466"/>
        <v>0</v>
      </c>
      <c r="I237" s="3">
        <f t="shared" si="466"/>
        <v>0</v>
      </c>
      <c r="J237" s="3">
        <f t="shared" si="466"/>
        <v>0</v>
      </c>
      <c r="K237" s="3">
        <f t="shared" si="466"/>
        <v>0</v>
      </c>
      <c r="L237" s="3">
        <f t="shared" si="466"/>
        <v>0</v>
      </c>
      <c r="M237" s="3">
        <f t="shared" si="466"/>
        <v>0</v>
      </c>
      <c r="N237" s="3">
        <f t="shared" si="466"/>
        <v>0</v>
      </c>
      <c r="O237" s="3">
        <f t="shared" si="466"/>
        <v>0</v>
      </c>
      <c r="P237" s="3">
        <f t="shared" si="466"/>
        <v>0</v>
      </c>
      <c r="Q237" s="3">
        <f t="shared" si="466"/>
        <v>0</v>
      </c>
      <c r="R237" s="3">
        <f t="shared" si="466"/>
        <v>0</v>
      </c>
      <c r="S237" s="3">
        <f t="shared" si="466"/>
        <v>0</v>
      </c>
      <c r="T237" s="3">
        <f t="shared" si="466"/>
        <v>0</v>
      </c>
      <c r="U237" s="3">
        <f t="shared" si="466"/>
        <v>0</v>
      </c>
      <c r="V237" s="3">
        <f t="shared" si="466"/>
        <v>0</v>
      </c>
      <c r="W237" s="3">
        <f t="shared" si="466"/>
        <v>0</v>
      </c>
      <c r="X237" s="3">
        <f t="shared" si="466"/>
        <v>0</v>
      </c>
      <c r="Y237" s="3">
        <f t="shared" si="466"/>
        <v>0</v>
      </c>
      <c r="Z237" s="3">
        <f t="shared" si="466"/>
        <v>0</v>
      </c>
      <c r="AA237" s="3">
        <f t="shared" si="466"/>
        <v>0</v>
      </c>
      <c r="AB237" s="3">
        <f t="shared" si="466"/>
        <v>0</v>
      </c>
      <c r="AC237" s="3">
        <f t="shared" si="466"/>
        <v>0</v>
      </c>
      <c r="AD237" s="3">
        <f t="shared" si="466"/>
        <v>0</v>
      </c>
      <c r="AE237" s="3">
        <f t="shared" si="466"/>
        <v>0</v>
      </c>
      <c r="AF237" s="3">
        <f t="shared" si="466"/>
        <v>0</v>
      </c>
      <c r="AG237" s="3">
        <f t="shared" si="466"/>
        <v>0</v>
      </c>
      <c r="AH237" s="3">
        <f t="shared" si="466"/>
        <v>0</v>
      </c>
      <c r="AI237" s="3">
        <f t="shared" ref="AI237:BI237" si="467">IF($A237=AI$31,AI$56,AH237*(1+AI$22))</f>
        <v>0</v>
      </c>
      <c r="AJ237" s="3">
        <f t="shared" si="467"/>
        <v>0</v>
      </c>
      <c r="AK237" s="3">
        <f t="shared" si="467"/>
        <v>0</v>
      </c>
      <c r="AL237" s="3">
        <f t="shared" si="467"/>
        <v>0</v>
      </c>
      <c r="AM237" s="3">
        <f t="shared" si="467"/>
        <v>0</v>
      </c>
      <c r="AN237" s="3">
        <f t="shared" si="467"/>
        <v>0</v>
      </c>
      <c r="AO237" s="3">
        <f t="shared" si="467"/>
        <v>0</v>
      </c>
      <c r="AP237" s="3">
        <f t="shared" si="467"/>
        <v>0</v>
      </c>
      <c r="AQ237" s="3">
        <f t="shared" si="467"/>
        <v>34.820434852681949</v>
      </c>
      <c r="AR237" s="3">
        <f t="shared" si="467"/>
        <v>35.078700517316165</v>
      </c>
      <c r="AS237" s="3">
        <f t="shared" si="467"/>
        <v>35.338881756922696</v>
      </c>
      <c r="AT237" s="3">
        <f t="shared" si="467"/>
        <v>35.600992779458608</v>
      </c>
      <c r="AU237" s="3">
        <f t="shared" si="467"/>
        <v>35.865047898262404</v>
      </c>
      <c r="AV237" s="3">
        <f t="shared" si="467"/>
        <v>36.131061532835645</v>
      </c>
      <c r="AW237" s="3">
        <f t="shared" si="467"/>
        <v>36.399048209630372</v>
      </c>
      <c r="AX237" s="3">
        <f t="shared" si="467"/>
        <v>36.669022562842358</v>
      </c>
      <c r="AY237" s="3">
        <f t="shared" si="467"/>
        <v>36.940999335210265</v>
      </c>
      <c r="AZ237" s="3">
        <f t="shared" si="467"/>
        <v>37.214993378820701</v>
      </c>
      <c r="BA237" s="3">
        <f t="shared" si="467"/>
        <v>37.491019655919267</v>
      </c>
      <c r="BB237" s="3">
        <f t="shared" si="467"/>
        <v>37.769093239727617</v>
      </c>
      <c r="BC237" s="3">
        <f t="shared" si="467"/>
        <v>38.049229315266565</v>
      </c>
      <c r="BD237" s="3">
        <f t="shared" si="467"/>
        <v>38.331443180185317</v>
      </c>
      <c r="BE237" s="3">
        <f t="shared" si="467"/>
        <v>38.615750245596843</v>
      </c>
      <c r="BF237" s="3">
        <f t="shared" si="467"/>
        <v>38.902166036919439</v>
      </c>
      <c r="BG237" s="3">
        <f t="shared" si="467"/>
        <v>39.190706194724555</v>
      </c>
      <c r="BH237" s="3">
        <f t="shared" si="467"/>
        <v>39.481386475590867</v>
      </c>
      <c r="BI237" s="3">
        <f t="shared" si="467"/>
        <v>39.774222752964739</v>
      </c>
    </row>
    <row r="238" spans="1:61" x14ac:dyDescent="0.25">
      <c r="A238" s="60">
        <f t="shared" si="387"/>
        <v>2025</v>
      </c>
      <c r="C238" s="3">
        <f t="shared" ref="C238:AH238" si="468">IF($A238=C$31,C$56,B238*(1+C$22))</f>
        <v>0</v>
      </c>
      <c r="D238" s="3">
        <f t="shared" si="468"/>
        <v>0</v>
      </c>
      <c r="E238" s="3">
        <f t="shared" si="468"/>
        <v>0</v>
      </c>
      <c r="F238" s="3">
        <f t="shared" si="468"/>
        <v>0</v>
      </c>
      <c r="G238" s="3">
        <f t="shared" si="468"/>
        <v>0</v>
      </c>
      <c r="H238" s="3">
        <f t="shared" si="468"/>
        <v>0</v>
      </c>
      <c r="I238" s="3">
        <f t="shared" si="468"/>
        <v>0</v>
      </c>
      <c r="J238" s="3">
        <f t="shared" si="468"/>
        <v>0</v>
      </c>
      <c r="K238" s="3">
        <f t="shared" si="468"/>
        <v>0</v>
      </c>
      <c r="L238" s="3">
        <f t="shared" si="468"/>
        <v>0</v>
      </c>
      <c r="M238" s="3">
        <f t="shared" si="468"/>
        <v>0</v>
      </c>
      <c r="N238" s="3">
        <f t="shared" si="468"/>
        <v>0</v>
      </c>
      <c r="O238" s="3">
        <f t="shared" si="468"/>
        <v>0</v>
      </c>
      <c r="P238" s="3">
        <f t="shared" si="468"/>
        <v>0</v>
      </c>
      <c r="Q238" s="3">
        <f t="shared" si="468"/>
        <v>0</v>
      </c>
      <c r="R238" s="3">
        <f t="shared" si="468"/>
        <v>0</v>
      </c>
      <c r="S238" s="3">
        <f t="shared" si="468"/>
        <v>0</v>
      </c>
      <c r="T238" s="3">
        <f t="shared" si="468"/>
        <v>0</v>
      </c>
      <c r="U238" s="3">
        <f t="shared" si="468"/>
        <v>0</v>
      </c>
      <c r="V238" s="3">
        <f t="shared" si="468"/>
        <v>0</v>
      </c>
      <c r="W238" s="3">
        <f t="shared" si="468"/>
        <v>0</v>
      </c>
      <c r="X238" s="3">
        <f t="shared" si="468"/>
        <v>0</v>
      </c>
      <c r="Y238" s="3">
        <f t="shared" si="468"/>
        <v>0</v>
      </c>
      <c r="Z238" s="3">
        <f t="shared" si="468"/>
        <v>0</v>
      </c>
      <c r="AA238" s="3">
        <f t="shared" si="468"/>
        <v>0</v>
      </c>
      <c r="AB238" s="3">
        <f t="shared" si="468"/>
        <v>0</v>
      </c>
      <c r="AC238" s="3">
        <f t="shared" si="468"/>
        <v>0</v>
      </c>
      <c r="AD238" s="3">
        <f t="shared" si="468"/>
        <v>0</v>
      </c>
      <c r="AE238" s="3">
        <f t="shared" si="468"/>
        <v>0</v>
      </c>
      <c r="AF238" s="3">
        <f t="shared" si="468"/>
        <v>0</v>
      </c>
      <c r="AG238" s="3">
        <f t="shared" si="468"/>
        <v>0</v>
      </c>
      <c r="AH238" s="3">
        <f t="shared" si="468"/>
        <v>0</v>
      </c>
      <c r="AI238" s="3">
        <f t="shared" ref="AI238:BI238" si="469">IF($A238=AI$31,AI$56,AH238*(1+AI$22))</f>
        <v>0</v>
      </c>
      <c r="AJ238" s="3">
        <f t="shared" si="469"/>
        <v>0</v>
      </c>
      <c r="AK238" s="3">
        <f t="shared" si="469"/>
        <v>0</v>
      </c>
      <c r="AL238" s="3">
        <f t="shared" si="469"/>
        <v>0</v>
      </c>
      <c r="AM238" s="3">
        <f t="shared" si="469"/>
        <v>0</v>
      </c>
      <c r="AN238" s="3">
        <f t="shared" si="469"/>
        <v>0</v>
      </c>
      <c r="AO238" s="3">
        <f t="shared" si="469"/>
        <v>0</v>
      </c>
      <c r="AP238" s="3">
        <f t="shared" si="469"/>
        <v>0</v>
      </c>
      <c r="AQ238" s="3">
        <f t="shared" si="469"/>
        <v>0</v>
      </c>
      <c r="AR238" s="3">
        <f t="shared" si="469"/>
        <v>35.078700517316165</v>
      </c>
      <c r="AS238" s="3">
        <f t="shared" si="469"/>
        <v>35.338881756922696</v>
      </c>
      <c r="AT238" s="3">
        <f t="shared" si="469"/>
        <v>35.600992779458608</v>
      </c>
      <c r="AU238" s="3">
        <f t="shared" si="469"/>
        <v>35.865047898262404</v>
      </c>
      <c r="AV238" s="3">
        <f t="shared" si="469"/>
        <v>36.131061532835645</v>
      </c>
      <c r="AW238" s="3">
        <f t="shared" si="469"/>
        <v>36.399048209630372</v>
      </c>
      <c r="AX238" s="3">
        <f t="shared" si="469"/>
        <v>36.669022562842358</v>
      </c>
      <c r="AY238" s="3">
        <f t="shared" si="469"/>
        <v>36.940999335210265</v>
      </c>
      <c r="AZ238" s="3">
        <f t="shared" si="469"/>
        <v>37.214993378820701</v>
      </c>
      <c r="BA238" s="3">
        <f t="shared" si="469"/>
        <v>37.491019655919267</v>
      </c>
      <c r="BB238" s="3">
        <f t="shared" si="469"/>
        <v>37.769093239727617</v>
      </c>
      <c r="BC238" s="3">
        <f t="shared" si="469"/>
        <v>38.049229315266565</v>
      </c>
      <c r="BD238" s="3">
        <f t="shared" si="469"/>
        <v>38.331443180185317</v>
      </c>
      <c r="BE238" s="3">
        <f t="shared" si="469"/>
        <v>38.615750245596843</v>
      </c>
      <c r="BF238" s="3">
        <f t="shared" si="469"/>
        <v>38.902166036919439</v>
      </c>
      <c r="BG238" s="3">
        <f t="shared" si="469"/>
        <v>39.190706194724555</v>
      </c>
      <c r="BH238" s="3">
        <f t="shared" si="469"/>
        <v>39.481386475590867</v>
      </c>
      <c r="BI238" s="3">
        <f t="shared" si="469"/>
        <v>39.774222752964739</v>
      </c>
    </row>
    <row r="239" spans="1:61" x14ac:dyDescent="0.25">
      <c r="A239" s="60">
        <f t="shared" si="387"/>
        <v>2025.25</v>
      </c>
      <c r="C239" s="3">
        <f t="shared" ref="C239:AH239" si="470">IF($A239=C$31,C$56,B239*(1+C$22))</f>
        <v>0</v>
      </c>
      <c r="D239" s="3">
        <f t="shared" si="470"/>
        <v>0</v>
      </c>
      <c r="E239" s="3">
        <f t="shared" si="470"/>
        <v>0</v>
      </c>
      <c r="F239" s="3">
        <f t="shared" si="470"/>
        <v>0</v>
      </c>
      <c r="G239" s="3">
        <f t="shared" si="470"/>
        <v>0</v>
      </c>
      <c r="H239" s="3">
        <f t="shared" si="470"/>
        <v>0</v>
      </c>
      <c r="I239" s="3">
        <f t="shared" si="470"/>
        <v>0</v>
      </c>
      <c r="J239" s="3">
        <f t="shared" si="470"/>
        <v>0</v>
      </c>
      <c r="K239" s="3">
        <f t="shared" si="470"/>
        <v>0</v>
      </c>
      <c r="L239" s="3">
        <f t="shared" si="470"/>
        <v>0</v>
      </c>
      <c r="M239" s="3">
        <f t="shared" si="470"/>
        <v>0</v>
      </c>
      <c r="N239" s="3">
        <f t="shared" si="470"/>
        <v>0</v>
      </c>
      <c r="O239" s="3">
        <f t="shared" si="470"/>
        <v>0</v>
      </c>
      <c r="P239" s="3">
        <f t="shared" si="470"/>
        <v>0</v>
      </c>
      <c r="Q239" s="3">
        <f t="shared" si="470"/>
        <v>0</v>
      </c>
      <c r="R239" s="3">
        <f t="shared" si="470"/>
        <v>0</v>
      </c>
      <c r="S239" s="3">
        <f t="shared" si="470"/>
        <v>0</v>
      </c>
      <c r="T239" s="3">
        <f t="shared" si="470"/>
        <v>0</v>
      </c>
      <c r="U239" s="3">
        <f t="shared" si="470"/>
        <v>0</v>
      </c>
      <c r="V239" s="3">
        <f t="shared" si="470"/>
        <v>0</v>
      </c>
      <c r="W239" s="3">
        <f t="shared" si="470"/>
        <v>0</v>
      </c>
      <c r="X239" s="3">
        <f t="shared" si="470"/>
        <v>0</v>
      </c>
      <c r="Y239" s="3">
        <f t="shared" si="470"/>
        <v>0</v>
      </c>
      <c r="Z239" s="3">
        <f t="shared" si="470"/>
        <v>0</v>
      </c>
      <c r="AA239" s="3">
        <f t="shared" si="470"/>
        <v>0</v>
      </c>
      <c r="AB239" s="3">
        <f t="shared" si="470"/>
        <v>0</v>
      </c>
      <c r="AC239" s="3">
        <f t="shared" si="470"/>
        <v>0</v>
      </c>
      <c r="AD239" s="3">
        <f t="shared" si="470"/>
        <v>0</v>
      </c>
      <c r="AE239" s="3">
        <f t="shared" si="470"/>
        <v>0</v>
      </c>
      <c r="AF239" s="3">
        <f t="shared" si="470"/>
        <v>0</v>
      </c>
      <c r="AG239" s="3">
        <f t="shared" si="470"/>
        <v>0</v>
      </c>
      <c r="AH239" s="3">
        <f t="shared" si="470"/>
        <v>0</v>
      </c>
      <c r="AI239" s="3">
        <f t="shared" ref="AI239:BI239" si="471">IF($A239=AI$31,AI$56,AH239*(1+AI$22))</f>
        <v>0</v>
      </c>
      <c r="AJ239" s="3">
        <f t="shared" si="471"/>
        <v>0</v>
      </c>
      <c r="AK239" s="3">
        <f t="shared" si="471"/>
        <v>0</v>
      </c>
      <c r="AL239" s="3">
        <f t="shared" si="471"/>
        <v>0</v>
      </c>
      <c r="AM239" s="3">
        <f t="shared" si="471"/>
        <v>0</v>
      </c>
      <c r="AN239" s="3">
        <f t="shared" si="471"/>
        <v>0</v>
      </c>
      <c r="AO239" s="3">
        <f t="shared" si="471"/>
        <v>0</v>
      </c>
      <c r="AP239" s="3">
        <f t="shared" si="471"/>
        <v>0</v>
      </c>
      <c r="AQ239" s="3">
        <f t="shared" si="471"/>
        <v>0</v>
      </c>
      <c r="AR239" s="3">
        <f t="shared" si="471"/>
        <v>0</v>
      </c>
      <c r="AS239" s="3">
        <f t="shared" si="471"/>
        <v>35.338881756922696</v>
      </c>
      <c r="AT239" s="3">
        <f t="shared" si="471"/>
        <v>35.600992779458608</v>
      </c>
      <c r="AU239" s="3">
        <f t="shared" si="471"/>
        <v>35.865047898262404</v>
      </c>
      <c r="AV239" s="3">
        <f t="shared" si="471"/>
        <v>36.131061532835645</v>
      </c>
      <c r="AW239" s="3">
        <f t="shared" si="471"/>
        <v>36.399048209630372</v>
      </c>
      <c r="AX239" s="3">
        <f t="shared" si="471"/>
        <v>36.669022562842358</v>
      </c>
      <c r="AY239" s="3">
        <f t="shared" si="471"/>
        <v>36.940999335210265</v>
      </c>
      <c r="AZ239" s="3">
        <f t="shared" si="471"/>
        <v>37.214993378820701</v>
      </c>
      <c r="BA239" s="3">
        <f t="shared" si="471"/>
        <v>37.491019655919267</v>
      </c>
      <c r="BB239" s="3">
        <f t="shared" si="471"/>
        <v>37.769093239727617</v>
      </c>
      <c r="BC239" s="3">
        <f t="shared" si="471"/>
        <v>38.049229315266565</v>
      </c>
      <c r="BD239" s="3">
        <f t="shared" si="471"/>
        <v>38.331443180185317</v>
      </c>
      <c r="BE239" s="3">
        <f t="shared" si="471"/>
        <v>38.615750245596843</v>
      </c>
      <c r="BF239" s="3">
        <f t="shared" si="471"/>
        <v>38.902166036919439</v>
      </c>
      <c r="BG239" s="3">
        <f t="shared" si="471"/>
        <v>39.190706194724555</v>
      </c>
      <c r="BH239" s="3">
        <f t="shared" si="471"/>
        <v>39.481386475590867</v>
      </c>
      <c r="BI239" s="3">
        <f t="shared" si="471"/>
        <v>39.774222752964739</v>
      </c>
    </row>
    <row r="240" spans="1:61" x14ac:dyDescent="0.25">
      <c r="A240" s="60">
        <f t="shared" si="387"/>
        <v>2025.5</v>
      </c>
      <c r="C240" s="3">
        <f t="shared" ref="C240:AH240" si="472">IF($A240=C$31,C$56,B240*(1+C$22))</f>
        <v>0</v>
      </c>
      <c r="D240" s="3">
        <f t="shared" si="472"/>
        <v>0</v>
      </c>
      <c r="E240" s="3">
        <f t="shared" si="472"/>
        <v>0</v>
      </c>
      <c r="F240" s="3">
        <f t="shared" si="472"/>
        <v>0</v>
      </c>
      <c r="G240" s="3">
        <f t="shared" si="472"/>
        <v>0</v>
      </c>
      <c r="H240" s="3">
        <f t="shared" si="472"/>
        <v>0</v>
      </c>
      <c r="I240" s="3">
        <f t="shared" si="472"/>
        <v>0</v>
      </c>
      <c r="J240" s="3">
        <f t="shared" si="472"/>
        <v>0</v>
      </c>
      <c r="K240" s="3">
        <f t="shared" si="472"/>
        <v>0</v>
      </c>
      <c r="L240" s="3">
        <f t="shared" si="472"/>
        <v>0</v>
      </c>
      <c r="M240" s="3">
        <f t="shared" si="472"/>
        <v>0</v>
      </c>
      <c r="N240" s="3">
        <f t="shared" si="472"/>
        <v>0</v>
      </c>
      <c r="O240" s="3">
        <f t="shared" si="472"/>
        <v>0</v>
      </c>
      <c r="P240" s="3">
        <f t="shared" si="472"/>
        <v>0</v>
      </c>
      <c r="Q240" s="3">
        <f t="shared" si="472"/>
        <v>0</v>
      </c>
      <c r="R240" s="3">
        <f t="shared" si="472"/>
        <v>0</v>
      </c>
      <c r="S240" s="3">
        <f t="shared" si="472"/>
        <v>0</v>
      </c>
      <c r="T240" s="3">
        <f t="shared" si="472"/>
        <v>0</v>
      </c>
      <c r="U240" s="3">
        <f t="shared" si="472"/>
        <v>0</v>
      </c>
      <c r="V240" s="3">
        <f t="shared" si="472"/>
        <v>0</v>
      </c>
      <c r="W240" s="3">
        <f t="shared" si="472"/>
        <v>0</v>
      </c>
      <c r="X240" s="3">
        <f t="shared" si="472"/>
        <v>0</v>
      </c>
      <c r="Y240" s="3">
        <f t="shared" si="472"/>
        <v>0</v>
      </c>
      <c r="Z240" s="3">
        <f t="shared" si="472"/>
        <v>0</v>
      </c>
      <c r="AA240" s="3">
        <f t="shared" si="472"/>
        <v>0</v>
      </c>
      <c r="AB240" s="3">
        <f t="shared" si="472"/>
        <v>0</v>
      </c>
      <c r="AC240" s="3">
        <f t="shared" si="472"/>
        <v>0</v>
      </c>
      <c r="AD240" s="3">
        <f t="shared" si="472"/>
        <v>0</v>
      </c>
      <c r="AE240" s="3">
        <f t="shared" si="472"/>
        <v>0</v>
      </c>
      <c r="AF240" s="3">
        <f t="shared" si="472"/>
        <v>0</v>
      </c>
      <c r="AG240" s="3">
        <f t="shared" si="472"/>
        <v>0</v>
      </c>
      <c r="AH240" s="3">
        <f t="shared" si="472"/>
        <v>0</v>
      </c>
      <c r="AI240" s="3">
        <f t="shared" ref="AI240:BI240" si="473">IF($A240=AI$31,AI$56,AH240*(1+AI$22))</f>
        <v>0</v>
      </c>
      <c r="AJ240" s="3">
        <f t="shared" si="473"/>
        <v>0</v>
      </c>
      <c r="AK240" s="3">
        <f t="shared" si="473"/>
        <v>0</v>
      </c>
      <c r="AL240" s="3">
        <f t="shared" si="473"/>
        <v>0</v>
      </c>
      <c r="AM240" s="3">
        <f t="shared" si="473"/>
        <v>0</v>
      </c>
      <c r="AN240" s="3">
        <f t="shared" si="473"/>
        <v>0</v>
      </c>
      <c r="AO240" s="3">
        <f t="shared" si="473"/>
        <v>0</v>
      </c>
      <c r="AP240" s="3">
        <f t="shared" si="473"/>
        <v>0</v>
      </c>
      <c r="AQ240" s="3">
        <f t="shared" si="473"/>
        <v>0</v>
      </c>
      <c r="AR240" s="3">
        <f t="shared" si="473"/>
        <v>0</v>
      </c>
      <c r="AS240" s="3">
        <f t="shared" si="473"/>
        <v>0</v>
      </c>
      <c r="AT240" s="3">
        <f t="shared" si="473"/>
        <v>35.600992779458608</v>
      </c>
      <c r="AU240" s="3">
        <f t="shared" si="473"/>
        <v>35.865047898262404</v>
      </c>
      <c r="AV240" s="3">
        <f t="shared" si="473"/>
        <v>36.131061532835645</v>
      </c>
      <c r="AW240" s="3">
        <f t="shared" si="473"/>
        <v>36.399048209630372</v>
      </c>
      <c r="AX240" s="3">
        <f t="shared" si="473"/>
        <v>36.669022562842358</v>
      </c>
      <c r="AY240" s="3">
        <f t="shared" si="473"/>
        <v>36.940999335210265</v>
      </c>
      <c r="AZ240" s="3">
        <f t="shared" si="473"/>
        <v>37.214993378820701</v>
      </c>
      <c r="BA240" s="3">
        <f t="shared" si="473"/>
        <v>37.491019655919267</v>
      </c>
      <c r="BB240" s="3">
        <f t="shared" si="473"/>
        <v>37.769093239727617</v>
      </c>
      <c r="BC240" s="3">
        <f t="shared" si="473"/>
        <v>38.049229315266565</v>
      </c>
      <c r="BD240" s="3">
        <f t="shared" si="473"/>
        <v>38.331443180185317</v>
      </c>
      <c r="BE240" s="3">
        <f t="shared" si="473"/>
        <v>38.615750245596843</v>
      </c>
      <c r="BF240" s="3">
        <f t="shared" si="473"/>
        <v>38.902166036919439</v>
      </c>
      <c r="BG240" s="3">
        <f t="shared" si="473"/>
        <v>39.190706194724555</v>
      </c>
      <c r="BH240" s="3">
        <f t="shared" si="473"/>
        <v>39.481386475590867</v>
      </c>
      <c r="BI240" s="3">
        <f t="shared" si="473"/>
        <v>39.774222752964739</v>
      </c>
    </row>
    <row r="241" spans="1:61" x14ac:dyDescent="0.25">
      <c r="A241" s="60">
        <f t="shared" si="387"/>
        <v>2025.75</v>
      </c>
      <c r="C241" s="3">
        <f t="shared" ref="C241:AH241" si="474">IF($A241=C$31,C$56,B241*(1+C$22))</f>
        <v>0</v>
      </c>
      <c r="D241" s="3">
        <f t="shared" si="474"/>
        <v>0</v>
      </c>
      <c r="E241" s="3">
        <f t="shared" si="474"/>
        <v>0</v>
      </c>
      <c r="F241" s="3">
        <f t="shared" si="474"/>
        <v>0</v>
      </c>
      <c r="G241" s="3">
        <f t="shared" si="474"/>
        <v>0</v>
      </c>
      <c r="H241" s="3">
        <f t="shared" si="474"/>
        <v>0</v>
      </c>
      <c r="I241" s="3">
        <f t="shared" si="474"/>
        <v>0</v>
      </c>
      <c r="J241" s="3">
        <f t="shared" si="474"/>
        <v>0</v>
      </c>
      <c r="K241" s="3">
        <f t="shared" si="474"/>
        <v>0</v>
      </c>
      <c r="L241" s="3">
        <f t="shared" si="474"/>
        <v>0</v>
      </c>
      <c r="M241" s="3">
        <f t="shared" si="474"/>
        <v>0</v>
      </c>
      <c r="N241" s="3">
        <f t="shared" si="474"/>
        <v>0</v>
      </c>
      <c r="O241" s="3">
        <f t="shared" si="474"/>
        <v>0</v>
      </c>
      <c r="P241" s="3">
        <f t="shared" si="474"/>
        <v>0</v>
      </c>
      <c r="Q241" s="3">
        <f t="shared" si="474"/>
        <v>0</v>
      </c>
      <c r="R241" s="3">
        <f t="shared" si="474"/>
        <v>0</v>
      </c>
      <c r="S241" s="3">
        <f t="shared" si="474"/>
        <v>0</v>
      </c>
      <c r="T241" s="3">
        <f t="shared" si="474"/>
        <v>0</v>
      </c>
      <c r="U241" s="3">
        <f t="shared" si="474"/>
        <v>0</v>
      </c>
      <c r="V241" s="3">
        <f t="shared" si="474"/>
        <v>0</v>
      </c>
      <c r="W241" s="3">
        <f t="shared" si="474"/>
        <v>0</v>
      </c>
      <c r="X241" s="3">
        <f t="shared" si="474"/>
        <v>0</v>
      </c>
      <c r="Y241" s="3">
        <f t="shared" si="474"/>
        <v>0</v>
      </c>
      <c r="Z241" s="3">
        <f t="shared" si="474"/>
        <v>0</v>
      </c>
      <c r="AA241" s="3">
        <f t="shared" si="474"/>
        <v>0</v>
      </c>
      <c r="AB241" s="3">
        <f t="shared" si="474"/>
        <v>0</v>
      </c>
      <c r="AC241" s="3">
        <f t="shared" si="474"/>
        <v>0</v>
      </c>
      <c r="AD241" s="3">
        <f t="shared" si="474"/>
        <v>0</v>
      </c>
      <c r="AE241" s="3">
        <f t="shared" si="474"/>
        <v>0</v>
      </c>
      <c r="AF241" s="3">
        <f t="shared" si="474"/>
        <v>0</v>
      </c>
      <c r="AG241" s="3">
        <f t="shared" si="474"/>
        <v>0</v>
      </c>
      <c r="AH241" s="3">
        <f t="shared" si="474"/>
        <v>0</v>
      </c>
      <c r="AI241" s="3">
        <f t="shared" ref="AI241:BI241" si="475">IF($A241=AI$31,AI$56,AH241*(1+AI$22))</f>
        <v>0</v>
      </c>
      <c r="AJ241" s="3">
        <f t="shared" si="475"/>
        <v>0</v>
      </c>
      <c r="AK241" s="3">
        <f t="shared" si="475"/>
        <v>0</v>
      </c>
      <c r="AL241" s="3">
        <f t="shared" si="475"/>
        <v>0</v>
      </c>
      <c r="AM241" s="3">
        <f t="shared" si="475"/>
        <v>0</v>
      </c>
      <c r="AN241" s="3">
        <f t="shared" si="475"/>
        <v>0</v>
      </c>
      <c r="AO241" s="3">
        <f t="shared" si="475"/>
        <v>0</v>
      </c>
      <c r="AP241" s="3">
        <f t="shared" si="475"/>
        <v>0</v>
      </c>
      <c r="AQ241" s="3">
        <f t="shared" si="475"/>
        <v>0</v>
      </c>
      <c r="AR241" s="3">
        <f t="shared" si="475"/>
        <v>0</v>
      </c>
      <c r="AS241" s="3">
        <f t="shared" si="475"/>
        <v>0</v>
      </c>
      <c r="AT241" s="3">
        <f t="shared" si="475"/>
        <v>0</v>
      </c>
      <c r="AU241" s="3">
        <f t="shared" si="475"/>
        <v>35.865047898262404</v>
      </c>
      <c r="AV241" s="3">
        <f t="shared" si="475"/>
        <v>36.131061532835645</v>
      </c>
      <c r="AW241" s="3">
        <f t="shared" si="475"/>
        <v>36.399048209630372</v>
      </c>
      <c r="AX241" s="3">
        <f t="shared" si="475"/>
        <v>36.669022562842358</v>
      </c>
      <c r="AY241" s="3">
        <f t="shared" si="475"/>
        <v>36.940999335210265</v>
      </c>
      <c r="AZ241" s="3">
        <f t="shared" si="475"/>
        <v>37.214993378820701</v>
      </c>
      <c r="BA241" s="3">
        <f t="shared" si="475"/>
        <v>37.491019655919267</v>
      </c>
      <c r="BB241" s="3">
        <f t="shared" si="475"/>
        <v>37.769093239727617</v>
      </c>
      <c r="BC241" s="3">
        <f t="shared" si="475"/>
        <v>38.049229315266565</v>
      </c>
      <c r="BD241" s="3">
        <f t="shared" si="475"/>
        <v>38.331443180185317</v>
      </c>
      <c r="BE241" s="3">
        <f t="shared" si="475"/>
        <v>38.615750245596843</v>
      </c>
      <c r="BF241" s="3">
        <f t="shared" si="475"/>
        <v>38.902166036919439</v>
      </c>
      <c r="BG241" s="3">
        <f t="shared" si="475"/>
        <v>39.190706194724555</v>
      </c>
      <c r="BH241" s="3">
        <f t="shared" si="475"/>
        <v>39.481386475590867</v>
      </c>
      <c r="BI241" s="3">
        <f t="shared" si="475"/>
        <v>39.774222752964739</v>
      </c>
    </row>
    <row r="242" spans="1:61" x14ac:dyDescent="0.25">
      <c r="A242" s="60">
        <f t="shared" si="387"/>
        <v>2026</v>
      </c>
      <c r="C242" s="3">
        <f t="shared" ref="C242:AH242" si="476">IF($A242=C$31,C$56,B242*(1+C$22))</f>
        <v>0</v>
      </c>
      <c r="D242" s="3">
        <f t="shared" si="476"/>
        <v>0</v>
      </c>
      <c r="E242" s="3">
        <f t="shared" si="476"/>
        <v>0</v>
      </c>
      <c r="F242" s="3">
        <f t="shared" si="476"/>
        <v>0</v>
      </c>
      <c r="G242" s="3">
        <f t="shared" si="476"/>
        <v>0</v>
      </c>
      <c r="H242" s="3">
        <f t="shared" si="476"/>
        <v>0</v>
      </c>
      <c r="I242" s="3">
        <f t="shared" si="476"/>
        <v>0</v>
      </c>
      <c r="J242" s="3">
        <f t="shared" si="476"/>
        <v>0</v>
      </c>
      <c r="K242" s="3">
        <f t="shared" si="476"/>
        <v>0</v>
      </c>
      <c r="L242" s="3">
        <f t="shared" si="476"/>
        <v>0</v>
      </c>
      <c r="M242" s="3">
        <f t="shared" si="476"/>
        <v>0</v>
      </c>
      <c r="N242" s="3">
        <f t="shared" si="476"/>
        <v>0</v>
      </c>
      <c r="O242" s="3">
        <f t="shared" si="476"/>
        <v>0</v>
      </c>
      <c r="P242" s="3">
        <f t="shared" si="476"/>
        <v>0</v>
      </c>
      <c r="Q242" s="3">
        <f t="shared" si="476"/>
        <v>0</v>
      </c>
      <c r="R242" s="3">
        <f t="shared" si="476"/>
        <v>0</v>
      </c>
      <c r="S242" s="3">
        <f t="shared" si="476"/>
        <v>0</v>
      </c>
      <c r="T242" s="3">
        <f t="shared" si="476"/>
        <v>0</v>
      </c>
      <c r="U242" s="3">
        <f t="shared" si="476"/>
        <v>0</v>
      </c>
      <c r="V242" s="3">
        <f t="shared" si="476"/>
        <v>0</v>
      </c>
      <c r="W242" s="3">
        <f t="shared" si="476"/>
        <v>0</v>
      </c>
      <c r="X242" s="3">
        <f t="shared" si="476"/>
        <v>0</v>
      </c>
      <c r="Y242" s="3">
        <f t="shared" si="476"/>
        <v>0</v>
      </c>
      <c r="Z242" s="3">
        <f t="shared" si="476"/>
        <v>0</v>
      </c>
      <c r="AA242" s="3">
        <f t="shared" si="476"/>
        <v>0</v>
      </c>
      <c r="AB242" s="3">
        <f t="shared" si="476"/>
        <v>0</v>
      </c>
      <c r="AC242" s="3">
        <f t="shared" si="476"/>
        <v>0</v>
      </c>
      <c r="AD242" s="3">
        <f t="shared" si="476"/>
        <v>0</v>
      </c>
      <c r="AE242" s="3">
        <f t="shared" si="476"/>
        <v>0</v>
      </c>
      <c r="AF242" s="3">
        <f t="shared" si="476"/>
        <v>0</v>
      </c>
      <c r="AG242" s="3">
        <f t="shared" si="476"/>
        <v>0</v>
      </c>
      <c r="AH242" s="3">
        <f t="shared" si="476"/>
        <v>0</v>
      </c>
      <c r="AI242" s="3">
        <f t="shared" ref="AI242:BI242" si="477">IF($A242=AI$31,AI$56,AH242*(1+AI$22))</f>
        <v>0</v>
      </c>
      <c r="AJ242" s="3">
        <f t="shared" si="477"/>
        <v>0</v>
      </c>
      <c r="AK242" s="3">
        <f t="shared" si="477"/>
        <v>0</v>
      </c>
      <c r="AL242" s="3">
        <f t="shared" si="477"/>
        <v>0</v>
      </c>
      <c r="AM242" s="3">
        <f t="shared" si="477"/>
        <v>0</v>
      </c>
      <c r="AN242" s="3">
        <f t="shared" si="477"/>
        <v>0</v>
      </c>
      <c r="AO242" s="3">
        <f t="shared" si="477"/>
        <v>0</v>
      </c>
      <c r="AP242" s="3">
        <f t="shared" si="477"/>
        <v>0</v>
      </c>
      <c r="AQ242" s="3">
        <f t="shared" si="477"/>
        <v>0</v>
      </c>
      <c r="AR242" s="3">
        <f t="shared" si="477"/>
        <v>0</v>
      </c>
      <c r="AS242" s="3">
        <f t="shared" si="477"/>
        <v>0</v>
      </c>
      <c r="AT242" s="3">
        <f t="shared" si="477"/>
        <v>0</v>
      </c>
      <c r="AU242" s="3">
        <f t="shared" si="477"/>
        <v>0</v>
      </c>
      <c r="AV242" s="3">
        <f t="shared" si="477"/>
        <v>36.131061532835645</v>
      </c>
      <c r="AW242" s="3">
        <f t="shared" si="477"/>
        <v>36.399048209630372</v>
      </c>
      <c r="AX242" s="3">
        <f t="shared" si="477"/>
        <v>36.669022562842358</v>
      </c>
      <c r="AY242" s="3">
        <f t="shared" si="477"/>
        <v>36.940999335210265</v>
      </c>
      <c r="AZ242" s="3">
        <f t="shared" si="477"/>
        <v>37.214993378820701</v>
      </c>
      <c r="BA242" s="3">
        <f t="shared" si="477"/>
        <v>37.491019655919267</v>
      </c>
      <c r="BB242" s="3">
        <f t="shared" si="477"/>
        <v>37.769093239727617</v>
      </c>
      <c r="BC242" s="3">
        <f t="shared" si="477"/>
        <v>38.049229315266565</v>
      </c>
      <c r="BD242" s="3">
        <f t="shared" si="477"/>
        <v>38.331443180185317</v>
      </c>
      <c r="BE242" s="3">
        <f t="shared" si="477"/>
        <v>38.615750245596843</v>
      </c>
      <c r="BF242" s="3">
        <f t="shared" si="477"/>
        <v>38.902166036919439</v>
      </c>
      <c r="BG242" s="3">
        <f t="shared" si="477"/>
        <v>39.190706194724555</v>
      </c>
      <c r="BH242" s="3">
        <f t="shared" si="477"/>
        <v>39.481386475590867</v>
      </c>
      <c r="BI242" s="3">
        <f t="shared" si="477"/>
        <v>39.774222752964739</v>
      </c>
    </row>
    <row r="243" spans="1:61" x14ac:dyDescent="0.25">
      <c r="A243" s="60">
        <f t="shared" si="387"/>
        <v>2026.25</v>
      </c>
      <c r="C243" s="3">
        <f t="shared" ref="C243:AH243" si="478">IF($A243=C$31,C$56,B243*(1+C$22))</f>
        <v>0</v>
      </c>
      <c r="D243" s="3">
        <f t="shared" si="478"/>
        <v>0</v>
      </c>
      <c r="E243" s="3">
        <f t="shared" si="478"/>
        <v>0</v>
      </c>
      <c r="F243" s="3">
        <f t="shared" si="478"/>
        <v>0</v>
      </c>
      <c r="G243" s="3">
        <f t="shared" si="478"/>
        <v>0</v>
      </c>
      <c r="H243" s="3">
        <f t="shared" si="478"/>
        <v>0</v>
      </c>
      <c r="I243" s="3">
        <f t="shared" si="478"/>
        <v>0</v>
      </c>
      <c r="J243" s="3">
        <f t="shared" si="478"/>
        <v>0</v>
      </c>
      <c r="K243" s="3">
        <f t="shared" si="478"/>
        <v>0</v>
      </c>
      <c r="L243" s="3">
        <f t="shared" si="478"/>
        <v>0</v>
      </c>
      <c r="M243" s="3">
        <f t="shared" si="478"/>
        <v>0</v>
      </c>
      <c r="N243" s="3">
        <f t="shared" si="478"/>
        <v>0</v>
      </c>
      <c r="O243" s="3">
        <f t="shared" si="478"/>
        <v>0</v>
      </c>
      <c r="P243" s="3">
        <f t="shared" si="478"/>
        <v>0</v>
      </c>
      <c r="Q243" s="3">
        <f t="shared" si="478"/>
        <v>0</v>
      </c>
      <c r="R243" s="3">
        <f t="shared" si="478"/>
        <v>0</v>
      </c>
      <c r="S243" s="3">
        <f t="shared" si="478"/>
        <v>0</v>
      </c>
      <c r="T243" s="3">
        <f t="shared" si="478"/>
        <v>0</v>
      </c>
      <c r="U243" s="3">
        <f t="shared" si="478"/>
        <v>0</v>
      </c>
      <c r="V243" s="3">
        <f t="shared" si="478"/>
        <v>0</v>
      </c>
      <c r="W243" s="3">
        <f t="shared" si="478"/>
        <v>0</v>
      </c>
      <c r="X243" s="3">
        <f t="shared" si="478"/>
        <v>0</v>
      </c>
      <c r="Y243" s="3">
        <f t="shared" si="478"/>
        <v>0</v>
      </c>
      <c r="Z243" s="3">
        <f t="shared" si="478"/>
        <v>0</v>
      </c>
      <c r="AA243" s="3">
        <f t="shared" si="478"/>
        <v>0</v>
      </c>
      <c r="AB243" s="3">
        <f t="shared" si="478"/>
        <v>0</v>
      </c>
      <c r="AC243" s="3">
        <f t="shared" si="478"/>
        <v>0</v>
      </c>
      <c r="AD243" s="3">
        <f t="shared" si="478"/>
        <v>0</v>
      </c>
      <c r="AE243" s="3">
        <f t="shared" si="478"/>
        <v>0</v>
      </c>
      <c r="AF243" s="3">
        <f t="shared" si="478"/>
        <v>0</v>
      </c>
      <c r="AG243" s="3">
        <f t="shared" si="478"/>
        <v>0</v>
      </c>
      <c r="AH243" s="3">
        <f t="shared" si="478"/>
        <v>0</v>
      </c>
      <c r="AI243" s="3">
        <f t="shared" ref="AI243:BI243" si="479">IF($A243=AI$31,AI$56,AH243*(1+AI$22))</f>
        <v>0</v>
      </c>
      <c r="AJ243" s="3">
        <f t="shared" si="479"/>
        <v>0</v>
      </c>
      <c r="AK243" s="3">
        <f t="shared" si="479"/>
        <v>0</v>
      </c>
      <c r="AL243" s="3">
        <f t="shared" si="479"/>
        <v>0</v>
      </c>
      <c r="AM243" s="3">
        <f t="shared" si="479"/>
        <v>0</v>
      </c>
      <c r="AN243" s="3">
        <f t="shared" si="479"/>
        <v>0</v>
      </c>
      <c r="AO243" s="3">
        <f t="shared" si="479"/>
        <v>0</v>
      </c>
      <c r="AP243" s="3">
        <f t="shared" si="479"/>
        <v>0</v>
      </c>
      <c r="AQ243" s="3">
        <f t="shared" si="479"/>
        <v>0</v>
      </c>
      <c r="AR243" s="3">
        <f t="shared" si="479"/>
        <v>0</v>
      </c>
      <c r="AS243" s="3">
        <f t="shared" si="479"/>
        <v>0</v>
      </c>
      <c r="AT243" s="3">
        <f t="shared" si="479"/>
        <v>0</v>
      </c>
      <c r="AU243" s="3">
        <f t="shared" si="479"/>
        <v>0</v>
      </c>
      <c r="AV243" s="3">
        <f t="shared" si="479"/>
        <v>0</v>
      </c>
      <c r="AW243" s="3">
        <f t="shared" si="479"/>
        <v>36.399048209630372</v>
      </c>
      <c r="AX243" s="3">
        <f t="shared" si="479"/>
        <v>36.669022562842358</v>
      </c>
      <c r="AY243" s="3">
        <f t="shared" si="479"/>
        <v>36.940999335210265</v>
      </c>
      <c r="AZ243" s="3">
        <f t="shared" si="479"/>
        <v>37.214993378820701</v>
      </c>
      <c r="BA243" s="3">
        <f t="shared" si="479"/>
        <v>37.491019655919267</v>
      </c>
      <c r="BB243" s="3">
        <f t="shared" si="479"/>
        <v>37.769093239727617</v>
      </c>
      <c r="BC243" s="3">
        <f t="shared" si="479"/>
        <v>38.049229315266565</v>
      </c>
      <c r="BD243" s="3">
        <f t="shared" si="479"/>
        <v>38.331443180185317</v>
      </c>
      <c r="BE243" s="3">
        <f t="shared" si="479"/>
        <v>38.615750245596843</v>
      </c>
      <c r="BF243" s="3">
        <f t="shared" si="479"/>
        <v>38.902166036919439</v>
      </c>
      <c r="BG243" s="3">
        <f t="shared" si="479"/>
        <v>39.190706194724555</v>
      </c>
      <c r="BH243" s="3">
        <f t="shared" si="479"/>
        <v>39.481386475590867</v>
      </c>
      <c r="BI243" s="3">
        <f t="shared" si="479"/>
        <v>39.774222752964739</v>
      </c>
    </row>
    <row r="244" spans="1:61" x14ac:dyDescent="0.25">
      <c r="A244" s="60">
        <f t="shared" si="387"/>
        <v>2026.5</v>
      </c>
      <c r="C244" s="3">
        <f t="shared" ref="C244:AH244" si="480">IF($A244=C$31,C$56,B244*(1+C$22))</f>
        <v>0</v>
      </c>
      <c r="D244" s="3">
        <f t="shared" si="480"/>
        <v>0</v>
      </c>
      <c r="E244" s="3">
        <f t="shared" si="480"/>
        <v>0</v>
      </c>
      <c r="F244" s="3">
        <f t="shared" si="480"/>
        <v>0</v>
      </c>
      <c r="G244" s="3">
        <f t="shared" si="480"/>
        <v>0</v>
      </c>
      <c r="H244" s="3">
        <f t="shared" si="480"/>
        <v>0</v>
      </c>
      <c r="I244" s="3">
        <f t="shared" si="480"/>
        <v>0</v>
      </c>
      <c r="J244" s="3">
        <f t="shared" si="480"/>
        <v>0</v>
      </c>
      <c r="K244" s="3">
        <f t="shared" si="480"/>
        <v>0</v>
      </c>
      <c r="L244" s="3">
        <f t="shared" si="480"/>
        <v>0</v>
      </c>
      <c r="M244" s="3">
        <f t="shared" si="480"/>
        <v>0</v>
      </c>
      <c r="N244" s="3">
        <f t="shared" si="480"/>
        <v>0</v>
      </c>
      <c r="O244" s="3">
        <f t="shared" si="480"/>
        <v>0</v>
      </c>
      <c r="P244" s="3">
        <f t="shared" si="480"/>
        <v>0</v>
      </c>
      <c r="Q244" s="3">
        <f t="shared" si="480"/>
        <v>0</v>
      </c>
      <c r="R244" s="3">
        <f t="shared" si="480"/>
        <v>0</v>
      </c>
      <c r="S244" s="3">
        <f t="shared" si="480"/>
        <v>0</v>
      </c>
      <c r="T244" s="3">
        <f t="shared" si="480"/>
        <v>0</v>
      </c>
      <c r="U244" s="3">
        <f t="shared" si="480"/>
        <v>0</v>
      </c>
      <c r="V244" s="3">
        <f t="shared" si="480"/>
        <v>0</v>
      </c>
      <c r="W244" s="3">
        <f t="shared" si="480"/>
        <v>0</v>
      </c>
      <c r="X244" s="3">
        <f t="shared" si="480"/>
        <v>0</v>
      </c>
      <c r="Y244" s="3">
        <f t="shared" si="480"/>
        <v>0</v>
      </c>
      <c r="Z244" s="3">
        <f t="shared" si="480"/>
        <v>0</v>
      </c>
      <c r="AA244" s="3">
        <f t="shared" si="480"/>
        <v>0</v>
      </c>
      <c r="AB244" s="3">
        <f t="shared" si="480"/>
        <v>0</v>
      </c>
      <c r="AC244" s="3">
        <f t="shared" si="480"/>
        <v>0</v>
      </c>
      <c r="AD244" s="3">
        <f t="shared" si="480"/>
        <v>0</v>
      </c>
      <c r="AE244" s="3">
        <f t="shared" si="480"/>
        <v>0</v>
      </c>
      <c r="AF244" s="3">
        <f t="shared" si="480"/>
        <v>0</v>
      </c>
      <c r="AG244" s="3">
        <f t="shared" si="480"/>
        <v>0</v>
      </c>
      <c r="AH244" s="3">
        <f t="shared" si="480"/>
        <v>0</v>
      </c>
      <c r="AI244" s="3">
        <f t="shared" ref="AI244:BI244" si="481">IF($A244=AI$31,AI$56,AH244*(1+AI$22))</f>
        <v>0</v>
      </c>
      <c r="AJ244" s="3">
        <f t="shared" si="481"/>
        <v>0</v>
      </c>
      <c r="AK244" s="3">
        <f t="shared" si="481"/>
        <v>0</v>
      </c>
      <c r="AL244" s="3">
        <f t="shared" si="481"/>
        <v>0</v>
      </c>
      <c r="AM244" s="3">
        <f t="shared" si="481"/>
        <v>0</v>
      </c>
      <c r="AN244" s="3">
        <f t="shared" si="481"/>
        <v>0</v>
      </c>
      <c r="AO244" s="3">
        <f t="shared" si="481"/>
        <v>0</v>
      </c>
      <c r="AP244" s="3">
        <f t="shared" si="481"/>
        <v>0</v>
      </c>
      <c r="AQ244" s="3">
        <f t="shared" si="481"/>
        <v>0</v>
      </c>
      <c r="AR244" s="3">
        <f t="shared" si="481"/>
        <v>0</v>
      </c>
      <c r="AS244" s="3">
        <f t="shared" si="481"/>
        <v>0</v>
      </c>
      <c r="AT244" s="3">
        <f t="shared" si="481"/>
        <v>0</v>
      </c>
      <c r="AU244" s="3">
        <f t="shared" si="481"/>
        <v>0</v>
      </c>
      <c r="AV244" s="3">
        <f t="shared" si="481"/>
        <v>0</v>
      </c>
      <c r="AW244" s="3">
        <f t="shared" si="481"/>
        <v>0</v>
      </c>
      <c r="AX244" s="3">
        <f t="shared" si="481"/>
        <v>36.669022562842358</v>
      </c>
      <c r="AY244" s="3">
        <f t="shared" si="481"/>
        <v>36.940999335210265</v>
      </c>
      <c r="AZ244" s="3">
        <f t="shared" si="481"/>
        <v>37.214993378820701</v>
      </c>
      <c r="BA244" s="3">
        <f t="shared" si="481"/>
        <v>37.491019655919267</v>
      </c>
      <c r="BB244" s="3">
        <f t="shared" si="481"/>
        <v>37.769093239727617</v>
      </c>
      <c r="BC244" s="3">
        <f t="shared" si="481"/>
        <v>38.049229315266565</v>
      </c>
      <c r="BD244" s="3">
        <f t="shared" si="481"/>
        <v>38.331443180185317</v>
      </c>
      <c r="BE244" s="3">
        <f t="shared" si="481"/>
        <v>38.615750245596843</v>
      </c>
      <c r="BF244" s="3">
        <f t="shared" si="481"/>
        <v>38.902166036919439</v>
      </c>
      <c r="BG244" s="3">
        <f t="shared" si="481"/>
        <v>39.190706194724555</v>
      </c>
      <c r="BH244" s="3">
        <f t="shared" si="481"/>
        <v>39.481386475590867</v>
      </c>
      <c r="BI244" s="3">
        <f t="shared" si="481"/>
        <v>39.774222752964739</v>
      </c>
    </row>
    <row r="245" spans="1:61" x14ac:dyDescent="0.25">
      <c r="A245" s="60">
        <f t="shared" si="387"/>
        <v>2026.75</v>
      </c>
      <c r="C245" s="3">
        <f t="shared" ref="C245:AH245" si="482">IF($A245=C$31,C$56,B245*(1+C$22))</f>
        <v>0</v>
      </c>
      <c r="D245" s="3">
        <f t="shared" si="482"/>
        <v>0</v>
      </c>
      <c r="E245" s="3">
        <f t="shared" si="482"/>
        <v>0</v>
      </c>
      <c r="F245" s="3">
        <f t="shared" si="482"/>
        <v>0</v>
      </c>
      <c r="G245" s="3">
        <f t="shared" si="482"/>
        <v>0</v>
      </c>
      <c r="H245" s="3">
        <f t="shared" si="482"/>
        <v>0</v>
      </c>
      <c r="I245" s="3">
        <f t="shared" si="482"/>
        <v>0</v>
      </c>
      <c r="J245" s="3">
        <f t="shared" si="482"/>
        <v>0</v>
      </c>
      <c r="K245" s="3">
        <f t="shared" si="482"/>
        <v>0</v>
      </c>
      <c r="L245" s="3">
        <f t="shared" si="482"/>
        <v>0</v>
      </c>
      <c r="M245" s="3">
        <f t="shared" si="482"/>
        <v>0</v>
      </c>
      <c r="N245" s="3">
        <f t="shared" si="482"/>
        <v>0</v>
      </c>
      <c r="O245" s="3">
        <f t="shared" si="482"/>
        <v>0</v>
      </c>
      <c r="P245" s="3">
        <f t="shared" si="482"/>
        <v>0</v>
      </c>
      <c r="Q245" s="3">
        <f t="shared" si="482"/>
        <v>0</v>
      </c>
      <c r="R245" s="3">
        <f t="shared" si="482"/>
        <v>0</v>
      </c>
      <c r="S245" s="3">
        <f t="shared" si="482"/>
        <v>0</v>
      </c>
      <c r="T245" s="3">
        <f t="shared" si="482"/>
        <v>0</v>
      </c>
      <c r="U245" s="3">
        <f t="shared" si="482"/>
        <v>0</v>
      </c>
      <c r="V245" s="3">
        <f t="shared" si="482"/>
        <v>0</v>
      </c>
      <c r="W245" s="3">
        <f t="shared" si="482"/>
        <v>0</v>
      </c>
      <c r="X245" s="3">
        <f t="shared" si="482"/>
        <v>0</v>
      </c>
      <c r="Y245" s="3">
        <f t="shared" si="482"/>
        <v>0</v>
      </c>
      <c r="Z245" s="3">
        <f t="shared" si="482"/>
        <v>0</v>
      </c>
      <c r="AA245" s="3">
        <f t="shared" si="482"/>
        <v>0</v>
      </c>
      <c r="AB245" s="3">
        <f t="shared" si="482"/>
        <v>0</v>
      </c>
      <c r="AC245" s="3">
        <f t="shared" si="482"/>
        <v>0</v>
      </c>
      <c r="AD245" s="3">
        <f t="shared" si="482"/>
        <v>0</v>
      </c>
      <c r="AE245" s="3">
        <f t="shared" si="482"/>
        <v>0</v>
      </c>
      <c r="AF245" s="3">
        <f t="shared" si="482"/>
        <v>0</v>
      </c>
      <c r="AG245" s="3">
        <f t="shared" si="482"/>
        <v>0</v>
      </c>
      <c r="AH245" s="3">
        <f t="shared" si="482"/>
        <v>0</v>
      </c>
      <c r="AI245" s="3">
        <f t="shared" ref="AI245:BI245" si="483">IF($A245=AI$31,AI$56,AH245*(1+AI$22))</f>
        <v>0</v>
      </c>
      <c r="AJ245" s="3">
        <f t="shared" si="483"/>
        <v>0</v>
      </c>
      <c r="AK245" s="3">
        <f t="shared" si="483"/>
        <v>0</v>
      </c>
      <c r="AL245" s="3">
        <f t="shared" si="483"/>
        <v>0</v>
      </c>
      <c r="AM245" s="3">
        <f t="shared" si="483"/>
        <v>0</v>
      </c>
      <c r="AN245" s="3">
        <f t="shared" si="483"/>
        <v>0</v>
      </c>
      <c r="AO245" s="3">
        <f t="shared" si="483"/>
        <v>0</v>
      </c>
      <c r="AP245" s="3">
        <f t="shared" si="483"/>
        <v>0</v>
      </c>
      <c r="AQ245" s="3">
        <f t="shared" si="483"/>
        <v>0</v>
      </c>
      <c r="AR245" s="3">
        <f t="shared" si="483"/>
        <v>0</v>
      </c>
      <c r="AS245" s="3">
        <f t="shared" si="483"/>
        <v>0</v>
      </c>
      <c r="AT245" s="3">
        <f t="shared" si="483"/>
        <v>0</v>
      </c>
      <c r="AU245" s="3">
        <f t="shared" si="483"/>
        <v>0</v>
      </c>
      <c r="AV245" s="3">
        <f t="shared" si="483"/>
        <v>0</v>
      </c>
      <c r="AW245" s="3">
        <f t="shared" si="483"/>
        <v>0</v>
      </c>
      <c r="AX245" s="3">
        <f t="shared" si="483"/>
        <v>0</v>
      </c>
      <c r="AY245" s="3">
        <f t="shared" si="483"/>
        <v>36.940999335210265</v>
      </c>
      <c r="AZ245" s="3">
        <f t="shared" si="483"/>
        <v>37.214993378820701</v>
      </c>
      <c r="BA245" s="3">
        <f t="shared" si="483"/>
        <v>37.491019655919267</v>
      </c>
      <c r="BB245" s="3">
        <f t="shared" si="483"/>
        <v>37.769093239727617</v>
      </c>
      <c r="BC245" s="3">
        <f t="shared" si="483"/>
        <v>38.049229315266565</v>
      </c>
      <c r="BD245" s="3">
        <f t="shared" si="483"/>
        <v>38.331443180185317</v>
      </c>
      <c r="BE245" s="3">
        <f t="shared" si="483"/>
        <v>38.615750245596843</v>
      </c>
      <c r="BF245" s="3">
        <f t="shared" si="483"/>
        <v>38.902166036919439</v>
      </c>
      <c r="BG245" s="3">
        <f t="shared" si="483"/>
        <v>39.190706194724555</v>
      </c>
      <c r="BH245" s="3">
        <f t="shared" si="483"/>
        <v>39.481386475590867</v>
      </c>
      <c r="BI245" s="3">
        <f t="shared" si="483"/>
        <v>39.774222752964739</v>
      </c>
    </row>
    <row r="246" spans="1:61" x14ac:dyDescent="0.25">
      <c r="A246" s="60">
        <f t="shared" si="387"/>
        <v>2027</v>
      </c>
      <c r="C246" s="3">
        <f t="shared" ref="C246:AH246" si="484">IF($A246=C$31,C$56,B246*(1+C$22))</f>
        <v>0</v>
      </c>
      <c r="D246" s="3">
        <f t="shared" si="484"/>
        <v>0</v>
      </c>
      <c r="E246" s="3">
        <f t="shared" si="484"/>
        <v>0</v>
      </c>
      <c r="F246" s="3">
        <f t="shared" si="484"/>
        <v>0</v>
      </c>
      <c r="G246" s="3">
        <f t="shared" si="484"/>
        <v>0</v>
      </c>
      <c r="H246" s="3">
        <f t="shared" si="484"/>
        <v>0</v>
      </c>
      <c r="I246" s="3">
        <f t="shared" si="484"/>
        <v>0</v>
      </c>
      <c r="J246" s="3">
        <f t="shared" si="484"/>
        <v>0</v>
      </c>
      <c r="K246" s="3">
        <f t="shared" si="484"/>
        <v>0</v>
      </c>
      <c r="L246" s="3">
        <f t="shared" si="484"/>
        <v>0</v>
      </c>
      <c r="M246" s="3">
        <f t="shared" si="484"/>
        <v>0</v>
      </c>
      <c r="N246" s="3">
        <f t="shared" si="484"/>
        <v>0</v>
      </c>
      <c r="O246" s="3">
        <f t="shared" si="484"/>
        <v>0</v>
      </c>
      <c r="P246" s="3">
        <f t="shared" si="484"/>
        <v>0</v>
      </c>
      <c r="Q246" s="3">
        <f t="shared" si="484"/>
        <v>0</v>
      </c>
      <c r="R246" s="3">
        <f t="shared" si="484"/>
        <v>0</v>
      </c>
      <c r="S246" s="3">
        <f t="shared" si="484"/>
        <v>0</v>
      </c>
      <c r="T246" s="3">
        <f t="shared" si="484"/>
        <v>0</v>
      </c>
      <c r="U246" s="3">
        <f t="shared" si="484"/>
        <v>0</v>
      </c>
      <c r="V246" s="3">
        <f t="shared" si="484"/>
        <v>0</v>
      </c>
      <c r="W246" s="3">
        <f t="shared" si="484"/>
        <v>0</v>
      </c>
      <c r="X246" s="3">
        <f t="shared" si="484"/>
        <v>0</v>
      </c>
      <c r="Y246" s="3">
        <f t="shared" si="484"/>
        <v>0</v>
      </c>
      <c r="Z246" s="3">
        <f t="shared" si="484"/>
        <v>0</v>
      </c>
      <c r="AA246" s="3">
        <f t="shared" si="484"/>
        <v>0</v>
      </c>
      <c r="AB246" s="3">
        <f t="shared" si="484"/>
        <v>0</v>
      </c>
      <c r="AC246" s="3">
        <f t="shared" si="484"/>
        <v>0</v>
      </c>
      <c r="AD246" s="3">
        <f t="shared" si="484"/>
        <v>0</v>
      </c>
      <c r="AE246" s="3">
        <f t="shared" si="484"/>
        <v>0</v>
      </c>
      <c r="AF246" s="3">
        <f t="shared" si="484"/>
        <v>0</v>
      </c>
      <c r="AG246" s="3">
        <f t="shared" si="484"/>
        <v>0</v>
      </c>
      <c r="AH246" s="3">
        <f t="shared" si="484"/>
        <v>0</v>
      </c>
      <c r="AI246" s="3">
        <f t="shared" ref="AI246:BI246" si="485">IF($A246=AI$31,AI$56,AH246*(1+AI$22))</f>
        <v>0</v>
      </c>
      <c r="AJ246" s="3">
        <f t="shared" si="485"/>
        <v>0</v>
      </c>
      <c r="AK246" s="3">
        <f t="shared" si="485"/>
        <v>0</v>
      </c>
      <c r="AL246" s="3">
        <f t="shared" si="485"/>
        <v>0</v>
      </c>
      <c r="AM246" s="3">
        <f t="shared" si="485"/>
        <v>0</v>
      </c>
      <c r="AN246" s="3">
        <f t="shared" si="485"/>
        <v>0</v>
      </c>
      <c r="AO246" s="3">
        <f t="shared" si="485"/>
        <v>0</v>
      </c>
      <c r="AP246" s="3">
        <f t="shared" si="485"/>
        <v>0</v>
      </c>
      <c r="AQ246" s="3">
        <f t="shared" si="485"/>
        <v>0</v>
      </c>
      <c r="AR246" s="3">
        <f t="shared" si="485"/>
        <v>0</v>
      </c>
      <c r="AS246" s="3">
        <f t="shared" si="485"/>
        <v>0</v>
      </c>
      <c r="AT246" s="3">
        <f t="shared" si="485"/>
        <v>0</v>
      </c>
      <c r="AU246" s="3">
        <f t="shared" si="485"/>
        <v>0</v>
      </c>
      <c r="AV246" s="3">
        <f t="shared" si="485"/>
        <v>0</v>
      </c>
      <c r="AW246" s="3">
        <f t="shared" si="485"/>
        <v>0</v>
      </c>
      <c r="AX246" s="3">
        <f t="shared" si="485"/>
        <v>0</v>
      </c>
      <c r="AY246" s="3">
        <f t="shared" si="485"/>
        <v>0</v>
      </c>
      <c r="AZ246" s="3">
        <f t="shared" si="485"/>
        <v>37.214993378820701</v>
      </c>
      <c r="BA246" s="3">
        <f t="shared" si="485"/>
        <v>37.491019655919267</v>
      </c>
      <c r="BB246" s="3">
        <f t="shared" si="485"/>
        <v>37.769093239727617</v>
      </c>
      <c r="BC246" s="3">
        <f t="shared" si="485"/>
        <v>38.049229315266565</v>
      </c>
      <c r="BD246" s="3">
        <f t="shared" si="485"/>
        <v>38.331443180185317</v>
      </c>
      <c r="BE246" s="3">
        <f t="shared" si="485"/>
        <v>38.615750245596843</v>
      </c>
      <c r="BF246" s="3">
        <f t="shared" si="485"/>
        <v>38.902166036919439</v>
      </c>
      <c r="BG246" s="3">
        <f t="shared" si="485"/>
        <v>39.190706194724555</v>
      </c>
      <c r="BH246" s="3">
        <f t="shared" si="485"/>
        <v>39.481386475590867</v>
      </c>
      <c r="BI246" s="3">
        <f t="shared" si="485"/>
        <v>39.774222752964739</v>
      </c>
    </row>
    <row r="247" spans="1:61" x14ac:dyDescent="0.25">
      <c r="A247" s="60">
        <f t="shared" si="387"/>
        <v>2027.25</v>
      </c>
      <c r="C247" s="3">
        <f t="shared" ref="C247:AH247" si="486">IF($A247=C$31,C$56,B247*(1+C$22))</f>
        <v>0</v>
      </c>
      <c r="D247" s="3">
        <f t="shared" si="486"/>
        <v>0</v>
      </c>
      <c r="E247" s="3">
        <f t="shared" si="486"/>
        <v>0</v>
      </c>
      <c r="F247" s="3">
        <f t="shared" si="486"/>
        <v>0</v>
      </c>
      <c r="G247" s="3">
        <f t="shared" si="486"/>
        <v>0</v>
      </c>
      <c r="H247" s="3">
        <f t="shared" si="486"/>
        <v>0</v>
      </c>
      <c r="I247" s="3">
        <f t="shared" si="486"/>
        <v>0</v>
      </c>
      <c r="J247" s="3">
        <f t="shared" si="486"/>
        <v>0</v>
      </c>
      <c r="K247" s="3">
        <f t="shared" si="486"/>
        <v>0</v>
      </c>
      <c r="L247" s="3">
        <f t="shared" si="486"/>
        <v>0</v>
      </c>
      <c r="M247" s="3">
        <f t="shared" si="486"/>
        <v>0</v>
      </c>
      <c r="N247" s="3">
        <f t="shared" si="486"/>
        <v>0</v>
      </c>
      <c r="O247" s="3">
        <f t="shared" si="486"/>
        <v>0</v>
      </c>
      <c r="P247" s="3">
        <f t="shared" si="486"/>
        <v>0</v>
      </c>
      <c r="Q247" s="3">
        <f t="shared" si="486"/>
        <v>0</v>
      </c>
      <c r="R247" s="3">
        <f t="shared" si="486"/>
        <v>0</v>
      </c>
      <c r="S247" s="3">
        <f t="shared" si="486"/>
        <v>0</v>
      </c>
      <c r="T247" s="3">
        <f t="shared" si="486"/>
        <v>0</v>
      </c>
      <c r="U247" s="3">
        <f t="shared" si="486"/>
        <v>0</v>
      </c>
      <c r="V247" s="3">
        <f t="shared" si="486"/>
        <v>0</v>
      </c>
      <c r="W247" s="3">
        <f t="shared" si="486"/>
        <v>0</v>
      </c>
      <c r="X247" s="3">
        <f t="shared" si="486"/>
        <v>0</v>
      </c>
      <c r="Y247" s="3">
        <f t="shared" si="486"/>
        <v>0</v>
      </c>
      <c r="Z247" s="3">
        <f t="shared" si="486"/>
        <v>0</v>
      </c>
      <c r="AA247" s="3">
        <f t="shared" si="486"/>
        <v>0</v>
      </c>
      <c r="AB247" s="3">
        <f t="shared" si="486"/>
        <v>0</v>
      </c>
      <c r="AC247" s="3">
        <f t="shared" si="486"/>
        <v>0</v>
      </c>
      <c r="AD247" s="3">
        <f t="shared" si="486"/>
        <v>0</v>
      </c>
      <c r="AE247" s="3">
        <f t="shared" si="486"/>
        <v>0</v>
      </c>
      <c r="AF247" s="3">
        <f t="shared" si="486"/>
        <v>0</v>
      </c>
      <c r="AG247" s="3">
        <f t="shared" si="486"/>
        <v>0</v>
      </c>
      <c r="AH247" s="3">
        <f t="shared" si="486"/>
        <v>0</v>
      </c>
      <c r="AI247" s="3">
        <f t="shared" ref="AI247:BI247" si="487">IF($A247=AI$31,AI$56,AH247*(1+AI$22))</f>
        <v>0</v>
      </c>
      <c r="AJ247" s="3">
        <f t="shared" si="487"/>
        <v>0</v>
      </c>
      <c r="AK247" s="3">
        <f t="shared" si="487"/>
        <v>0</v>
      </c>
      <c r="AL247" s="3">
        <f t="shared" si="487"/>
        <v>0</v>
      </c>
      <c r="AM247" s="3">
        <f t="shared" si="487"/>
        <v>0</v>
      </c>
      <c r="AN247" s="3">
        <f t="shared" si="487"/>
        <v>0</v>
      </c>
      <c r="AO247" s="3">
        <f t="shared" si="487"/>
        <v>0</v>
      </c>
      <c r="AP247" s="3">
        <f t="shared" si="487"/>
        <v>0</v>
      </c>
      <c r="AQ247" s="3">
        <f t="shared" si="487"/>
        <v>0</v>
      </c>
      <c r="AR247" s="3">
        <f t="shared" si="487"/>
        <v>0</v>
      </c>
      <c r="AS247" s="3">
        <f t="shared" si="487"/>
        <v>0</v>
      </c>
      <c r="AT247" s="3">
        <f t="shared" si="487"/>
        <v>0</v>
      </c>
      <c r="AU247" s="3">
        <f t="shared" si="487"/>
        <v>0</v>
      </c>
      <c r="AV247" s="3">
        <f t="shared" si="487"/>
        <v>0</v>
      </c>
      <c r="AW247" s="3">
        <f t="shared" si="487"/>
        <v>0</v>
      </c>
      <c r="AX247" s="3">
        <f t="shared" si="487"/>
        <v>0</v>
      </c>
      <c r="AY247" s="3">
        <f t="shared" si="487"/>
        <v>0</v>
      </c>
      <c r="AZ247" s="3">
        <f t="shared" si="487"/>
        <v>0</v>
      </c>
      <c r="BA247" s="3">
        <f t="shared" si="487"/>
        <v>37.491019655919267</v>
      </c>
      <c r="BB247" s="3">
        <f t="shared" si="487"/>
        <v>37.769093239727617</v>
      </c>
      <c r="BC247" s="3">
        <f t="shared" si="487"/>
        <v>38.049229315266565</v>
      </c>
      <c r="BD247" s="3">
        <f t="shared" si="487"/>
        <v>38.331443180185317</v>
      </c>
      <c r="BE247" s="3">
        <f t="shared" si="487"/>
        <v>38.615750245596843</v>
      </c>
      <c r="BF247" s="3">
        <f t="shared" si="487"/>
        <v>38.902166036919439</v>
      </c>
      <c r="BG247" s="3">
        <f t="shared" si="487"/>
        <v>39.190706194724555</v>
      </c>
      <c r="BH247" s="3">
        <f t="shared" si="487"/>
        <v>39.481386475590867</v>
      </c>
      <c r="BI247" s="3">
        <f t="shared" si="487"/>
        <v>39.774222752964739</v>
      </c>
    </row>
    <row r="248" spans="1:61" x14ac:dyDescent="0.25">
      <c r="A248" s="60">
        <f t="shared" si="387"/>
        <v>2027.5</v>
      </c>
      <c r="C248" s="3">
        <f t="shared" ref="C248:AH248" si="488">IF($A248=C$31,C$56,B248*(1+C$22))</f>
        <v>0</v>
      </c>
      <c r="D248" s="3">
        <f t="shared" si="488"/>
        <v>0</v>
      </c>
      <c r="E248" s="3">
        <f t="shared" si="488"/>
        <v>0</v>
      </c>
      <c r="F248" s="3">
        <f t="shared" si="488"/>
        <v>0</v>
      </c>
      <c r="G248" s="3">
        <f t="shared" si="488"/>
        <v>0</v>
      </c>
      <c r="H248" s="3">
        <f t="shared" si="488"/>
        <v>0</v>
      </c>
      <c r="I248" s="3">
        <f t="shared" si="488"/>
        <v>0</v>
      </c>
      <c r="J248" s="3">
        <f t="shared" si="488"/>
        <v>0</v>
      </c>
      <c r="K248" s="3">
        <f t="shared" si="488"/>
        <v>0</v>
      </c>
      <c r="L248" s="3">
        <f t="shared" si="488"/>
        <v>0</v>
      </c>
      <c r="M248" s="3">
        <f t="shared" si="488"/>
        <v>0</v>
      </c>
      <c r="N248" s="3">
        <f t="shared" si="488"/>
        <v>0</v>
      </c>
      <c r="O248" s="3">
        <f t="shared" si="488"/>
        <v>0</v>
      </c>
      <c r="P248" s="3">
        <f t="shared" si="488"/>
        <v>0</v>
      </c>
      <c r="Q248" s="3">
        <f t="shared" si="488"/>
        <v>0</v>
      </c>
      <c r="R248" s="3">
        <f t="shared" si="488"/>
        <v>0</v>
      </c>
      <c r="S248" s="3">
        <f t="shared" si="488"/>
        <v>0</v>
      </c>
      <c r="T248" s="3">
        <f t="shared" si="488"/>
        <v>0</v>
      </c>
      <c r="U248" s="3">
        <f t="shared" si="488"/>
        <v>0</v>
      </c>
      <c r="V248" s="3">
        <f t="shared" si="488"/>
        <v>0</v>
      </c>
      <c r="W248" s="3">
        <f t="shared" si="488"/>
        <v>0</v>
      </c>
      <c r="X248" s="3">
        <f t="shared" si="488"/>
        <v>0</v>
      </c>
      <c r="Y248" s="3">
        <f t="shared" si="488"/>
        <v>0</v>
      </c>
      <c r="Z248" s="3">
        <f t="shared" si="488"/>
        <v>0</v>
      </c>
      <c r="AA248" s="3">
        <f t="shared" si="488"/>
        <v>0</v>
      </c>
      <c r="AB248" s="3">
        <f t="shared" si="488"/>
        <v>0</v>
      </c>
      <c r="AC248" s="3">
        <f t="shared" si="488"/>
        <v>0</v>
      </c>
      <c r="AD248" s="3">
        <f t="shared" si="488"/>
        <v>0</v>
      </c>
      <c r="AE248" s="3">
        <f t="shared" si="488"/>
        <v>0</v>
      </c>
      <c r="AF248" s="3">
        <f t="shared" si="488"/>
        <v>0</v>
      </c>
      <c r="AG248" s="3">
        <f t="shared" si="488"/>
        <v>0</v>
      </c>
      <c r="AH248" s="3">
        <f t="shared" si="488"/>
        <v>0</v>
      </c>
      <c r="AI248" s="3">
        <f t="shared" ref="AI248:BI248" si="489">IF($A248=AI$31,AI$56,AH248*(1+AI$22))</f>
        <v>0</v>
      </c>
      <c r="AJ248" s="3">
        <f t="shared" si="489"/>
        <v>0</v>
      </c>
      <c r="AK248" s="3">
        <f t="shared" si="489"/>
        <v>0</v>
      </c>
      <c r="AL248" s="3">
        <f t="shared" si="489"/>
        <v>0</v>
      </c>
      <c r="AM248" s="3">
        <f t="shared" si="489"/>
        <v>0</v>
      </c>
      <c r="AN248" s="3">
        <f t="shared" si="489"/>
        <v>0</v>
      </c>
      <c r="AO248" s="3">
        <f t="shared" si="489"/>
        <v>0</v>
      </c>
      <c r="AP248" s="3">
        <f t="shared" si="489"/>
        <v>0</v>
      </c>
      <c r="AQ248" s="3">
        <f t="shared" si="489"/>
        <v>0</v>
      </c>
      <c r="AR248" s="3">
        <f t="shared" si="489"/>
        <v>0</v>
      </c>
      <c r="AS248" s="3">
        <f t="shared" si="489"/>
        <v>0</v>
      </c>
      <c r="AT248" s="3">
        <f t="shared" si="489"/>
        <v>0</v>
      </c>
      <c r="AU248" s="3">
        <f t="shared" si="489"/>
        <v>0</v>
      </c>
      <c r="AV248" s="3">
        <f t="shared" si="489"/>
        <v>0</v>
      </c>
      <c r="AW248" s="3">
        <f t="shared" si="489"/>
        <v>0</v>
      </c>
      <c r="AX248" s="3">
        <f t="shared" si="489"/>
        <v>0</v>
      </c>
      <c r="AY248" s="3">
        <f t="shared" si="489"/>
        <v>0</v>
      </c>
      <c r="AZ248" s="3">
        <f t="shared" si="489"/>
        <v>0</v>
      </c>
      <c r="BA248" s="3">
        <f t="shared" si="489"/>
        <v>0</v>
      </c>
      <c r="BB248" s="3">
        <f t="shared" si="489"/>
        <v>37.769093239727617</v>
      </c>
      <c r="BC248" s="3">
        <f t="shared" si="489"/>
        <v>38.049229315266565</v>
      </c>
      <c r="BD248" s="3">
        <f t="shared" si="489"/>
        <v>38.331443180185317</v>
      </c>
      <c r="BE248" s="3">
        <f t="shared" si="489"/>
        <v>38.615750245596843</v>
      </c>
      <c r="BF248" s="3">
        <f t="shared" si="489"/>
        <v>38.902166036919439</v>
      </c>
      <c r="BG248" s="3">
        <f t="shared" si="489"/>
        <v>39.190706194724555</v>
      </c>
      <c r="BH248" s="3">
        <f t="shared" si="489"/>
        <v>39.481386475590867</v>
      </c>
      <c r="BI248" s="3">
        <f t="shared" si="489"/>
        <v>39.774222752964739</v>
      </c>
    </row>
    <row r="249" spans="1:61" x14ac:dyDescent="0.25">
      <c r="A249" s="60">
        <f t="shared" si="387"/>
        <v>2027.75</v>
      </c>
      <c r="C249" s="3">
        <f t="shared" ref="C249:AH249" si="490">IF($A249=C$31,C$56,B249*(1+C$22))</f>
        <v>0</v>
      </c>
      <c r="D249" s="3">
        <f t="shared" si="490"/>
        <v>0</v>
      </c>
      <c r="E249" s="3">
        <f t="shared" si="490"/>
        <v>0</v>
      </c>
      <c r="F249" s="3">
        <f t="shared" si="490"/>
        <v>0</v>
      </c>
      <c r="G249" s="3">
        <f t="shared" si="490"/>
        <v>0</v>
      </c>
      <c r="H249" s="3">
        <f t="shared" si="490"/>
        <v>0</v>
      </c>
      <c r="I249" s="3">
        <f t="shared" si="490"/>
        <v>0</v>
      </c>
      <c r="J249" s="3">
        <f t="shared" si="490"/>
        <v>0</v>
      </c>
      <c r="K249" s="3">
        <f t="shared" si="490"/>
        <v>0</v>
      </c>
      <c r="L249" s="3">
        <f t="shared" si="490"/>
        <v>0</v>
      </c>
      <c r="M249" s="3">
        <f t="shared" si="490"/>
        <v>0</v>
      </c>
      <c r="N249" s="3">
        <f t="shared" si="490"/>
        <v>0</v>
      </c>
      <c r="O249" s="3">
        <f t="shared" si="490"/>
        <v>0</v>
      </c>
      <c r="P249" s="3">
        <f t="shared" si="490"/>
        <v>0</v>
      </c>
      <c r="Q249" s="3">
        <f t="shared" si="490"/>
        <v>0</v>
      </c>
      <c r="R249" s="3">
        <f t="shared" si="490"/>
        <v>0</v>
      </c>
      <c r="S249" s="3">
        <f t="shared" si="490"/>
        <v>0</v>
      </c>
      <c r="T249" s="3">
        <f t="shared" si="490"/>
        <v>0</v>
      </c>
      <c r="U249" s="3">
        <f t="shared" si="490"/>
        <v>0</v>
      </c>
      <c r="V249" s="3">
        <f t="shared" si="490"/>
        <v>0</v>
      </c>
      <c r="W249" s="3">
        <f t="shared" si="490"/>
        <v>0</v>
      </c>
      <c r="X249" s="3">
        <f t="shared" si="490"/>
        <v>0</v>
      </c>
      <c r="Y249" s="3">
        <f t="shared" si="490"/>
        <v>0</v>
      </c>
      <c r="Z249" s="3">
        <f t="shared" si="490"/>
        <v>0</v>
      </c>
      <c r="AA249" s="3">
        <f t="shared" si="490"/>
        <v>0</v>
      </c>
      <c r="AB249" s="3">
        <f t="shared" si="490"/>
        <v>0</v>
      </c>
      <c r="AC249" s="3">
        <f t="shared" si="490"/>
        <v>0</v>
      </c>
      <c r="AD249" s="3">
        <f t="shared" si="490"/>
        <v>0</v>
      </c>
      <c r="AE249" s="3">
        <f t="shared" si="490"/>
        <v>0</v>
      </c>
      <c r="AF249" s="3">
        <f t="shared" si="490"/>
        <v>0</v>
      </c>
      <c r="AG249" s="3">
        <f t="shared" si="490"/>
        <v>0</v>
      </c>
      <c r="AH249" s="3">
        <f t="shared" si="490"/>
        <v>0</v>
      </c>
      <c r="AI249" s="3">
        <f t="shared" ref="AI249:BI249" si="491">IF($A249=AI$31,AI$56,AH249*(1+AI$22))</f>
        <v>0</v>
      </c>
      <c r="AJ249" s="3">
        <f t="shared" si="491"/>
        <v>0</v>
      </c>
      <c r="AK249" s="3">
        <f t="shared" si="491"/>
        <v>0</v>
      </c>
      <c r="AL249" s="3">
        <f t="shared" si="491"/>
        <v>0</v>
      </c>
      <c r="AM249" s="3">
        <f t="shared" si="491"/>
        <v>0</v>
      </c>
      <c r="AN249" s="3">
        <f t="shared" si="491"/>
        <v>0</v>
      </c>
      <c r="AO249" s="3">
        <f t="shared" si="491"/>
        <v>0</v>
      </c>
      <c r="AP249" s="3">
        <f t="shared" si="491"/>
        <v>0</v>
      </c>
      <c r="AQ249" s="3">
        <f t="shared" si="491"/>
        <v>0</v>
      </c>
      <c r="AR249" s="3">
        <f t="shared" si="491"/>
        <v>0</v>
      </c>
      <c r="AS249" s="3">
        <f t="shared" si="491"/>
        <v>0</v>
      </c>
      <c r="AT249" s="3">
        <f t="shared" si="491"/>
        <v>0</v>
      </c>
      <c r="AU249" s="3">
        <f t="shared" si="491"/>
        <v>0</v>
      </c>
      <c r="AV249" s="3">
        <f t="shared" si="491"/>
        <v>0</v>
      </c>
      <c r="AW249" s="3">
        <f t="shared" si="491"/>
        <v>0</v>
      </c>
      <c r="AX249" s="3">
        <f t="shared" si="491"/>
        <v>0</v>
      </c>
      <c r="AY249" s="3">
        <f t="shared" si="491"/>
        <v>0</v>
      </c>
      <c r="AZ249" s="3">
        <f t="shared" si="491"/>
        <v>0</v>
      </c>
      <c r="BA249" s="3">
        <f t="shared" si="491"/>
        <v>0</v>
      </c>
      <c r="BB249" s="3">
        <f t="shared" si="491"/>
        <v>0</v>
      </c>
      <c r="BC249" s="3">
        <f t="shared" si="491"/>
        <v>38.049229315266565</v>
      </c>
      <c r="BD249" s="3">
        <f t="shared" si="491"/>
        <v>38.331443180185317</v>
      </c>
      <c r="BE249" s="3">
        <f t="shared" si="491"/>
        <v>38.615750245596843</v>
      </c>
      <c r="BF249" s="3">
        <f t="shared" si="491"/>
        <v>38.902166036919439</v>
      </c>
      <c r="BG249" s="3">
        <f t="shared" si="491"/>
        <v>39.190706194724555</v>
      </c>
      <c r="BH249" s="3">
        <f t="shared" si="491"/>
        <v>39.481386475590867</v>
      </c>
      <c r="BI249" s="3">
        <f t="shared" si="491"/>
        <v>39.774222752964739</v>
      </c>
    </row>
    <row r="250" spans="1:61" x14ac:dyDescent="0.25">
      <c r="A250" s="60">
        <f t="shared" si="387"/>
        <v>2028</v>
      </c>
      <c r="C250" s="3">
        <f t="shared" ref="C250:AH250" si="492">IF($A250=C$31,C$56,B250*(1+C$22))</f>
        <v>0</v>
      </c>
      <c r="D250" s="3">
        <f t="shared" si="492"/>
        <v>0</v>
      </c>
      <c r="E250" s="3">
        <f t="shared" si="492"/>
        <v>0</v>
      </c>
      <c r="F250" s="3">
        <f t="shared" si="492"/>
        <v>0</v>
      </c>
      <c r="G250" s="3">
        <f t="shared" si="492"/>
        <v>0</v>
      </c>
      <c r="H250" s="3">
        <f t="shared" si="492"/>
        <v>0</v>
      </c>
      <c r="I250" s="3">
        <f t="shared" si="492"/>
        <v>0</v>
      </c>
      <c r="J250" s="3">
        <f t="shared" si="492"/>
        <v>0</v>
      </c>
      <c r="K250" s="3">
        <f t="shared" si="492"/>
        <v>0</v>
      </c>
      <c r="L250" s="3">
        <f t="shared" si="492"/>
        <v>0</v>
      </c>
      <c r="M250" s="3">
        <f t="shared" si="492"/>
        <v>0</v>
      </c>
      <c r="N250" s="3">
        <f t="shared" si="492"/>
        <v>0</v>
      </c>
      <c r="O250" s="3">
        <f t="shared" si="492"/>
        <v>0</v>
      </c>
      <c r="P250" s="3">
        <f t="shared" si="492"/>
        <v>0</v>
      </c>
      <c r="Q250" s="3">
        <f t="shared" si="492"/>
        <v>0</v>
      </c>
      <c r="R250" s="3">
        <f t="shared" si="492"/>
        <v>0</v>
      </c>
      <c r="S250" s="3">
        <f t="shared" si="492"/>
        <v>0</v>
      </c>
      <c r="T250" s="3">
        <f t="shared" si="492"/>
        <v>0</v>
      </c>
      <c r="U250" s="3">
        <f t="shared" si="492"/>
        <v>0</v>
      </c>
      <c r="V250" s="3">
        <f t="shared" si="492"/>
        <v>0</v>
      </c>
      <c r="W250" s="3">
        <f t="shared" si="492"/>
        <v>0</v>
      </c>
      <c r="X250" s="3">
        <f t="shared" si="492"/>
        <v>0</v>
      </c>
      <c r="Y250" s="3">
        <f t="shared" si="492"/>
        <v>0</v>
      </c>
      <c r="Z250" s="3">
        <f t="shared" si="492"/>
        <v>0</v>
      </c>
      <c r="AA250" s="3">
        <f t="shared" si="492"/>
        <v>0</v>
      </c>
      <c r="AB250" s="3">
        <f t="shared" si="492"/>
        <v>0</v>
      </c>
      <c r="AC250" s="3">
        <f t="shared" si="492"/>
        <v>0</v>
      </c>
      <c r="AD250" s="3">
        <f t="shared" si="492"/>
        <v>0</v>
      </c>
      <c r="AE250" s="3">
        <f t="shared" si="492"/>
        <v>0</v>
      </c>
      <c r="AF250" s="3">
        <f t="shared" si="492"/>
        <v>0</v>
      </c>
      <c r="AG250" s="3">
        <f t="shared" si="492"/>
        <v>0</v>
      </c>
      <c r="AH250" s="3">
        <f t="shared" si="492"/>
        <v>0</v>
      </c>
      <c r="AI250" s="3">
        <f t="shared" ref="AI250:BI250" si="493">IF($A250=AI$31,AI$56,AH250*(1+AI$22))</f>
        <v>0</v>
      </c>
      <c r="AJ250" s="3">
        <f t="shared" si="493"/>
        <v>0</v>
      </c>
      <c r="AK250" s="3">
        <f t="shared" si="493"/>
        <v>0</v>
      </c>
      <c r="AL250" s="3">
        <f t="shared" si="493"/>
        <v>0</v>
      </c>
      <c r="AM250" s="3">
        <f t="shared" si="493"/>
        <v>0</v>
      </c>
      <c r="AN250" s="3">
        <f t="shared" si="493"/>
        <v>0</v>
      </c>
      <c r="AO250" s="3">
        <f t="shared" si="493"/>
        <v>0</v>
      </c>
      <c r="AP250" s="3">
        <f t="shared" si="493"/>
        <v>0</v>
      </c>
      <c r="AQ250" s="3">
        <f t="shared" si="493"/>
        <v>0</v>
      </c>
      <c r="AR250" s="3">
        <f t="shared" si="493"/>
        <v>0</v>
      </c>
      <c r="AS250" s="3">
        <f t="shared" si="493"/>
        <v>0</v>
      </c>
      <c r="AT250" s="3">
        <f t="shared" si="493"/>
        <v>0</v>
      </c>
      <c r="AU250" s="3">
        <f t="shared" si="493"/>
        <v>0</v>
      </c>
      <c r="AV250" s="3">
        <f t="shared" si="493"/>
        <v>0</v>
      </c>
      <c r="AW250" s="3">
        <f t="shared" si="493"/>
        <v>0</v>
      </c>
      <c r="AX250" s="3">
        <f t="shared" si="493"/>
        <v>0</v>
      </c>
      <c r="AY250" s="3">
        <f t="shared" si="493"/>
        <v>0</v>
      </c>
      <c r="AZ250" s="3">
        <f t="shared" si="493"/>
        <v>0</v>
      </c>
      <c r="BA250" s="3">
        <f t="shared" si="493"/>
        <v>0</v>
      </c>
      <c r="BB250" s="3">
        <f t="shared" si="493"/>
        <v>0</v>
      </c>
      <c r="BC250" s="3">
        <f t="shared" si="493"/>
        <v>0</v>
      </c>
      <c r="BD250" s="3">
        <f t="shared" si="493"/>
        <v>38.331443180185317</v>
      </c>
      <c r="BE250" s="3">
        <f t="shared" si="493"/>
        <v>38.615750245596843</v>
      </c>
      <c r="BF250" s="3">
        <f t="shared" si="493"/>
        <v>38.902166036919439</v>
      </c>
      <c r="BG250" s="3">
        <f t="shared" si="493"/>
        <v>39.190706194724555</v>
      </c>
      <c r="BH250" s="3">
        <f t="shared" si="493"/>
        <v>39.481386475590867</v>
      </c>
      <c r="BI250" s="3">
        <f t="shared" si="493"/>
        <v>39.774222752964739</v>
      </c>
    </row>
    <row r="251" spans="1:61" x14ac:dyDescent="0.25">
      <c r="A251" s="60">
        <f t="shared" si="387"/>
        <v>2028.25</v>
      </c>
      <c r="C251" s="3">
        <f t="shared" ref="C251:AH251" si="494">IF($A251=C$31,C$56,B251*(1+C$22))</f>
        <v>0</v>
      </c>
      <c r="D251" s="3">
        <f t="shared" si="494"/>
        <v>0</v>
      </c>
      <c r="E251" s="3">
        <f t="shared" si="494"/>
        <v>0</v>
      </c>
      <c r="F251" s="3">
        <f t="shared" si="494"/>
        <v>0</v>
      </c>
      <c r="G251" s="3">
        <f t="shared" si="494"/>
        <v>0</v>
      </c>
      <c r="H251" s="3">
        <f t="shared" si="494"/>
        <v>0</v>
      </c>
      <c r="I251" s="3">
        <f t="shared" si="494"/>
        <v>0</v>
      </c>
      <c r="J251" s="3">
        <f t="shared" si="494"/>
        <v>0</v>
      </c>
      <c r="K251" s="3">
        <f t="shared" si="494"/>
        <v>0</v>
      </c>
      <c r="L251" s="3">
        <f t="shared" si="494"/>
        <v>0</v>
      </c>
      <c r="M251" s="3">
        <f t="shared" si="494"/>
        <v>0</v>
      </c>
      <c r="N251" s="3">
        <f t="shared" si="494"/>
        <v>0</v>
      </c>
      <c r="O251" s="3">
        <f t="shared" si="494"/>
        <v>0</v>
      </c>
      <c r="P251" s="3">
        <f t="shared" si="494"/>
        <v>0</v>
      </c>
      <c r="Q251" s="3">
        <f t="shared" si="494"/>
        <v>0</v>
      </c>
      <c r="R251" s="3">
        <f t="shared" si="494"/>
        <v>0</v>
      </c>
      <c r="S251" s="3">
        <f t="shared" si="494"/>
        <v>0</v>
      </c>
      <c r="T251" s="3">
        <f t="shared" si="494"/>
        <v>0</v>
      </c>
      <c r="U251" s="3">
        <f t="shared" si="494"/>
        <v>0</v>
      </c>
      <c r="V251" s="3">
        <f t="shared" si="494"/>
        <v>0</v>
      </c>
      <c r="W251" s="3">
        <f t="shared" si="494"/>
        <v>0</v>
      </c>
      <c r="X251" s="3">
        <f t="shared" si="494"/>
        <v>0</v>
      </c>
      <c r="Y251" s="3">
        <f t="shared" si="494"/>
        <v>0</v>
      </c>
      <c r="Z251" s="3">
        <f t="shared" si="494"/>
        <v>0</v>
      </c>
      <c r="AA251" s="3">
        <f t="shared" si="494"/>
        <v>0</v>
      </c>
      <c r="AB251" s="3">
        <f t="shared" si="494"/>
        <v>0</v>
      </c>
      <c r="AC251" s="3">
        <f t="shared" si="494"/>
        <v>0</v>
      </c>
      <c r="AD251" s="3">
        <f t="shared" si="494"/>
        <v>0</v>
      </c>
      <c r="AE251" s="3">
        <f t="shared" si="494"/>
        <v>0</v>
      </c>
      <c r="AF251" s="3">
        <f t="shared" si="494"/>
        <v>0</v>
      </c>
      <c r="AG251" s="3">
        <f t="shared" si="494"/>
        <v>0</v>
      </c>
      <c r="AH251" s="3">
        <f t="shared" si="494"/>
        <v>0</v>
      </c>
      <c r="AI251" s="3">
        <f t="shared" ref="AI251:BI251" si="495">IF($A251=AI$31,AI$56,AH251*(1+AI$22))</f>
        <v>0</v>
      </c>
      <c r="AJ251" s="3">
        <f t="shared" si="495"/>
        <v>0</v>
      </c>
      <c r="AK251" s="3">
        <f t="shared" si="495"/>
        <v>0</v>
      </c>
      <c r="AL251" s="3">
        <f t="shared" si="495"/>
        <v>0</v>
      </c>
      <c r="AM251" s="3">
        <f t="shared" si="495"/>
        <v>0</v>
      </c>
      <c r="AN251" s="3">
        <f t="shared" si="495"/>
        <v>0</v>
      </c>
      <c r="AO251" s="3">
        <f t="shared" si="495"/>
        <v>0</v>
      </c>
      <c r="AP251" s="3">
        <f t="shared" si="495"/>
        <v>0</v>
      </c>
      <c r="AQ251" s="3">
        <f t="shared" si="495"/>
        <v>0</v>
      </c>
      <c r="AR251" s="3">
        <f t="shared" si="495"/>
        <v>0</v>
      </c>
      <c r="AS251" s="3">
        <f t="shared" si="495"/>
        <v>0</v>
      </c>
      <c r="AT251" s="3">
        <f t="shared" si="495"/>
        <v>0</v>
      </c>
      <c r="AU251" s="3">
        <f t="shared" si="495"/>
        <v>0</v>
      </c>
      <c r="AV251" s="3">
        <f t="shared" si="495"/>
        <v>0</v>
      </c>
      <c r="AW251" s="3">
        <f t="shared" si="495"/>
        <v>0</v>
      </c>
      <c r="AX251" s="3">
        <f t="shared" si="495"/>
        <v>0</v>
      </c>
      <c r="AY251" s="3">
        <f t="shared" si="495"/>
        <v>0</v>
      </c>
      <c r="AZ251" s="3">
        <f t="shared" si="495"/>
        <v>0</v>
      </c>
      <c r="BA251" s="3">
        <f t="shared" si="495"/>
        <v>0</v>
      </c>
      <c r="BB251" s="3">
        <f t="shared" si="495"/>
        <v>0</v>
      </c>
      <c r="BC251" s="3">
        <f t="shared" si="495"/>
        <v>0</v>
      </c>
      <c r="BD251" s="3">
        <f t="shared" si="495"/>
        <v>0</v>
      </c>
      <c r="BE251" s="3">
        <f t="shared" si="495"/>
        <v>38.615750245596843</v>
      </c>
      <c r="BF251" s="3">
        <f t="shared" si="495"/>
        <v>38.902166036919439</v>
      </c>
      <c r="BG251" s="3">
        <f t="shared" si="495"/>
        <v>39.190706194724555</v>
      </c>
      <c r="BH251" s="3">
        <f t="shared" si="495"/>
        <v>39.481386475590867</v>
      </c>
      <c r="BI251" s="3">
        <f t="shared" si="495"/>
        <v>39.774222752964739</v>
      </c>
    </row>
    <row r="252" spans="1:61" x14ac:dyDescent="0.25">
      <c r="A252" s="60">
        <f t="shared" si="387"/>
        <v>2028.5</v>
      </c>
      <c r="C252" s="3">
        <f t="shared" ref="C252:AH252" si="496">IF($A252=C$31,C$56,B252*(1+C$22))</f>
        <v>0</v>
      </c>
      <c r="D252" s="3">
        <f t="shared" si="496"/>
        <v>0</v>
      </c>
      <c r="E252" s="3">
        <f t="shared" si="496"/>
        <v>0</v>
      </c>
      <c r="F252" s="3">
        <f t="shared" si="496"/>
        <v>0</v>
      </c>
      <c r="G252" s="3">
        <f t="shared" si="496"/>
        <v>0</v>
      </c>
      <c r="H252" s="3">
        <f t="shared" si="496"/>
        <v>0</v>
      </c>
      <c r="I252" s="3">
        <f t="shared" si="496"/>
        <v>0</v>
      </c>
      <c r="J252" s="3">
        <f t="shared" si="496"/>
        <v>0</v>
      </c>
      <c r="K252" s="3">
        <f t="shared" si="496"/>
        <v>0</v>
      </c>
      <c r="L252" s="3">
        <f t="shared" si="496"/>
        <v>0</v>
      </c>
      <c r="M252" s="3">
        <f t="shared" si="496"/>
        <v>0</v>
      </c>
      <c r="N252" s="3">
        <f t="shared" si="496"/>
        <v>0</v>
      </c>
      <c r="O252" s="3">
        <f t="shared" si="496"/>
        <v>0</v>
      </c>
      <c r="P252" s="3">
        <f t="shared" si="496"/>
        <v>0</v>
      </c>
      <c r="Q252" s="3">
        <f t="shared" si="496"/>
        <v>0</v>
      </c>
      <c r="R252" s="3">
        <f t="shared" si="496"/>
        <v>0</v>
      </c>
      <c r="S252" s="3">
        <f t="shared" si="496"/>
        <v>0</v>
      </c>
      <c r="T252" s="3">
        <f t="shared" si="496"/>
        <v>0</v>
      </c>
      <c r="U252" s="3">
        <f t="shared" si="496"/>
        <v>0</v>
      </c>
      <c r="V252" s="3">
        <f t="shared" si="496"/>
        <v>0</v>
      </c>
      <c r="W252" s="3">
        <f t="shared" si="496"/>
        <v>0</v>
      </c>
      <c r="X252" s="3">
        <f t="shared" si="496"/>
        <v>0</v>
      </c>
      <c r="Y252" s="3">
        <f t="shared" si="496"/>
        <v>0</v>
      </c>
      <c r="Z252" s="3">
        <f t="shared" si="496"/>
        <v>0</v>
      </c>
      <c r="AA252" s="3">
        <f t="shared" si="496"/>
        <v>0</v>
      </c>
      <c r="AB252" s="3">
        <f t="shared" si="496"/>
        <v>0</v>
      </c>
      <c r="AC252" s="3">
        <f t="shared" si="496"/>
        <v>0</v>
      </c>
      <c r="AD252" s="3">
        <f t="shared" si="496"/>
        <v>0</v>
      </c>
      <c r="AE252" s="3">
        <f t="shared" si="496"/>
        <v>0</v>
      </c>
      <c r="AF252" s="3">
        <f t="shared" si="496"/>
        <v>0</v>
      </c>
      <c r="AG252" s="3">
        <f t="shared" si="496"/>
        <v>0</v>
      </c>
      <c r="AH252" s="3">
        <f t="shared" si="496"/>
        <v>0</v>
      </c>
      <c r="AI252" s="3">
        <f t="shared" ref="AI252:BI252" si="497">IF($A252=AI$31,AI$56,AH252*(1+AI$22))</f>
        <v>0</v>
      </c>
      <c r="AJ252" s="3">
        <f t="shared" si="497"/>
        <v>0</v>
      </c>
      <c r="AK252" s="3">
        <f t="shared" si="497"/>
        <v>0</v>
      </c>
      <c r="AL252" s="3">
        <f t="shared" si="497"/>
        <v>0</v>
      </c>
      <c r="AM252" s="3">
        <f t="shared" si="497"/>
        <v>0</v>
      </c>
      <c r="AN252" s="3">
        <f t="shared" si="497"/>
        <v>0</v>
      </c>
      <c r="AO252" s="3">
        <f t="shared" si="497"/>
        <v>0</v>
      </c>
      <c r="AP252" s="3">
        <f t="shared" si="497"/>
        <v>0</v>
      </c>
      <c r="AQ252" s="3">
        <f t="shared" si="497"/>
        <v>0</v>
      </c>
      <c r="AR252" s="3">
        <f t="shared" si="497"/>
        <v>0</v>
      </c>
      <c r="AS252" s="3">
        <f t="shared" si="497"/>
        <v>0</v>
      </c>
      <c r="AT252" s="3">
        <f t="shared" si="497"/>
        <v>0</v>
      </c>
      <c r="AU252" s="3">
        <f t="shared" si="497"/>
        <v>0</v>
      </c>
      <c r="AV252" s="3">
        <f t="shared" si="497"/>
        <v>0</v>
      </c>
      <c r="AW252" s="3">
        <f t="shared" si="497"/>
        <v>0</v>
      </c>
      <c r="AX252" s="3">
        <f t="shared" si="497"/>
        <v>0</v>
      </c>
      <c r="AY252" s="3">
        <f t="shared" si="497"/>
        <v>0</v>
      </c>
      <c r="AZ252" s="3">
        <f t="shared" si="497"/>
        <v>0</v>
      </c>
      <c r="BA252" s="3">
        <f t="shared" si="497"/>
        <v>0</v>
      </c>
      <c r="BB252" s="3">
        <f t="shared" si="497"/>
        <v>0</v>
      </c>
      <c r="BC252" s="3">
        <f t="shared" si="497"/>
        <v>0</v>
      </c>
      <c r="BD252" s="3">
        <f t="shared" si="497"/>
        <v>0</v>
      </c>
      <c r="BE252" s="3">
        <f t="shared" si="497"/>
        <v>0</v>
      </c>
      <c r="BF252" s="3">
        <f t="shared" si="497"/>
        <v>38.902166036919439</v>
      </c>
      <c r="BG252" s="3">
        <f t="shared" si="497"/>
        <v>39.190706194724555</v>
      </c>
      <c r="BH252" s="3">
        <f t="shared" si="497"/>
        <v>39.481386475590867</v>
      </c>
      <c r="BI252" s="3">
        <f t="shared" si="497"/>
        <v>39.774222752964739</v>
      </c>
    </row>
    <row r="253" spans="1:61" x14ac:dyDescent="0.25">
      <c r="A253" s="60">
        <f t="shared" si="387"/>
        <v>2028.75</v>
      </c>
      <c r="C253" s="3">
        <f t="shared" ref="C253:AH253" si="498">IF($A253=C$31,C$56,B253*(1+C$22))</f>
        <v>0</v>
      </c>
      <c r="D253" s="3">
        <f t="shared" si="498"/>
        <v>0</v>
      </c>
      <c r="E253" s="3">
        <f t="shared" si="498"/>
        <v>0</v>
      </c>
      <c r="F253" s="3">
        <f t="shared" si="498"/>
        <v>0</v>
      </c>
      <c r="G253" s="3">
        <f t="shared" si="498"/>
        <v>0</v>
      </c>
      <c r="H253" s="3">
        <f t="shared" si="498"/>
        <v>0</v>
      </c>
      <c r="I253" s="3">
        <f t="shared" si="498"/>
        <v>0</v>
      </c>
      <c r="J253" s="3">
        <f t="shared" si="498"/>
        <v>0</v>
      </c>
      <c r="K253" s="3">
        <f t="shared" si="498"/>
        <v>0</v>
      </c>
      <c r="L253" s="3">
        <f t="shared" si="498"/>
        <v>0</v>
      </c>
      <c r="M253" s="3">
        <f t="shared" si="498"/>
        <v>0</v>
      </c>
      <c r="N253" s="3">
        <f t="shared" si="498"/>
        <v>0</v>
      </c>
      <c r="O253" s="3">
        <f t="shared" si="498"/>
        <v>0</v>
      </c>
      <c r="P253" s="3">
        <f t="shared" si="498"/>
        <v>0</v>
      </c>
      <c r="Q253" s="3">
        <f t="shared" si="498"/>
        <v>0</v>
      </c>
      <c r="R253" s="3">
        <f t="shared" si="498"/>
        <v>0</v>
      </c>
      <c r="S253" s="3">
        <f t="shared" si="498"/>
        <v>0</v>
      </c>
      <c r="T253" s="3">
        <f t="shared" si="498"/>
        <v>0</v>
      </c>
      <c r="U253" s="3">
        <f t="shared" si="498"/>
        <v>0</v>
      </c>
      <c r="V253" s="3">
        <f t="shared" si="498"/>
        <v>0</v>
      </c>
      <c r="W253" s="3">
        <f t="shared" si="498"/>
        <v>0</v>
      </c>
      <c r="X253" s="3">
        <f t="shared" si="498"/>
        <v>0</v>
      </c>
      <c r="Y253" s="3">
        <f t="shared" si="498"/>
        <v>0</v>
      </c>
      <c r="Z253" s="3">
        <f t="shared" si="498"/>
        <v>0</v>
      </c>
      <c r="AA253" s="3">
        <f t="shared" si="498"/>
        <v>0</v>
      </c>
      <c r="AB253" s="3">
        <f t="shared" si="498"/>
        <v>0</v>
      </c>
      <c r="AC253" s="3">
        <f t="shared" si="498"/>
        <v>0</v>
      </c>
      <c r="AD253" s="3">
        <f t="shared" si="498"/>
        <v>0</v>
      </c>
      <c r="AE253" s="3">
        <f t="shared" si="498"/>
        <v>0</v>
      </c>
      <c r="AF253" s="3">
        <f t="shared" si="498"/>
        <v>0</v>
      </c>
      <c r="AG253" s="3">
        <f t="shared" si="498"/>
        <v>0</v>
      </c>
      <c r="AH253" s="3">
        <f t="shared" si="498"/>
        <v>0</v>
      </c>
      <c r="AI253" s="3">
        <f t="shared" ref="AI253:BI253" si="499">IF($A253=AI$31,AI$56,AH253*(1+AI$22))</f>
        <v>0</v>
      </c>
      <c r="AJ253" s="3">
        <f t="shared" si="499"/>
        <v>0</v>
      </c>
      <c r="AK253" s="3">
        <f t="shared" si="499"/>
        <v>0</v>
      </c>
      <c r="AL253" s="3">
        <f t="shared" si="499"/>
        <v>0</v>
      </c>
      <c r="AM253" s="3">
        <f t="shared" si="499"/>
        <v>0</v>
      </c>
      <c r="AN253" s="3">
        <f t="shared" si="499"/>
        <v>0</v>
      </c>
      <c r="AO253" s="3">
        <f t="shared" si="499"/>
        <v>0</v>
      </c>
      <c r="AP253" s="3">
        <f t="shared" si="499"/>
        <v>0</v>
      </c>
      <c r="AQ253" s="3">
        <f t="shared" si="499"/>
        <v>0</v>
      </c>
      <c r="AR253" s="3">
        <f t="shared" si="499"/>
        <v>0</v>
      </c>
      <c r="AS253" s="3">
        <f t="shared" si="499"/>
        <v>0</v>
      </c>
      <c r="AT253" s="3">
        <f t="shared" si="499"/>
        <v>0</v>
      </c>
      <c r="AU253" s="3">
        <f t="shared" si="499"/>
        <v>0</v>
      </c>
      <c r="AV253" s="3">
        <f t="shared" si="499"/>
        <v>0</v>
      </c>
      <c r="AW253" s="3">
        <f t="shared" si="499"/>
        <v>0</v>
      </c>
      <c r="AX253" s="3">
        <f t="shared" si="499"/>
        <v>0</v>
      </c>
      <c r="AY253" s="3">
        <f t="shared" si="499"/>
        <v>0</v>
      </c>
      <c r="AZ253" s="3">
        <f t="shared" si="499"/>
        <v>0</v>
      </c>
      <c r="BA253" s="3">
        <f t="shared" si="499"/>
        <v>0</v>
      </c>
      <c r="BB253" s="3">
        <f t="shared" si="499"/>
        <v>0</v>
      </c>
      <c r="BC253" s="3">
        <f t="shared" si="499"/>
        <v>0</v>
      </c>
      <c r="BD253" s="3">
        <f t="shared" si="499"/>
        <v>0</v>
      </c>
      <c r="BE253" s="3">
        <f t="shared" si="499"/>
        <v>0</v>
      </c>
      <c r="BF253" s="3">
        <f t="shared" si="499"/>
        <v>0</v>
      </c>
      <c r="BG253" s="3">
        <f t="shared" si="499"/>
        <v>39.190706194724555</v>
      </c>
      <c r="BH253" s="3">
        <f t="shared" si="499"/>
        <v>39.481386475590867</v>
      </c>
      <c r="BI253" s="3">
        <f t="shared" si="499"/>
        <v>39.774222752964739</v>
      </c>
    </row>
    <row r="254" spans="1:61" x14ac:dyDescent="0.25">
      <c r="A254" s="60">
        <f t="shared" si="387"/>
        <v>2029</v>
      </c>
      <c r="C254" s="3">
        <f t="shared" ref="C254:AH254" si="500">IF($A254=C$31,C$56,B254*(1+C$22))</f>
        <v>0</v>
      </c>
      <c r="D254" s="3">
        <f t="shared" si="500"/>
        <v>0</v>
      </c>
      <c r="E254" s="3">
        <f t="shared" si="500"/>
        <v>0</v>
      </c>
      <c r="F254" s="3">
        <f t="shared" si="500"/>
        <v>0</v>
      </c>
      <c r="G254" s="3">
        <f t="shared" si="500"/>
        <v>0</v>
      </c>
      <c r="H254" s="3">
        <f t="shared" si="500"/>
        <v>0</v>
      </c>
      <c r="I254" s="3">
        <f t="shared" si="500"/>
        <v>0</v>
      </c>
      <c r="J254" s="3">
        <f t="shared" si="500"/>
        <v>0</v>
      </c>
      <c r="K254" s="3">
        <f t="shared" si="500"/>
        <v>0</v>
      </c>
      <c r="L254" s="3">
        <f t="shared" si="500"/>
        <v>0</v>
      </c>
      <c r="M254" s="3">
        <f t="shared" si="500"/>
        <v>0</v>
      </c>
      <c r="N254" s="3">
        <f t="shared" si="500"/>
        <v>0</v>
      </c>
      <c r="O254" s="3">
        <f t="shared" si="500"/>
        <v>0</v>
      </c>
      <c r="P254" s="3">
        <f t="shared" si="500"/>
        <v>0</v>
      </c>
      <c r="Q254" s="3">
        <f t="shared" si="500"/>
        <v>0</v>
      </c>
      <c r="R254" s="3">
        <f t="shared" si="500"/>
        <v>0</v>
      </c>
      <c r="S254" s="3">
        <f t="shared" si="500"/>
        <v>0</v>
      </c>
      <c r="T254" s="3">
        <f t="shared" si="500"/>
        <v>0</v>
      </c>
      <c r="U254" s="3">
        <f t="shared" si="500"/>
        <v>0</v>
      </c>
      <c r="V254" s="3">
        <f t="shared" si="500"/>
        <v>0</v>
      </c>
      <c r="W254" s="3">
        <f t="shared" si="500"/>
        <v>0</v>
      </c>
      <c r="X254" s="3">
        <f t="shared" si="500"/>
        <v>0</v>
      </c>
      <c r="Y254" s="3">
        <f t="shared" si="500"/>
        <v>0</v>
      </c>
      <c r="Z254" s="3">
        <f t="shared" si="500"/>
        <v>0</v>
      </c>
      <c r="AA254" s="3">
        <f t="shared" si="500"/>
        <v>0</v>
      </c>
      <c r="AB254" s="3">
        <f t="shared" si="500"/>
        <v>0</v>
      </c>
      <c r="AC254" s="3">
        <f t="shared" si="500"/>
        <v>0</v>
      </c>
      <c r="AD254" s="3">
        <f t="shared" si="500"/>
        <v>0</v>
      </c>
      <c r="AE254" s="3">
        <f t="shared" si="500"/>
        <v>0</v>
      </c>
      <c r="AF254" s="3">
        <f t="shared" si="500"/>
        <v>0</v>
      </c>
      <c r="AG254" s="3">
        <f t="shared" si="500"/>
        <v>0</v>
      </c>
      <c r="AH254" s="3">
        <f t="shared" si="500"/>
        <v>0</v>
      </c>
      <c r="AI254" s="3">
        <f t="shared" ref="AI254:BI254" si="501">IF($A254=AI$31,AI$56,AH254*(1+AI$22))</f>
        <v>0</v>
      </c>
      <c r="AJ254" s="3">
        <f t="shared" si="501"/>
        <v>0</v>
      </c>
      <c r="AK254" s="3">
        <f t="shared" si="501"/>
        <v>0</v>
      </c>
      <c r="AL254" s="3">
        <f t="shared" si="501"/>
        <v>0</v>
      </c>
      <c r="AM254" s="3">
        <f t="shared" si="501"/>
        <v>0</v>
      </c>
      <c r="AN254" s="3">
        <f t="shared" si="501"/>
        <v>0</v>
      </c>
      <c r="AO254" s="3">
        <f t="shared" si="501"/>
        <v>0</v>
      </c>
      <c r="AP254" s="3">
        <f t="shared" si="501"/>
        <v>0</v>
      </c>
      <c r="AQ254" s="3">
        <f t="shared" si="501"/>
        <v>0</v>
      </c>
      <c r="AR254" s="3">
        <f t="shared" si="501"/>
        <v>0</v>
      </c>
      <c r="AS254" s="3">
        <f t="shared" si="501"/>
        <v>0</v>
      </c>
      <c r="AT254" s="3">
        <f t="shared" si="501"/>
        <v>0</v>
      </c>
      <c r="AU254" s="3">
        <f t="shared" si="501"/>
        <v>0</v>
      </c>
      <c r="AV254" s="3">
        <f t="shared" si="501"/>
        <v>0</v>
      </c>
      <c r="AW254" s="3">
        <f t="shared" si="501"/>
        <v>0</v>
      </c>
      <c r="AX254" s="3">
        <f t="shared" si="501"/>
        <v>0</v>
      </c>
      <c r="AY254" s="3">
        <f t="shared" si="501"/>
        <v>0</v>
      </c>
      <c r="AZ254" s="3">
        <f t="shared" si="501"/>
        <v>0</v>
      </c>
      <c r="BA254" s="3">
        <f t="shared" si="501"/>
        <v>0</v>
      </c>
      <c r="BB254" s="3">
        <f t="shared" si="501"/>
        <v>0</v>
      </c>
      <c r="BC254" s="3">
        <f t="shared" si="501"/>
        <v>0</v>
      </c>
      <c r="BD254" s="3">
        <f t="shared" si="501"/>
        <v>0</v>
      </c>
      <c r="BE254" s="3">
        <f t="shared" si="501"/>
        <v>0</v>
      </c>
      <c r="BF254" s="3">
        <f t="shared" si="501"/>
        <v>0</v>
      </c>
      <c r="BG254" s="3">
        <f t="shared" si="501"/>
        <v>0</v>
      </c>
      <c r="BH254" s="3">
        <f t="shared" si="501"/>
        <v>39.481386475590867</v>
      </c>
      <c r="BI254" s="3">
        <f t="shared" si="501"/>
        <v>39.774222752964739</v>
      </c>
    </row>
    <row r="255" spans="1:61" x14ac:dyDescent="0.25">
      <c r="A255" s="60">
        <f t="shared" si="387"/>
        <v>2029.25</v>
      </c>
      <c r="C255" s="3">
        <f t="shared" ref="C255:AH255" si="502">IF($A255=C$31,C$56,B255*(1+C$22))</f>
        <v>0</v>
      </c>
      <c r="D255" s="3">
        <f t="shared" si="502"/>
        <v>0</v>
      </c>
      <c r="E255" s="3">
        <f t="shared" si="502"/>
        <v>0</v>
      </c>
      <c r="F255" s="3">
        <f t="shared" si="502"/>
        <v>0</v>
      </c>
      <c r="G255" s="3">
        <f t="shared" si="502"/>
        <v>0</v>
      </c>
      <c r="H255" s="3">
        <f t="shared" si="502"/>
        <v>0</v>
      </c>
      <c r="I255" s="3">
        <f t="shared" si="502"/>
        <v>0</v>
      </c>
      <c r="J255" s="3">
        <f t="shared" si="502"/>
        <v>0</v>
      </c>
      <c r="K255" s="3">
        <f t="shared" si="502"/>
        <v>0</v>
      </c>
      <c r="L255" s="3">
        <f t="shared" si="502"/>
        <v>0</v>
      </c>
      <c r="M255" s="3">
        <f t="shared" si="502"/>
        <v>0</v>
      </c>
      <c r="N255" s="3">
        <f t="shared" si="502"/>
        <v>0</v>
      </c>
      <c r="O255" s="3">
        <f t="shared" si="502"/>
        <v>0</v>
      </c>
      <c r="P255" s="3">
        <f t="shared" si="502"/>
        <v>0</v>
      </c>
      <c r="Q255" s="3">
        <f t="shared" si="502"/>
        <v>0</v>
      </c>
      <c r="R255" s="3">
        <f t="shared" si="502"/>
        <v>0</v>
      </c>
      <c r="S255" s="3">
        <f t="shared" si="502"/>
        <v>0</v>
      </c>
      <c r="T255" s="3">
        <f t="shared" si="502"/>
        <v>0</v>
      </c>
      <c r="U255" s="3">
        <f t="shared" si="502"/>
        <v>0</v>
      </c>
      <c r="V255" s="3">
        <f t="shared" si="502"/>
        <v>0</v>
      </c>
      <c r="W255" s="3">
        <f t="shared" si="502"/>
        <v>0</v>
      </c>
      <c r="X255" s="3">
        <f t="shared" si="502"/>
        <v>0</v>
      </c>
      <c r="Y255" s="3">
        <f t="shared" si="502"/>
        <v>0</v>
      </c>
      <c r="Z255" s="3">
        <f t="shared" si="502"/>
        <v>0</v>
      </c>
      <c r="AA255" s="3">
        <f t="shared" si="502"/>
        <v>0</v>
      </c>
      <c r="AB255" s="3">
        <f t="shared" si="502"/>
        <v>0</v>
      </c>
      <c r="AC255" s="3">
        <f t="shared" si="502"/>
        <v>0</v>
      </c>
      <c r="AD255" s="3">
        <f t="shared" si="502"/>
        <v>0</v>
      </c>
      <c r="AE255" s="3">
        <f t="shared" si="502"/>
        <v>0</v>
      </c>
      <c r="AF255" s="3">
        <f t="shared" si="502"/>
        <v>0</v>
      </c>
      <c r="AG255" s="3">
        <f t="shared" si="502"/>
        <v>0</v>
      </c>
      <c r="AH255" s="3">
        <f t="shared" si="502"/>
        <v>0</v>
      </c>
      <c r="AI255" s="3">
        <f t="shared" ref="AI255:BI255" si="503">IF($A255=AI$31,AI$56,AH255*(1+AI$22))</f>
        <v>0</v>
      </c>
      <c r="AJ255" s="3">
        <f t="shared" si="503"/>
        <v>0</v>
      </c>
      <c r="AK255" s="3">
        <f t="shared" si="503"/>
        <v>0</v>
      </c>
      <c r="AL255" s="3">
        <f t="shared" si="503"/>
        <v>0</v>
      </c>
      <c r="AM255" s="3">
        <f t="shared" si="503"/>
        <v>0</v>
      </c>
      <c r="AN255" s="3">
        <f t="shared" si="503"/>
        <v>0</v>
      </c>
      <c r="AO255" s="3">
        <f t="shared" si="503"/>
        <v>0</v>
      </c>
      <c r="AP255" s="3">
        <f t="shared" si="503"/>
        <v>0</v>
      </c>
      <c r="AQ255" s="3">
        <f t="shared" si="503"/>
        <v>0</v>
      </c>
      <c r="AR255" s="3">
        <f t="shared" si="503"/>
        <v>0</v>
      </c>
      <c r="AS255" s="3">
        <f t="shared" si="503"/>
        <v>0</v>
      </c>
      <c r="AT255" s="3">
        <f t="shared" si="503"/>
        <v>0</v>
      </c>
      <c r="AU255" s="3">
        <f t="shared" si="503"/>
        <v>0</v>
      </c>
      <c r="AV255" s="3">
        <f t="shared" si="503"/>
        <v>0</v>
      </c>
      <c r="AW255" s="3">
        <f t="shared" si="503"/>
        <v>0</v>
      </c>
      <c r="AX255" s="3">
        <f t="shared" si="503"/>
        <v>0</v>
      </c>
      <c r="AY255" s="3">
        <f t="shared" si="503"/>
        <v>0</v>
      </c>
      <c r="AZ255" s="3">
        <f t="shared" si="503"/>
        <v>0</v>
      </c>
      <c r="BA255" s="3">
        <f t="shared" si="503"/>
        <v>0</v>
      </c>
      <c r="BB255" s="3">
        <f t="shared" si="503"/>
        <v>0</v>
      </c>
      <c r="BC255" s="3">
        <f t="shared" si="503"/>
        <v>0</v>
      </c>
      <c r="BD255" s="3">
        <f t="shared" si="503"/>
        <v>0</v>
      </c>
      <c r="BE255" s="3">
        <f t="shared" si="503"/>
        <v>0</v>
      </c>
      <c r="BF255" s="3">
        <f t="shared" si="503"/>
        <v>0</v>
      </c>
      <c r="BG255" s="3">
        <f t="shared" si="503"/>
        <v>0</v>
      </c>
      <c r="BH255" s="3">
        <f t="shared" si="503"/>
        <v>0</v>
      </c>
      <c r="BI255" s="3">
        <f t="shared" si="503"/>
        <v>39.774222752964739</v>
      </c>
    </row>
    <row r="256" spans="1:61" x14ac:dyDescent="0.25">
      <c r="A256" s="60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</row>
    <row r="257" spans="1:61" x14ac:dyDescent="0.25">
      <c r="A257" s="60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</row>
    <row r="258" spans="1:61" x14ac:dyDescent="0.25">
      <c r="A258" s="9" t="s">
        <v>545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</row>
    <row r="259" spans="1:61" x14ac:dyDescent="0.25">
      <c r="A259" s="60">
        <f>A197</f>
        <v>2014.75</v>
      </c>
      <c r="C259" s="4">
        <f ca="1">C197*C135/4</f>
        <v>0</v>
      </c>
      <c r="D259" s="4">
        <f t="shared" ref="D259:BI259" ca="1" si="504">D197*D135/4</f>
        <v>0</v>
      </c>
      <c r="E259" s="4">
        <f t="shared" ca="1" si="504"/>
        <v>0</v>
      </c>
      <c r="F259" s="4">
        <f t="shared" ca="1" si="504"/>
        <v>0</v>
      </c>
      <c r="G259" s="4">
        <f t="shared" ca="1" si="504"/>
        <v>0</v>
      </c>
      <c r="H259" s="4">
        <f t="shared" ca="1" si="504"/>
        <v>0</v>
      </c>
      <c r="I259" s="4">
        <f t="shared" ca="1" si="504"/>
        <v>0</v>
      </c>
      <c r="J259" s="4">
        <f t="shared" ca="1" si="504"/>
        <v>0</v>
      </c>
      <c r="K259" s="4">
        <f t="shared" ca="1" si="504"/>
        <v>0</v>
      </c>
      <c r="L259" s="4">
        <f t="shared" ca="1" si="504"/>
        <v>0</v>
      </c>
      <c r="M259" s="4">
        <f t="shared" ca="1" si="504"/>
        <v>0</v>
      </c>
      <c r="N259" s="4">
        <f t="shared" ca="1" si="504"/>
        <v>0</v>
      </c>
      <c r="O259" s="4">
        <f t="shared" ca="1" si="504"/>
        <v>0</v>
      </c>
      <c r="P259" s="4">
        <f t="shared" ca="1" si="504"/>
        <v>0</v>
      </c>
      <c r="Q259" s="4">
        <f t="shared" ca="1" si="504"/>
        <v>0</v>
      </c>
      <c r="R259" s="4">
        <f t="shared" ca="1" si="504"/>
        <v>0</v>
      </c>
      <c r="S259" s="4">
        <f t="shared" ca="1" si="504"/>
        <v>0</v>
      </c>
      <c r="T259" s="4">
        <f t="shared" ca="1" si="504"/>
        <v>0</v>
      </c>
      <c r="U259" s="4">
        <f t="shared" ca="1" si="504"/>
        <v>0</v>
      </c>
      <c r="V259" s="4">
        <f t="shared" ca="1" si="504"/>
        <v>0</v>
      </c>
      <c r="W259" s="4">
        <f t="shared" si="504"/>
        <v>0</v>
      </c>
      <c r="X259" s="4">
        <f t="shared" si="504"/>
        <v>0</v>
      </c>
      <c r="Y259" s="4">
        <f t="shared" si="504"/>
        <v>0</v>
      </c>
      <c r="Z259" s="4">
        <f t="shared" si="504"/>
        <v>0</v>
      </c>
      <c r="AA259" s="4">
        <f t="shared" si="504"/>
        <v>0</v>
      </c>
      <c r="AB259" s="4">
        <f t="shared" si="504"/>
        <v>0</v>
      </c>
      <c r="AC259" s="4">
        <f t="shared" si="504"/>
        <v>0</v>
      </c>
      <c r="AD259" s="4">
        <f t="shared" si="504"/>
        <v>0</v>
      </c>
      <c r="AE259" s="4">
        <f t="shared" si="504"/>
        <v>0</v>
      </c>
      <c r="AF259" s="4">
        <f t="shared" si="504"/>
        <v>0</v>
      </c>
      <c r="AG259" s="4">
        <f t="shared" si="504"/>
        <v>0</v>
      </c>
      <c r="AH259" s="4">
        <f t="shared" si="504"/>
        <v>0</v>
      </c>
      <c r="AI259" s="4">
        <f t="shared" si="504"/>
        <v>0</v>
      </c>
      <c r="AJ259" s="4">
        <f t="shared" si="504"/>
        <v>0</v>
      </c>
      <c r="AK259" s="4">
        <f t="shared" si="504"/>
        <v>0</v>
      </c>
      <c r="AL259" s="4">
        <f t="shared" si="504"/>
        <v>0</v>
      </c>
      <c r="AM259" s="4">
        <f t="shared" si="504"/>
        <v>0</v>
      </c>
      <c r="AN259" s="4">
        <f t="shared" si="504"/>
        <v>0</v>
      </c>
      <c r="AO259" s="4">
        <f t="shared" si="504"/>
        <v>0</v>
      </c>
      <c r="AP259" s="4">
        <f t="shared" si="504"/>
        <v>0</v>
      </c>
      <c r="AQ259" s="4">
        <f t="shared" si="504"/>
        <v>0</v>
      </c>
      <c r="AR259" s="4">
        <f t="shared" si="504"/>
        <v>0</v>
      </c>
      <c r="AS259" s="4">
        <f t="shared" si="504"/>
        <v>0</v>
      </c>
      <c r="AT259" s="4">
        <f t="shared" si="504"/>
        <v>0</v>
      </c>
      <c r="AU259" s="4">
        <f t="shared" si="504"/>
        <v>0</v>
      </c>
      <c r="AV259" s="4">
        <f t="shared" si="504"/>
        <v>0</v>
      </c>
      <c r="AW259" s="4">
        <f t="shared" si="504"/>
        <v>0</v>
      </c>
      <c r="AX259" s="4">
        <f t="shared" si="504"/>
        <v>0</v>
      </c>
      <c r="AY259" s="4">
        <f t="shared" si="504"/>
        <v>0</v>
      </c>
      <c r="AZ259" s="4">
        <f t="shared" si="504"/>
        <v>0</v>
      </c>
      <c r="BA259" s="4">
        <f t="shared" si="504"/>
        <v>0</v>
      </c>
      <c r="BB259" s="4">
        <f t="shared" si="504"/>
        <v>0</v>
      </c>
      <c r="BC259" s="4">
        <f t="shared" si="504"/>
        <v>0</v>
      </c>
      <c r="BD259" s="4">
        <f t="shared" si="504"/>
        <v>0</v>
      </c>
      <c r="BE259" s="4">
        <f t="shared" si="504"/>
        <v>0</v>
      </c>
      <c r="BF259" s="4">
        <f t="shared" si="504"/>
        <v>0</v>
      </c>
      <c r="BG259" s="4">
        <f t="shared" si="504"/>
        <v>0</v>
      </c>
      <c r="BH259" s="4">
        <f t="shared" si="504"/>
        <v>0</v>
      </c>
      <c r="BI259" s="4">
        <f t="shared" si="504"/>
        <v>0</v>
      </c>
    </row>
    <row r="260" spans="1:61" x14ac:dyDescent="0.25">
      <c r="A260" s="60">
        <f t="shared" ref="A260:A317" si="505">A198</f>
        <v>2015</v>
      </c>
      <c r="C260" s="4">
        <f t="shared" ref="C260:BI260" si="506">C198*C136/4</f>
        <v>0</v>
      </c>
      <c r="D260" s="4">
        <f t="shared" ca="1" si="506"/>
        <v>43917.683958762485</v>
      </c>
      <c r="E260" s="4">
        <f t="shared" ca="1" si="506"/>
        <v>44243.42457299641</v>
      </c>
      <c r="F260" s="4">
        <f t="shared" ca="1" si="506"/>
        <v>44571.581228747033</v>
      </c>
      <c r="G260" s="4">
        <f t="shared" ca="1" si="506"/>
        <v>44902.171845967699</v>
      </c>
      <c r="H260" s="4">
        <f t="shared" ca="1" si="506"/>
        <v>45235.21447752534</v>
      </c>
      <c r="I260" s="4">
        <f t="shared" ca="1" si="506"/>
        <v>45570.727310186288</v>
      </c>
      <c r="J260" s="4">
        <f t="shared" ca="1" si="506"/>
        <v>45908.728665609437</v>
      </c>
      <c r="K260" s="4">
        <f t="shared" ca="1" si="506"/>
        <v>46249.237001346723</v>
      </c>
      <c r="L260" s="4">
        <f t="shared" ca="1" si="506"/>
        <v>46592.27091185109</v>
      </c>
      <c r="M260" s="4">
        <f t="shared" ca="1" si="506"/>
        <v>46937.849129491864</v>
      </c>
      <c r="N260" s="4">
        <f t="shared" ca="1" si="506"/>
        <v>47285.990525577705</v>
      </c>
      <c r="O260" s="4">
        <f t="shared" ca="1" si="506"/>
        <v>47636.714111387111</v>
      </c>
      <c r="P260" s="4">
        <f t="shared" ca="1" si="506"/>
        <v>47990.039039206611</v>
      </c>
      <c r="Q260" s="4">
        <f t="shared" ca="1" si="506"/>
        <v>48345.984603376608</v>
      </c>
      <c r="R260" s="4">
        <f t="shared" ca="1" si="506"/>
        <v>48704.570241345027</v>
      </c>
      <c r="S260" s="4">
        <f t="shared" ca="1" si="506"/>
        <v>49065.81553472871</v>
      </c>
      <c r="T260" s="4">
        <f t="shared" ca="1" si="506"/>
        <v>49429.740210382799</v>
      </c>
      <c r="U260" s="4">
        <f t="shared" ca="1" si="506"/>
        <v>49796.364141477898</v>
      </c>
      <c r="V260" s="4">
        <f t="shared" ca="1" si="506"/>
        <v>50165.707348585369</v>
      </c>
      <c r="W260" s="4">
        <f t="shared" ca="1" si="506"/>
        <v>50537.790000770568</v>
      </c>
      <c r="X260" s="4">
        <f t="shared" si="506"/>
        <v>0</v>
      </c>
      <c r="Y260" s="4">
        <f t="shared" si="506"/>
        <v>0</v>
      </c>
      <c r="Z260" s="4">
        <f t="shared" si="506"/>
        <v>0</v>
      </c>
      <c r="AA260" s="4">
        <f t="shared" si="506"/>
        <v>0</v>
      </c>
      <c r="AB260" s="4">
        <f t="shared" si="506"/>
        <v>0</v>
      </c>
      <c r="AC260" s="4">
        <f t="shared" si="506"/>
        <v>0</v>
      </c>
      <c r="AD260" s="4">
        <f t="shared" si="506"/>
        <v>0</v>
      </c>
      <c r="AE260" s="4">
        <f t="shared" si="506"/>
        <v>0</v>
      </c>
      <c r="AF260" s="4">
        <f t="shared" si="506"/>
        <v>0</v>
      </c>
      <c r="AG260" s="4">
        <f t="shared" si="506"/>
        <v>0</v>
      </c>
      <c r="AH260" s="4">
        <f t="shared" si="506"/>
        <v>0</v>
      </c>
      <c r="AI260" s="4">
        <f t="shared" si="506"/>
        <v>0</v>
      </c>
      <c r="AJ260" s="4">
        <f t="shared" si="506"/>
        <v>0</v>
      </c>
      <c r="AK260" s="4">
        <f t="shared" si="506"/>
        <v>0</v>
      </c>
      <c r="AL260" s="4">
        <f t="shared" si="506"/>
        <v>0</v>
      </c>
      <c r="AM260" s="4">
        <f t="shared" si="506"/>
        <v>0</v>
      </c>
      <c r="AN260" s="4">
        <f t="shared" si="506"/>
        <v>0</v>
      </c>
      <c r="AO260" s="4">
        <f t="shared" si="506"/>
        <v>0</v>
      </c>
      <c r="AP260" s="4">
        <f t="shared" si="506"/>
        <v>0</v>
      </c>
      <c r="AQ260" s="4">
        <f t="shared" si="506"/>
        <v>0</v>
      </c>
      <c r="AR260" s="4">
        <f t="shared" si="506"/>
        <v>0</v>
      </c>
      <c r="AS260" s="4">
        <f t="shared" si="506"/>
        <v>0</v>
      </c>
      <c r="AT260" s="4">
        <f t="shared" si="506"/>
        <v>0</v>
      </c>
      <c r="AU260" s="4">
        <f t="shared" si="506"/>
        <v>0</v>
      </c>
      <c r="AV260" s="4">
        <f t="shared" si="506"/>
        <v>0</v>
      </c>
      <c r="AW260" s="4">
        <f t="shared" si="506"/>
        <v>0</v>
      </c>
      <c r="AX260" s="4">
        <f t="shared" si="506"/>
        <v>0</v>
      </c>
      <c r="AY260" s="4">
        <f t="shared" si="506"/>
        <v>0</v>
      </c>
      <c r="AZ260" s="4">
        <f t="shared" si="506"/>
        <v>0</v>
      </c>
      <c r="BA260" s="4">
        <f t="shared" si="506"/>
        <v>0</v>
      </c>
      <c r="BB260" s="4">
        <f t="shared" si="506"/>
        <v>0</v>
      </c>
      <c r="BC260" s="4">
        <f t="shared" si="506"/>
        <v>0</v>
      </c>
      <c r="BD260" s="4">
        <f t="shared" si="506"/>
        <v>0</v>
      </c>
      <c r="BE260" s="4">
        <f t="shared" si="506"/>
        <v>0</v>
      </c>
      <c r="BF260" s="4">
        <f t="shared" si="506"/>
        <v>0</v>
      </c>
      <c r="BG260" s="4">
        <f t="shared" si="506"/>
        <v>0</v>
      </c>
      <c r="BH260" s="4">
        <f t="shared" si="506"/>
        <v>0</v>
      </c>
      <c r="BI260" s="4">
        <f t="shared" si="506"/>
        <v>0</v>
      </c>
    </row>
    <row r="261" spans="1:61" x14ac:dyDescent="0.25">
      <c r="A261" s="60">
        <f t="shared" si="505"/>
        <v>2015.25</v>
      </c>
      <c r="C261" s="4">
        <f t="shared" ref="C261:BI261" si="507">C199*C137/4</f>
        <v>0</v>
      </c>
      <c r="D261" s="4">
        <f t="shared" si="507"/>
        <v>0</v>
      </c>
      <c r="E261" s="4">
        <f t="shared" ca="1" si="507"/>
        <v>44456.652071884877</v>
      </c>
      <c r="F261" s="4">
        <f t="shared" ca="1" si="507"/>
        <v>44786.390251299745</v>
      </c>
      <c r="G261" s="4">
        <f t="shared" ca="1" si="507"/>
        <v>45118.574122459191</v>
      </c>
      <c r="H261" s="4">
        <f t="shared" ca="1" si="507"/>
        <v>45453.221825234432</v>
      </c>
      <c r="I261" s="4">
        <f t="shared" ca="1" si="507"/>
        <v>45790.351634041406</v>
      </c>
      <c r="J261" s="4">
        <f t="shared" ca="1" si="507"/>
        <v>46129.981958838725</v>
      </c>
      <c r="K261" s="4">
        <f t="shared" ca="1" si="507"/>
        <v>46472.131346132956</v>
      </c>
      <c r="L261" s="4">
        <f t="shared" ca="1" si="507"/>
        <v>46816.818479991445</v>
      </c>
      <c r="M261" s="4">
        <f t="shared" ca="1" si="507"/>
        <v>47164.062183062633</v>
      </c>
      <c r="N261" s="4">
        <f t="shared" ca="1" si="507"/>
        <v>47513.881417603865</v>
      </c>
      <c r="O261" s="4">
        <f t="shared" ca="1" si="507"/>
        <v>47866.295286516921</v>
      </c>
      <c r="P261" s="4">
        <f t="shared" ca="1" si="507"/>
        <v>48221.323034391171</v>
      </c>
      <c r="Q261" s="4">
        <f t="shared" ca="1" si="507"/>
        <v>48578.984048554492</v>
      </c>
      <c r="R261" s="4">
        <f t="shared" ca="1" si="507"/>
        <v>48939.297860131963</v>
      </c>
      <c r="S261" s="4">
        <f t="shared" ca="1" si="507"/>
        <v>49302.284145112411</v>
      </c>
      <c r="T261" s="4">
        <f t="shared" ca="1" si="507"/>
        <v>49667.962725422891</v>
      </c>
      <c r="U261" s="4">
        <f t="shared" ca="1" si="507"/>
        <v>50036.35357001111</v>
      </c>
      <c r="V261" s="4">
        <f t="shared" ca="1" si="507"/>
        <v>50407.476795935901</v>
      </c>
      <c r="W261" s="4">
        <f t="shared" ca="1" si="507"/>
        <v>50781.352669465763</v>
      </c>
      <c r="X261" s="4">
        <f t="shared" ca="1" si="507"/>
        <v>51158.001607185557</v>
      </c>
      <c r="Y261" s="4">
        <f t="shared" si="507"/>
        <v>0</v>
      </c>
      <c r="Z261" s="4">
        <f t="shared" si="507"/>
        <v>0</v>
      </c>
      <c r="AA261" s="4">
        <f t="shared" si="507"/>
        <v>0</v>
      </c>
      <c r="AB261" s="4">
        <f t="shared" si="507"/>
        <v>0</v>
      </c>
      <c r="AC261" s="4">
        <f t="shared" si="507"/>
        <v>0</v>
      </c>
      <c r="AD261" s="4">
        <f t="shared" si="507"/>
        <v>0</v>
      </c>
      <c r="AE261" s="4">
        <f t="shared" si="507"/>
        <v>0</v>
      </c>
      <c r="AF261" s="4">
        <f t="shared" si="507"/>
        <v>0</v>
      </c>
      <c r="AG261" s="4">
        <f t="shared" si="507"/>
        <v>0</v>
      </c>
      <c r="AH261" s="4">
        <f t="shared" si="507"/>
        <v>0</v>
      </c>
      <c r="AI261" s="4">
        <f t="shared" si="507"/>
        <v>0</v>
      </c>
      <c r="AJ261" s="4">
        <f t="shared" si="507"/>
        <v>0</v>
      </c>
      <c r="AK261" s="4">
        <f t="shared" si="507"/>
        <v>0</v>
      </c>
      <c r="AL261" s="4">
        <f t="shared" si="507"/>
        <v>0</v>
      </c>
      <c r="AM261" s="4">
        <f t="shared" si="507"/>
        <v>0</v>
      </c>
      <c r="AN261" s="4">
        <f t="shared" si="507"/>
        <v>0</v>
      </c>
      <c r="AO261" s="4">
        <f t="shared" si="507"/>
        <v>0</v>
      </c>
      <c r="AP261" s="4">
        <f t="shared" si="507"/>
        <v>0</v>
      </c>
      <c r="AQ261" s="4">
        <f t="shared" si="507"/>
        <v>0</v>
      </c>
      <c r="AR261" s="4">
        <f t="shared" si="507"/>
        <v>0</v>
      </c>
      <c r="AS261" s="4">
        <f t="shared" si="507"/>
        <v>0</v>
      </c>
      <c r="AT261" s="4">
        <f t="shared" si="507"/>
        <v>0</v>
      </c>
      <c r="AU261" s="4">
        <f t="shared" si="507"/>
        <v>0</v>
      </c>
      <c r="AV261" s="4">
        <f t="shared" si="507"/>
        <v>0</v>
      </c>
      <c r="AW261" s="4">
        <f t="shared" si="507"/>
        <v>0</v>
      </c>
      <c r="AX261" s="4">
        <f t="shared" si="507"/>
        <v>0</v>
      </c>
      <c r="AY261" s="4">
        <f t="shared" si="507"/>
        <v>0</v>
      </c>
      <c r="AZ261" s="4">
        <f t="shared" si="507"/>
        <v>0</v>
      </c>
      <c r="BA261" s="4">
        <f t="shared" si="507"/>
        <v>0</v>
      </c>
      <c r="BB261" s="4">
        <f t="shared" si="507"/>
        <v>0</v>
      </c>
      <c r="BC261" s="4">
        <f t="shared" si="507"/>
        <v>0</v>
      </c>
      <c r="BD261" s="4">
        <f t="shared" si="507"/>
        <v>0</v>
      </c>
      <c r="BE261" s="4">
        <f t="shared" si="507"/>
        <v>0</v>
      </c>
      <c r="BF261" s="4">
        <f t="shared" si="507"/>
        <v>0</v>
      </c>
      <c r="BG261" s="4">
        <f t="shared" si="507"/>
        <v>0</v>
      </c>
      <c r="BH261" s="4">
        <f t="shared" si="507"/>
        <v>0</v>
      </c>
      <c r="BI261" s="4">
        <f t="shared" si="507"/>
        <v>0</v>
      </c>
    </row>
    <row r="262" spans="1:61" x14ac:dyDescent="0.25">
      <c r="A262" s="60">
        <f t="shared" si="505"/>
        <v>2015.5</v>
      </c>
      <c r="C262" s="4">
        <f t="shared" ref="C262:BI262" si="508">C200*C138/4</f>
        <v>0</v>
      </c>
      <c r="D262" s="4">
        <f t="shared" si="508"/>
        <v>0</v>
      </c>
      <c r="E262" s="4">
        <f t="shared" si="508"/>
        <v>0</v>
      </c>
      <c r="F262" s="4">
        <f t="shared" ca="1" si="508"/>
        <v>50447.903995710985</v>
      </c>
      <c r="G262" s="4">
        <f t="shared" ca="1" si="508"/>
        <v>50822.079720683352</v>
      </c>
      <c r="H262" s="4">
        <f t="shared" ca="1" si="508"/>
        <v>51199.030733865322</v>
      </c>
      <c r="I262" s="4">
        <f t="shared" ca="1" si="508"/>
        <v>51578.777619768756</v>
      </c>
      <c r="J262" s="4">
        <f t="shared" ca="1" si="508"/>
        <v>51961.341115582298</v>
      </c>
      <c r="K262" s="4">
        <f t="shared" ca="1" si="508"/>
        <v>52346.742112303837</v>
      </c>
      <c r="L262" s="4">
        <f t="shared" ca="1" si="508"/>
        <v>52735.001655881264</v>
      </c>
      <c r="M262" s="4">
        <f t="shared" ca="1" si="508"/>
        <v>53126.140948361797</v>
      </c>
      <c r="N262" s="4">
        <f t="shared" ca="1" si="508"/>
        <v>53520.181349049752</v>
      </c>
      <c r="O262" s="4">
        <f t="shared" ca="1" si="508"/>
        <v>53917.144375672935</v>
      </c>
      <c r="P262" s="4">
        <f t="shared" ca="1" si="508"/>
        <v>54317.051705557686</v>
      </c>
      <c r="Q262" s="4">
        <f t="shared" ca="1" si="508"/>
        <v>54719.925176812634</v>
      </c>
      <c r="R262" s="4">
        <f t="shared" ca="1" si="508"/>
        <v>55125.786789521226</v>
      </c>
      <c r="S262" s="4">
        <f t="shared" ca="1" si="508"/>
        <v>55534.658706943104</v>
      </c>
      <c r="T262" s="4">
        <f t="shared" ca="1" si="508"/>
        <v>55946.563256724403</v>
      </c>
      <c r="U262" s="4">
        <f t="shared" ca="1" si="508"/>
        <v>56361.522932116997</v>
      </c>
      <c r="V262" s="4">
        <f t="shared" ca="1" si="508"/>
        <v>56779.560393206848</v>
      </c>
      <c r="W262" s="4">
        <f t="shared" ca="1" si="508"/>
        <v>57200.698468151379</v>
      </c>
      <c r="X262" s="4">
        <f t="shared" ca="1" si="508"/>
        <v>57624.960154426117</v>
      </c>
      <c r="Y262" s="4">
        <f t="shared" ca="1" si="508"/>
        <v>58052.368620080488</v>
      </c>
      <c r="Z262" s="4">
        <f t="shared" si="508"/>
        <v>0</v>
      </c>
      <c r="AA262" s="4">
        <f t="shared" si="508"/>
        <v>0</v>
      </c>
      <c r="AB262" s="4">
        <f t="shared" si="508"/>
        <v>0</v>
      </c>
      <c r="AC262" s="4">
        <f t="shared" si="508"/>
        <v>0</v>
      </c>
      <c r="AD262" s="4">
        <f t="shared" si="508"/>
        <v>0</v>
      </c>
      <c r="AE262" s="4">
        <f t="shared" si="508"/>
        <v>0</v>
      </c>
      <c r="AF262" s="4">
        <f t="shared" si="508"/>
        <v>0</v>
      </c>
      <c r="AG262" s="4">
        <f t="shared" si="508"/>
        <v>0</v>
      </c>
      <c r="AH262" s="4">
        <f t="shared" si="508"/>
        <v>0</v>
      </c>
      <c r="AI262" s="4">
        <f t="shared" si="508"/>
        <v>0</v>
      </c>
      <c r="AJ262" s="4">
        <f t="shared" si="508"/>
        <v>0</v>
      </c>
      <c r="AK262" s="4">
        <f t="shared" si="508"/>
        <v>0</v>
      </c>
      <c r="AL262" s="4">
        <f t="shared" si="508"/>
        <v>0</v>
      </c>
      <c r="AM262" s="4">
        <f t="shared" si="508"/>
        <v>0</v>
      </c>
      <c r="AN262" s="4">
        <f t="shared" si="508"/>
        <v>0</v>
      </c>
      <c r="AO262" s="4">
        <f t="shared" si="508"/>
        <v>0</v>
      </c>
      <c r="AP262" s="4">
        <f t="shared" si="508"/>
        <v>0</v>
      </c>
      <c r="AQ262" s="4">
        <f t="shared" si="508"/>
        <v>0</v>
      </c>
      <c r="AR262" s="4">
        <f t="shared" si="508"/>
        <v>0</v>
      </c>
      <c r="AS262" s="4">
        <f t="shared" si="508"/>
        <v>0</v>
      </c>
      <c r="AT262" s="4">
        <f t="shared" si="508"/>
        <v>0</v>
      </c>
      <c r="AU262" s="4">
        <f t="shared" si="508"/>
        <v>0</v>
      </c>
      <c r="AV262" s="4">
        <f t="shared" si="508"/>
        <v>0</v>
      </c>
      <c r="AW262" s="4">
        <f t="shared" si="508"/>
        <v>0</v>
      </c>
      <c r="AX262" s="4">
        <f t="shared" si="508"/>
        <v>0</v>
      </c>
      <c r="AY262" s="4">
        <f t="shared" si="508"/>
        <v>0</v>
      </c>
      <c r="AZ262" s="4">
        <f t="shared" si="508"/>
        <v>0</v>
      </c>
      <c r="BA262" s="4">
        <f t="shared" si="508"/>
        <v>0</v>
      </c>
      <c r="BB262" s="4">
        <f t="shared" si="508"/>
        <v>0</v>
      </c>
      <c r="BC262" s="4">
        <f t="shared" si="508"/>
        <v>0</v>
      </c>
      <c r="BD262" s="4">
        <f t="shared" si="508"/>
        <v>0</v>
      </c>
      <c r="BE262" s="4">
        <f t="shared" si="508"/>
        <v>0</v>
      </c>
      <c r="BF262" s="4">
        <f t="shared" si="508"/>
        <v>0</v>
      </c>
      <c r="BG262" s="4">
        <f t="shared" si="508"/>
        <v>0</v>
      </c>
      <c r="BH262" s="4">
        <f t="shared" si="508"/>
        <v>0</v>
      </c>
      <c r="BI262" s="4">
        <f t="shared" si="508"/>
        <v>0</v>
      </c>
    </row>
    <row r="263" spans="1:61" x14ac:dyDescent="0.25">
      <c r="A263" s="60">
        <f t="shared" si="505"/>
        <v>2015.75</v>
      </c>
      <c r="C263" s="4">
        <f t="shared" ref="C263:BI263" si="509">C201*C139/4</f>
        <v>0</v>
      </c>
      <c r="D263" s="4">
        <f t="shared" si="509"/>
        <v>0</v>
      </c>
      <c r="E263" s="4">
        <f t="shared" si="509"/>
        <v>0</v>
      </c>
      <c r="F263" s="4">
        <f t="shared" si="509"/>
        <v>0</v>
      </c>
      <c r="G263" s="4">
        <f t="shared" ca="1" si="509"/>
        <v>51067.012500000019</v>
      </c>
      <c r="H263" s="4">
        <f t="shared" ca="1" si="509"/>
        <v>51445.780197186898</v>
      </c>
      <c r="I263" s="4">
        <f t="shared" ca="1" si="509"/>
        <v>51827.357241570899</v>
      </c>
      <c r="J263" s="4">
        <f t="shared" ca="1" si="509"/>
        <v>52211.764470281836</v>
      </c>
      <c r="K263" s="4">
        <f t="shared" ca="1" si="509"/>
        <v>52599.022875000002</v>
      </c>
      <c r="L263" s="4">
        <f t="shared" ca="1" si="509"/>
        <v>52989.153603102488</v>
      </c>
      <c r="M263" s="4">
        <f t="shared" ca="1" si="509"/>
        <v>53382.177958818014</v>
      </c>
      <c r="N263" s="4">
        <f t="shared" ca="1" si="509"/>
        <v>53778.117404390272</v>
      </c>
      <c r="O263" s="4">
        <f t="shared" ca="1" si="509"/>
        <v>54176.993561249983</v>
      </c>
      <c r="P263" s="4">
        <f t="shared" ca="1" si="509"/>
        <v>54578.828211195541</v>
      </c>
      <c r="Q263" s="4">
        <f t="shared" ca="1" si="509"/>
        <v>54983.64329758253</v>
      </c>
      <c r="R263" s="4">
        <f t="shared" ca="1" si="509"/>
        <v>55391.460926521962</v>
      </c>
      <c r="S263" s="4">
        <f t="shared" ca="1" si="509"/>
        <v>55802.303368087465</v>
      </c>
      <c r="T263" s="4">
        <f t="shared" ca="1" si="509"/>
        <v>56216.193057531396</v>
      </c>
      <c r="U263" s="4">
        <f t="shared" ca="1" si="509"/>
        <v>56633.152596509994</v>
      </c>
      <c r="V263" s="4">
        <f t="shared" ca="1" si="509"/>
        <v>57053.204754317609</v>
      </c>
      <c r="W263" s="4">
        <f t="shared" ca="1" si="509"/>
        <v>57476.372469130074</v>
      </c>
      <c r="X263" s="4">
        <f t="shared" ca="1" si="509"/>
        <v>57902.678849257318</v>
      </c>
      <c r="Y263" s="4">
        <f t="shared" ca="1" si="509"/>
        <v>58332.147174405269</v>
      </c>
      <c r="Z263" s="4">
        <f t="shared" ca="1" si="509"/>
        <v>58764.800896947112</v>
      </c>
      <c r="AA263" s="4">
        <f t="shared" si="509"/>
        <v>0</v>
      </c>
      <c r="AB263" s="4">
        <f t="shared" si="509"/>
        <v>0</v>
      </c>
      <c r="AC263" s="4">
        <f t="shared" si="509"/>
        <v>0</v>
      </c>
      <c r="AD263" s="4">
        <f t="shared" si="509"/>
        <v>0</v>
      </c>
      <c r="AE263" s="4">
        <f t="shared" si="509"/>
        <v>0</v>
      </c>
      <c r="AF263" s="4">
        <f t="shared" si="509"/>
        <v>0</v>
      </c>
      <c r="AG263" s="4">
        <f t="shared" si="509"/>
        <v>0</v>
      </c>
      <c r="AH263" s="4">
        <f t="shared" si="509"/>
        <v>0</v>
      </c>
      <c r="AI263" s="4">
        <f t="shared" si="509"/>
        <v>0</v>
      </c>
      <c r="AJ263" s="4">
        <f t="shared" si="509"/>
        <v>0</v>
      </c>
      <c r="AK263" s="4">
        <f t="shared" si="509"/>
        <v>0</v>
      </c>
      <c r="AL263" s="4">
        <f t="shared" si="509"/>
        <v>0</v>
      </c>
      <c r="AM263" s="4">
        <f t="shared" si="509"/>
        <v>0</v>
      </c>
      <c r="AN263" s="4">
        <f t="shared" si="509"/>
        <v>0</v>
      </c>
      <c r="AO263" s="4">
        <f t="shared" si="509"/>
        <v>0</v>
      </c>
      <c r="AP263" s="4">
        <f t="shared" si="509"/>
        <v>0</v>
      </c>
      <c r="AQ263" s="4">
        <f t="shared" si="509"/>
        <v>0</v>
      </c>
      <c r="AR263" s="4">
        <f t="shared" si="509"/>
        <v>0</v>
      </c>
      <c r="AS263" s="4">
        <f t="shared" si="509"/>
        <v>0</v>
      </c>
      <c r="AT263" s="4">
        <f t="shared" si="509"/>
        <v>0</v>
      </c>
      <c r="AU263" s="4">
        <f t="shared" si="509"/>
        <v>0</v>
      </c>
      <c r="AV263" s="4">
        <f t="shared" si="509"/>
        <v>0</v>
      </c>
      <c r="AW263" s="4">
        <f t="shared" si="509"/>
        <v>0</v>
      </c>
      <c r="AX263" s="4">
        <f t="shared" si="509"/>
        <v>0</v>
      </c>
      <c r="AY263" s="4">
        <f t="shared" si="509"/>
        <v>0</v>
      </c>
      <c r="AZ263" s="4">
        <f t="shared" si="509"/>
        <v>0</v>
      </c>
      <c r="BA263" s="4">
        <f t="shared" si="509"/>
        <v>0</v>
      </c>
      <c r="BB263" s="4">
        <f t="shared" si="509"/>
        <v>0</v>
      </c>
      <c r="BC263" s="4">
        <f t="shared" si="509"/>
        <v>0</v>
      </c>
      <c r="BD263" s="4">
        <f t="shared" si="509"/>
        <v>0</v>
      </c>
      <c r="BE263" s="4">
        <f t="shared" si="509"/>
        <v>0</v>
      </c>
      <c r="BF263" s="4">
        <f t="shared" si="509"/>
        <v>0</v>
      </c>
      <c r="BG263" s="4">
        <f t="shared" si="509"/>
        <v>0</v>
      </c>
      <c r="BH263" s="4">
        <f t="shared" si="509"/>
        <v>0</v>
      </c>
      <c r="BI263" s="4">
        <f t="shared" si="509"/>
        <v>0</v>
      </c>
    </row>
    <row r="264" spans="1:61" x14ac:dyDescent="0.25">
      <c r="A264" s="60">
        <f t="shared" si="505"/>
        <v>2016</v>
      </c>
      <c r="C264" s="4">
        <f t="shared" ref="C264:BI264" si="510">C202*C140/4</f>
        <v>0</v>
      </c>
      <c r="D264" s="4">
        <f t="shared" si="510"/>
        <v>0</v>
      </c>
      <c r="E264" s="4">
        <f t="shared" si="510"/>
        <v>0</v>
      </c>
      <c r="F264" s="4">
        <f t="shared" si="510"/>
        <v>0</v>
      </c>
      <c r="G264" s="4">
        <f t="shared" si="510"/>
        <v>0</v>
      </c>
      <c r="H264" s="4">
        <f t="shared" ca="1" si="510"/>
        <v>51938.140409499087</v>
      </c>
      <c r="I264" s="4">
        <f t="shared" ca="1" si="510"/>
        <v>52323.369324918305</v>
      </c>
      <c r="J264" s="4">
        <f t="shared" ca="1" si="510"/>
        <v>52711.455510854052</v>
      </c>
      <c r="K264" s="4">
        <f t="shared" ca="1" si="510"/>
        <v>53102.420159886839</v>
      </c>
      <c r="L264" s="4">
        <f t="shared" ca="1" si="510"/>
        <v>53496.284621784049</v>
      </c>
      <c r="M264" s="4">
        <f t="shared" ca="1" si="510"/>
        <v>53893.070404665843</v>
      </c>
      <c r="N264" s="4">
        <f t="shared" ca="1" si="510"/>
        <v>54292.799176179666</v>
      </c>
      <c r="O264" s="4">
        <f t="shared" ca="1" si="510"/>
        <v>54695.492764683426</v>
      </c>
      <c r="P264" s="4">
        <f t="shared" ca="1" si="510"/>
        <v>55101.173160437545</v>
      </c>
      <c r="Q264" s="4">
        <f t="shared" ca="1" si="510"/>
        <v>55509.862516805799</v>
      </c>
      <c r="R264" s="4">
        <f t="shared" ca="1" si="510"/>
        <v>55921.583151465034</v>
      </c>
      <c r="S264" s="4">
        <f t="shared" ca="1" si="510"/>
        <v>56336.357547623913</v>
      </c>
      <c r="T264" s="4">
        <f t="shared" ca="1" si="510"/>
        <v>56754.208355250659</v>
      </c>
      <c r="U264" s="4">
        <f t="shared" ca="1" si="510"/>
        <v>57175.158392309968</v>
      </c>
      <c r="V264" s="4">
        <f t="shared" ca="1" si="510"/>
        <v>57599.230646008975</v>
      </c>
      <c r="W264" s="4">
        <f t="shared" ca="1" si="510"/>
        <v>58026.448274052615</v>
      </c>
      <c r="X264" s="4">
        <f t="shared" ca="1" si="510"/>
        <v>58456.834605908167</v>
      </c>
      <c r="Y264" s="4">
        <f t="shared" ca="1" si="510"/>
        <v>58890.413144079248</v>
      </c>
      <c r="Z264" s="4">
        <f t="shared" ca="1" si="510"/>
        <v>59327.207565389224</v>
      </c>
      <c r="AA264" s="4">
        <f t="shared" ca="1" si="510"/>
        <v>59767.241722274179</v>
      </c>
      <c r="AB264" s="4">
        <f t="shared" si="510"/>
        <v>0</v>
      </c>
      <c r="AC264" s="4">
        <f t="shared" si="510"/>
        <v>0</v>
      </c>
      <c r="AD264" s="4">
        <f t="shared" si="510"/>
        <v>0</v>
      </c>
      <c r="AE264" s="4">
        <f t="shared" si="510"/>
        <v>0</v>
      </c>
      <c r="AF264" s="4">
        <f t="shared" si="510"/>
        <v>0</v>
      </c>
      <c r="AG264" s="4">
        <f t="shared" si="510"/>
        <v>0</v>
      </c>
      <c r="AH264" s="4">
        <f t="shared" si="510"/>
        <v>0</v>
      </c>
      <c r="AI264" s="4">
        <f t="shared" si="510"/>
        <v>0</v>
      </c>
      <c r="AJ264" s="4">
        <f t="shared" si="510"/>
        <v>0</v>
      </c>
      <c r="AK264" s="4">
        <f t="shared" si="510"/>
        <v>0</v>
      </c>
      <c r="AL264" s="4">
        <f t="shared" si="510"/>
        <v>0</v>
      </c>
      <c r="AM264" s="4">
        <f t="shared" si="510"/>
        <v>0</v>
      </c>
      <c r="AN264" s="4">
        <f t="shared" si="510"/>
        <v>0</v>
      </c>
      <c r="AO264" s="4">
        <f t="shared" si="510"/>
        <v>0</v>
      </c>
      <c r="AP264" s="4">
        <f t="shared" si="510"/>
        <v>0</v>
      </c>
      <c r="AQ264" s="4">
        <f t="shared" si="510"/>
        <v>0</v>
      </c>
      <c r="AR264" s="4">
        <f t="shared" si="510"/>
        <v>0</v>
      </c>
      <c r="AS264" s="4">
        <f t="shared" si="510"/>
        <v>0</v>
      </c>
      <c r="AT264" s="4">
        <f t="shared" si="510"/>
        <v>0</v>
      </c>
      <c r="AU264" s="4">
        <f t="shared" si="510"/>
        <v>0</v>
      </c>
      <c r="AV264" s="4">
        <f t="shared" si="510"/>
        <v>0</v>
      </c>
      <c r="AW264" s="4">
        <f t="shared" si="510"/>
        <v>0</v>
      </c>
      <c r="AX264" s="4">
        <f t="shared" si="510"/>
        <v>0</v>
      </c>
      <c r="AY264" s="4">
        <f t="shared" si="510"/>
        <v>0</v>
      </c>
      <c r="AZ264" s="4">
        <f t="shared" si="510"/>
        <v>0</v>
      </c>
      <c r="BA264" s="4">
        <f t="shared" si="510"/>
        <v>0</v>
      </c>
      <c r="BB264" s="4">
        <f t="shared" si="510"/>
        <v>0</v>
      </c>
      <c r="BC264" s="4">
        <f t="shared" si="510"/>
        <v>0</v>
      </c>
      <c r="BD264" s="4">
        <f t="shared" si="510"/>
        <v>0</v>
      </c>
      <c r="BE264" s="4">
        <f t="shared" si="510"/>
        <v>0</v>
      </c>
      <c r="BF264" s="4">
        <f t="shared" si="510"/>
        <v>0</v>
      </c>
      <c r="BG264" s="4">
        <f t="shared" si="510"/>
        <v>0</v>
      </c>
      <c r="BH264" s="4">
        <f t="shared" si="510"/>
        <v>0</v>
      </c>
      <c r="BI264" s="4">
        <f t="shared" si="510"/>
        <v>0</v>
      </c>
    </row>
    <row r="265" spans="1:61" x14ac:dyDescent="0.25">
      <c r="A265" s="60">
        <f t="shared" si="505"/>
        <v>2016.25</v>
      </c>
      <c r="C265" s="4">
        <f t="shared" ref="C265:BI265" si="511">C203*C141/4</f>
        <v>0</v>
      </c>
      <c r="D265" s="4">
        <f t="shared" si="511"/>
        <v>0</v>
      </c>
      <c r="E265" s="4">
        <f t="shared" si="511"/>
        <v>0</v>
      </c>
      <c r="F265" s="4">
        <f t="shared" si="511"/>
        <v>0</v>
      </c>
      <c r="G265" s="4">
        <f t="shared" si="511"/>
        <v>0</v>
      </c>
      <c r="H265" s="4">
        <f t="shared" si="511"/>
        <v>0</v>
      </c>
      <c r="I265" s="4">
        <f t="shared" ca="1" si="511"/>
        <v>52824.128476222118</v>
      </c>
      <c r="J265" s="4">
        <f t="shared" ca="1" si="511"/>
        <v>53215.928828726443</v>
      </c>
      <c r="K265" s="4">
        <f t="shared" ca="1" si="511"/>
        <v>53610.635192567832</v>
      </c>
      <c r="L265" s="4">
        <f t="shared" ca="1" si="511"/>
        <v>54008.26912184096</v>
      </c>
      <c r="M265" s="4">
        <f t="shared" ca="1" si="511"/>
        <v>54408.852330508766</v>
      </c>
      <c r="N265" s="4">
        <f t="shared" ca="1" si="511"/>
        <v>54812.406693588222</v>
      </c>
      <c r="O265" s="4">
        <f t="shared" ca="1" si="511"/>
        <v>55218.954248344846</v>
      </c>
      <c r="P265" s="4">
        <f t="shared" ca="1" si="511"/>
        <v>55628.51719549617</v>
      </c>
      <c r="Q265" s="4">
        <f t="shared" ca="1" si="511"/>
        <v>56041.117900424018</v>
      </c>
      <c r="R265" s="4">
        <f t="shared" ca="1" si="511"/>
        <v>56456.778894395851</v>
      </c>
      <c r="S265" s="4">
        <f t="shared" ca="1" si="511"/>
        <v>56875.522875795177</v>
      </c>
      <c r="T265" s="4">
        <f t="shared" ca="1" si="511"/>
        <v>57297.372711361037</v>
      </c>
      <c r="U265" s="4">
        <f t="shared" ca="1" si="511"/>
        <v>57722.351437436715</v>
      </c>
      <c r="V265" s="4">
        <f t="shared" ca="1" si="511"/>
        <v>58150.482261227706</v>
      </c>
      <c r="W265" s="4">
        <f t="shared" ca="1" si="511"/>
        <v>58581.788562069014</v>
      </c>
      <c r="X265" s="4">
        <f t="shared" ca="1" si="511"/>
        <v>59016.293892701848</v>
      </c>
      <c r="Y265" s="4">
        <f t="shared" ca="1" si="511"/>
        <v>59454.021980559795</v>
      </c>
      <c r="Z265" s="4">
        <f t="shared" ca="1" si="511"/>
        <v>59894.996729064515</v>
      </c>
      <c r="AA265" s="4">
        <f t="shared" ca="1" si="511"/>
        <v>60339.242218931067</v>
      </c>
      <c r="AB265" s="4">
        <f t="shared" ca="1" si="511"/>
        <v>60786.78270948289</v>
      </c>
      <c r="AC265" s="4">
        <f t="shared" si="511"/>
        <v>0</v>
      </c>
      <c r="AD265" s="4">
        <f t="shared" si="511"/>
        <v>0</v>
      </c>
      <c r="AE265" s="4">
        <f t="shared" si="511"/>
        <v>0</v>
      </c>
      <c r="AF265" s="4">
        <f t="shared" si="511"/>
        <v>0</v>
      </c>
      <c r="AG265" s="4">
        <f t="shared" si="511"/>
        <v>0</v>
      </c>
      <c r="AH265" s="4">
        <f t="shared" si="511"/>
        <v>0</v>
      </c>
      <c r="AI265" s="4">
        <f t="shared" si="511"/>
        <v>0</v>
      </c>
      <c r="AJ265" s="4">
        <f t="shared" si="511"/>
        <v>0</v>
      </c>
      <c r="AK265" s="4">
        <f t="shared" si="511"/>
        <v>0</v>
      </c>
      <c r="AL265" s="4">
        <f t="shared" si="511"/>
        <v>0</v>
      </c>
      <c r="AM265" s="4">
        <f t="shared" si="511"/>
        <v>0</v>
      </c>
      <c r="AN265" s="4">
        <f t="shared" si="511"/>
        <v>0</v>
      </c>
      <c r="AO265" s="4">
        <f t="shared" si="511"/>
        <v>0</v>
      </c>
      <c r="AP265" s="4">
        <f t="shared" si="511"/>
        <v>0</v>
      </c>
      <c r="AQ265" s="4">
        <f t="shared" si="511"/>
        <v>0</v>
      </c>
      <c r="AR265" s="4">
        <f t="shared" si="511"/>
        <v>0</v>
      </c>
      <c r="AS265" s="4">
        <f t="shared" si="511"/>
        <v>0</v>
      </c>
      <c r="AT265" s="4">
        <f t="shared" si="511"/>
        <v>0</v>
      </c>
      <c r="AU265" s="4">
        <f t="shared" si="511"/>
        <v>0</v>
      </c>
      <c r="AV265" s="4">
        <f t="shared" si="511"/>
        <v>0</v>
      </c>
      <c r="AW265" s="4">
        <f t="shared" si="511"/>
        <v>0</v>
      </c>
      <c r="AX265" s="4">
        <f t="shared" si="511"/>
        <v>0</v>
      </c>
      <c r="AY265" s="4">
        <f t="shared" si="511"/>
        <v>0</v>
      </c>
      <c r="AZ265" s="4">
        <f t="shared" si="511"/>
        <v>0</v>
      </c>
      <c r="BA265" s="4">
        <f t="shared" si="511"/>
        <v>0</v>
      </c>
      <c r="BB265" s="4">
        <f t="shared" si="511"/>
        <v>0</v>
      </c>
      <c r="BC265" s="4">
        <f t="shared" si="511"/>
        <v>0</v>
      </c>
      <c r="BD265" s="4">
        <f t="shared" si="511"/>
        <v>0</v>
      </c>
      <c r="BE265" s="4">
        <f t="shared" si="511"/>
        <v>0</v>
      </c>
      <c r="BF265" s="4">
        <f t="shared" si="511"/>
        <v>0</v>
      </c>
      <c r="BG265" s="4">
        <f t="shared" si="511"/>
        <v>0</v>
      </c>
      <c r="BH265" s="4">
        <f t="shared" si="511"/>
        <v>0</v>
      </c>
      <c r="BI265" s="4">
        <f t="shared" si="511"/>
        <v>0</v>
      </c>
    </row>
    <row r="266" spans="1:61" x14ac:dyDescent="0.25">
      <c r="A266" s="60">
        <f t="shared" si="505"/>
        <v>2016.5</v>
      </c>
      <c r="C266" s="4">
        <f t="shared" ref="C266:BI266" si="512">C204*C142/4</f>
        <v>0</v>
      </c>
      <c r="D266" s="4">
        <f t="shared" si="512"/>
        <v>0</v>
      </c>
      <c r="E266" s="4">
        <f t="shared" si="512"/>
        <v>0</v>
      </c>
      <c r="F266" s="4">
        <f t="shared" si="512"/>
        <v>0</v>
      </c>
      <c r="G266" s="4">
        <f t="shared" si="512"/>
        <v>0</v>
      </c>
      <c r="H266" s="4">
        <f t="shared" si="512"/>
        <v>0</v>
      </c>
      <c r="I266" s="4">
        <f t="shared" si="512"/>
        <v>0</v>
      </c>
      <c r="J266" s="4">
        <f t="shared" ca="1" si="512"/>
        <v>53725.230192532646</v>
      </c>
      <c r="K266" s="4">
        <f t="shared" ca="1" si="512"/>
        <v>54123.714081145881</v>
      </c>
      <c r="L266" s="4">
        <f t="shared" ca="1" si="512"/>
        <v>54525.153553363234</v>
      </c>
      <c r="M266" s="4">
        <f t="shared" ca="1" si="512"/>
        <v>54929.570530960431</v>
      </c>
      <c r="N266" s="4">
        <f t="shared" ca="1" si="512"/>
        <v>55336.987098308608</v>
      </c>
      <c r="O266" s="4">
        <f t="shared" ca="1" si="512"/>
        <v>55747.425503580242</v>
      </c>
      <c r="P266" s="4">
        <f t="shared" ca="1" si="512"/>
        <v>56160.908159964114</v>
      </c>
      <c r="Q266" s="4">
        <f t="shared" ca="1" si="512"/>
        <v>56577.457646889234</v>
      </c>
      <c r="R266" s="4">
        <f t="shared" ca="1" si="512"/>
        <v>56997.096711257851</v>
      </c>
      <c r="S266" s="4">
        <f t="shared" ca="1" si="512"/>
        <v>57419.84826868763</v>
      </c>
      <c r="T266" s="4">
        <f t="shared" ca="1" si="512"/>
        <v>57845.735404763022</v>
      </c>
      <c r="U266" s="4">
        <f t="shared" ca="1" si="512"/>
        <v>58274.78137629589</v>
      </c>
      <c r="V266" s="4">
        <f t="shared" ca="1" si="512"/>
        <v>58707.009612595568</v>
      </c>
      <c r="W266" s="4">
        <f t="shared" ca="1" si="512"/>
        <v>59142.443716748247</v>
      </c>
      <c r="X266" s="4">
        <f t="shared" ca="1" si="512"/>
        <v>59581.107466905887</v>
      </c>
      <c r="Y266" s="4">
        <f t="shared" ca="1" si="512"/>
        <v>60023.024817584745</v>
      </c>
      <c r="Z266" s="4">
        <f t="shared" ca="1" si="512"/>
        <v>60468.21990097341</v>
      </c>
      <c r="AA266" s="4">
        <f t="shared" ca="1" si="512"/>
        <v>60916.717028250663</v>
      </c>
      <c r="AB266" s="4">
        <f t="shared" ca="1" si="512"/>
        <v>61368.54069091304</v>
      </c>
      <c r="AC266" s="4">
        <f t="shared" ca="1" si="512"/>
        <v>61823.715562112258</v>
      </c>
      <c r="AD266" s="4">
        <f t="shared" si="512"/>
        <v>0</v>
      </c>
      <c r="AE266" s="4">
        <f t="shared" si="512"/>
        <v>0</v>
      </c>
      <c r="AF266" s="4">
        <f t="shared" si="512"/>
        <v>0</v>
      </c>
      <c r="AG266" s="4">
        <f t="shared" si="512"/>
        <v>0</v>
      </c>
      <c r="AH266" s="4">
        <f t="shared" si="512"/>
        <v>0</v>
      </c>
      <c r="AI266" s="4">
        <f t="shared" si="512"/>
        <v>0</v>
      </c>
      <c r="AJ266" s="4">
        <f t="shared" si="512"/>
        <v>0</v>
      </c>
      <c r="AK266" s="4">
        <f t="shared" si="512"/>
        <v>0</v>
      </c>
      <c r="AL266" s="4">
        <f t="shared" si="512"/>
        <v>0</v>
      </c>
      <c r="AM266" s="4">
        <f t="shared" si="512"/>
        <v>0</v>
      </c>
      <c r="AN266" s="4">
        <f t="shared" si="512"/>
        <v>0</v>
      </c>
      <c r="AO266" s="4">
        <f t="shared" si="512"/>
        <v>0</v>
      </c>
      <c r="AP266" s="4">
        <f t="shared" si="512"/>
        <v>0</v>
      </c>
      <c r="AQ266" s="4">
        <f t="shared" si="512"/>
        <v>0</v>
      </c>
      <c r="AR266" s="4">
        <f t="shared" si="512"/>
        <v>0</v>
      </c>
      <c r="AS266" s="4">
        <f t="shared" si="512"/>
        <v>0</v>
      </c>
      <c r="AT266" s="4">
        <f t="shared" si="512"/>
        <v>0</v>
      </c>
      <c r="AU266" s="4">
        <f t="shared" si="512"/>
        <v>0</v>
      </c>
      <c r="AV266" s="4">
        <f t="shared" si="512"/>
        <v>0</v>
      </c>
      <c r="AW266" s="4">
        <f t="shared" si="512"/>
        <v>0</v>
      </c>
      <c r="AX266" s="4">
        <f t="shared" si="512"/>
        <v>0</v>
      </c>
      <c r="AY266" s="4">
        <f t="shared" si="512"/>
        <v>0</v>
      </c>
      <c r="AZ266" s="4">
        <f t="shared" si="512"/>
        <v>0</v>
      </c>
      <c r="BA266" s="4">
        <f t="shared" si="512"/>
        <v>0</v>
      </c>
      <c r="BB266" s="4">
        <f t="shared" si="512"/>
        <v>0</v>
      </c>
      <c r="BC266" s="4">
        <f t="shared" si="512"/>
        <v>0</v>
      </c>
      <c r="BD266" s="4">
        <f t="shared" si="512"/>
        <v>0</v>
      </c>
      <c r="BE266" s="4">
        <f t="shared" si="512"/>
        <v>0</v>
      </c>
      <c r="BF266" s="4">
        <f t="shared" si="512"/>
        <v>0</v>
      </c>
      <c r="BG266" s="4">
        <f t="shared" si="512"/>
        <v>0</v>
      </c>
      <c r="BH266" s="4">
        <f t="shared" si="512"/>
        <v>0</v>
      </c>
      <c r="BI266" s="4">
        <f t="shared" si="512"/>
        <v>0</v>
      </c>
    </row>
    <row r="267" spans="1:61" x14ac:dyDescent="0.25">
      <c r="A267" s="60">
        <f t="shared" si="505"/>
        <v>2016.75</v>
      </c>
      <c r="C267" s="4">
        <f t="shared" ref="C267:BI267" si="513">C205*C143/4</f>
        <v>0</v>
      </c>
      <c r="D267" s="4">
        <f t="shared" si="513"/>
        <v>0</v>
      </c>
      <c r="E267" s="4">
        <f t="shared" si="513"/>
        <v>0</v>
      </c>
      <c r="F267" s="4">
        <f t="shared" si="513"/>
        <v>0</v>
      </c>
      <c r="G267" s="4">
        <f t="shared" si="513"/>
        <v>0</v>
      </c>
      <c r="H267" s="4">
        <f t="shared" si="513"/>
        <v>0</v>
      </c>
      <c r="I267" s="4">
        <f t="shared" si="513"/>
        <v>0</v>
      </c>
      <c r="J267" s="4">
        <f t="shared" si="513"/>
        <v>0</v>
      </c>
      <c r="K267" s="4">
        <f t="shared" ca="1" si="513"/>
        <v>54641.703375000034</v>
      </c>
      <c r="L267" s="4">
        <f t="shared" ca="1" si="513"/>
        <v>55046.984810989998</v>
      </c>
      <c r="M267" s="4">
        <f t="shared" ca="1" si="513"/>
        <v>55455.272248480884</v>
      </c>
      <c r="N267" s="4">
        <f t="shared" ca="1" si="513"/>
        <v>55866.587983201585</v>
      </c>
      <c r="O267" s="4">
        <f t="shared" ca="1" si="513"/>
        <v>56280.954476250023</v>
      </c>
      <c r="P267" s="4">
        <f t="shared" ca="1" si="513"/>
        <v>56698.39435531968</v>
      </c>
      <c r="Q267" s="4">
        <f t="shared" ca="1" si="513"/>
        <v>57118.930415935298</v>
      </c>
      <c r="R267" s="4">
        <f t="shared" ca="1" si="513"/>
        <v>57542.585622697618</v>
      </c>
      <c r="S267" s="4">
        <f t="shared" ca="1" si="513"/>
        <v>57969.383110537499</v>
      </c>
      <c r="T267" s="4">
        <f t="shared" ca="1" si="513"/>
        <v>58399.346185979251</v>
      </c>
      <c r="U267" s="4">
        <f t="shared" ca="1" si="513"/>
        <v>58832.498328413334</v>
      </c>
      <c r="V267" s="4">
        <f t="shared" ca="1" si="513"/>
        <v>59268.863191378528</v>
      </c>
      <c r="W267" s="4">
        <f t="shared" ca="1" si="513"/>
        <v>59708.464603853608</v>
      </c>
      <c r="X267" s="4">
        <f t="shared" ca="1" si="513"/>
        <v>60151.326571558617</v>
      </c>
      <c r="Y267" s="4">
        <f t="shared" ca="1" si="513"/>
        <v>60597.473278265708</v>
      </c>
      <c r="Z267" s="4">
        <f t="shared" ca="1" si="513"/>
        <v>61046.929087119861</v>
      </c>
      <c r="AA267" s="4">
        <f t="shared" ca="1" si="513"/>
        <v>61499.718541969196</v>
      </c>
      <c r="AB267" s="4">
        <f t="shared" ca="1" si="513"/>
        <v>61955.866368705356</v>
      </c>
      <c r="AC267" s="4">
        <f t="shared" ca="1" si="513"/>
        <v>62415.397476613667</v>
      </c>
      <c r="AD267" s="4">
        <f t="shared" ca="1" si="513"/>
        <v>62878.336959733439</v>
      </c>
      <c r="AE267" s="4">
        <f t="shared" si="513"/>
        <v>0</v>
      </c>
      <c r="AF267" s="4">
        <f t="shared" si="513"/>
        <v>0</v>
      </c>
      <c r="AG267" s="4">
        <f t="shared" si="513"/>
        <v>0</v>
      </c>
      <c r="AH267" s="4">
        <f t="shared" si="513"/>
        <v>0</v>
      </c>
      <c r="AI267" s="4">
        <f t="shared" si="513"/>
        <v>0</v>
      </c>
      <c r="AJ267" s="4">
        <f t="shared" si="513"/>
        <v>0</v>
      </c>
      <c r="AK267" s="4">
        <f t="shared" si="513"/>
        <v>0</v>
      </c>
      <c r="AL267" s="4">
        <f t="shared" si="513"/>
        <v>0</v>
      </c>
      <c r="AM267" s="4">
        <f t="shared" si="513"/>
        <v>0</v>
      </c>
      <c r="AN267" s="4">
        <f t="shared" si="513"/>
        <v>0</v>
      </c>
      <c r="AO267" s="4">
        <f t="shared" si="513"/>
        <v>0</v>
      </c>
      <c r="AP267" s="4">
        <f t="shared" si="513"/>
        <v>0</v>
      </c>
      <c r="AQ267" s="4">
        <f t="shared" si="513"/>
        <v>0</v>
      </c>
      <c r="AR267" s="4">
        <f t="shared" si="513"/>
        <v>0</v>
      </c>
      <c r="AS267" s="4">
        <f t="shared" si="513"/>
        <v>0</v>
      </c>
      <c r="AT267" s="4">
        <f t="shared" si="513"/>
        <v>0</v>
      </c>
      <c r="AU267" s="4">
        <f t="shared" si="513"/>
        <v>0</v>
      </c>
      <c r="AV267" s="4">
        <f t="shared" si="513"/>
        <v>0</v>
      </c>
      <c r="AW267" s="4">
        <f t="shared" si="513"/>
        <v>0</v>
      </c>
      <c r="AX267" s="4">
        <f t="shared" si="513"/>
        <v>0</v>
      </c>
      <c r="AY267" s="4">
        <f t="shared" si="513"/>
        <v>0</v>
      </c>
      <c r="AZ267" s="4">
        <f t="shared" si="513"/>
        <v>0</v>
      </c>
      <c r="BA267" s="4">
        <f t="shared" si="513"/>
        <v>0</v>
      </c>
      <c r="BB267" s="4">
        <f t="shared" si="513"/>
        <v>0</v>
      </c>
      <c r="BC267" s="4">
        <f t="shared" si="513"/>
        <v>0</v>
      </c>
      <c r="BD267" s="4">
        <f t="shared" si="513"/>
        <v>0</v>
      </c>
      <c r="BE267" s="4">
        <f t="shared" si="513"/>
        <v>0</v>
      </c>
      <c r="BF267" s="4">
        <f t="shared" si="513"/>
        <v>0</v>
      </c>
      <c r="BG267" s="4">
        <f t="shared" si="513"/>
        <v>0</v>
      </c>
      <c r="BH267" s="4">
        <f t="shared" si="513"/>
        <v>0</v>
      </c>
      <c r="BI267" s="4">
        <f t="shared" si="513"/>
        <v>0</v>
      </c>
    </row>
    <row r="268" spans="1:61" x14ac:dyDescent="0.25">
      <c r="A268" s="60">
        <f t="shared" si="505"/>
        <v>2017</v>
      </c>
      <c r="C268" s="4">
        <f t="shared" ref="C268:BI268" si="514">C206*C144/4</f>
        <v>0</v>
      </c>
      <c r="D268" s="4">
        <f t="shared" si="514"/>
        <v>0</v>
      </c>
      <c r="E268" s="4">
        <f t="shared" si="514"/>
        <v>0</v>
      </c>
      <c r="F268" s="4">
        <f t="shared" si="514"/>
        <v>0</v>
      </c>
      <c r="G268" s="4">
        <f t="shared" si="514"/>
        <v>0</v>
      </c>
      <c r="H268" s="4">
        <f t="shared" si="514"/>
        <v>0</v>
      </c>
      <c r="I268" s="4">
        <f t="shared" si="514"/>
        <v>0</v>
      </c>
      <c r="J268" s="4">
        <f t="shared" si="514"/>
        <v>0</v>
      </c>
      <c r="K268" s="4">
        <f t="shared" si="514"/>
        <v>0</v>
      </c>
      <c r="L268" s="4">
        <f t="shared" ca="1" si="514"/>
        <v>67000.23621451456</v>
      </c>
      <c r="M268" s="4">
        <f t="shared" ca="1" si="514"/>
        <v>67497.181775642661</v>
      </c>
      <c r="N268" s="4">
        <f t="shared" ca="1" si="514"/>
        <v>67997.813217667295</v>
      </c>
      <c r="O268" s="4">
        <f t="shared" ca="1" si="514"/>
        <v>68502.157879031598</v>
      </c>
      <c r="P268" s="4">
        <f t="shared" ca="1" si="514"/>
        <v>69010.243300949965</v>
      </c>
      <c r="Q268" s="4">
        <f t="shared" ca="1" si="514"/>
        <v>69522.097228911924</v>
      </c>
      <c r="R268" s="4">
        <f t="shared" ca="1" si="514"/>
        <v>70037.747614197302</v>
      </c>
      <c r="S268" s="4">
        <f t="shared" ca="1" si="514"/>
        <v>70557.222615402541</v>
      </c>
      <c r="T268" s="4">
        <f t="shared" ca="1" si="514"/>
        <v>71080.550599978451</v>
      </c>
      <c r="U268" s="4">
        <f t="shared" ca="1" si="514"/>
        <v>71607.760145779277</v>
      </c>
      <c r="V268" s="4">
        <f t="shared" ca="1" si="514"/>
        <v>72138.88004262319</v>
      </c>
      <c r="W268" s="4">
        <f t="shared" ca="1" si="514"/>
        <v>72673.939293864591</v>
      </c>
      <c r="X268" s="4">
        <f t="shared" ca="1" si="514"/>
        <v>73212.96711797778</v>
      </c>
      <c r="Y268" s="4">
        <f t="shared" ca="1" si="514"/>
        <v>73755.99295015262</v>
      </c>
      <c r="Z268" s="4">
        <f t="shared" ca="1" si="514"/>
        <v>74303.046443901869</v>
      </c>
      <c r="AA268" s="4">
        <f t="shared" ca="1" si="514"/>
        <v>74854.157472680512</v>
      </c>
      <c r="AB268" s="4">
        <f t="shared" ca="1" si="514"/>
        <v>75409.356131517095</v>
      </c>
      <c r="AC268" s="4">
        <f t="shared" ca="1" si="514"/>
        <v>75968.672738657187</v>
      </c>
      <c r="AD268" s="4">
        <f t="shared" ca="1" si="514"/>
        <v>76532.137837218906</v>
      </c>
      <c r="AE268" s="4">
        <f t="shared" ca="1" si="514"/>
        <v>77099.782196860906</v>
      </c>
      <c r="AF268" s="4">
        <f t="shared" si="514"/>
        <v>0</v>
      </c>
      <c r="AG268" s="4">
        <f t="shared" si="514"/>
        <v>0</v>
      </c>
      <c r="AH268" s="4">
        <f t="shared" si="514"/>
        <v>0</v>
      </c>
      <c r="AI268" s="4">
        <f t="shared" si="514"/>
        <v>0</v>
      </c>
      <c r="AJ268" s="4">
        <f t="shared" si="514"/>
        <v>0</v>
      </c>
      <c r="AK268" s="4">
        <f t="shared" si="514"/>
        <v>0</v>
      </c>
      <c r="AL268" s="4">
        <f t="shared" si="514"/>
        <v>0</v>
      </c>
      <c r="AM268" s="4">
        <f t="shared" si="514"/>
        <v>0</v>
      </c>
      <c r="AN268" s="4">
        <f t="shared" si="514"/>
        <v>0</v>
      </c>
      <c r="AO268" s="4">
        <f t="shared" si="514"/>
        <v>0</v>
      </c>
      <c r="AP268" s="4">
        <f t="shared" si="514"/>
        <v>0</v>
      </c>
      <c r="AQ268" s="4">
        <f t="shared" si="514"/>
        <v>0</v>
      </c>
      <c r="AR268" s="4">
        <f t="shared" si="514"/>
        <v>0</v>
      </c>
      <c r="AS268" s="4">
        <f t="shared" si="514"/>
        <v>0</v>
      </c>
      <c r="AT268" s="4">
        <f t="shared" si="514"/>
        <v>0</v>
      </c>
      <c r="AU268" s="4">
        <f t="shared" si="514"/>
        <v>0</v>
      </c>
      <c r="AV268" s="4">
        <f t="shared" si="514"/>
        <v>0</v>
      </c>
      <c r="AW268" s="4">
        <f t="shared" si="514"/>
        <v>0</v>
      </c>
      <c r="AX268" s="4">
        <f t="shared" si="514"/>
        <v>0</v>
      </c>
      <c r="AY268" s="4">
        <f t="shared" si="514"/>
        <v>0</v>
      </c>
      <c r="AZ268" s="4">
        <f t="shared" si="514"/>
        <v>0</v>
      </c>
      <c r="BA268" s="4">
        <f t="shared" si="514"/>
        <v>0</v>
      </c>
      <c r="BB268" s="4">
        <f t="shared" si="514"/>
        <v>0</v>
      </c>
      <c r="BC268" s="4">
        <f t="shared" si="514"/>
        <v>0</v>
      </c>
      <c r="BD268" s="4">
        <f t="shared" si="514"/>
        <v>0</v>
      </c>
      <c r="BE268" s="4">
        <f t="shared" si="514"/>
        <v>0</v>
      </c>
      <c r="BF268" s="4">
        <f t="shared" si="514"/>
        <v>0</v>
      </c>
      <c r="BG268" s="4">
        <f t="shared" si="514"/>
        <v>0</v>
      </c>
      <c r="BH268" s="4">
        <f t="shared" si="514"/>
        <v>0</v>
      </c>
      <c r="BI268" s="4">
        <f t="shared" si="514"/>
        <v>0</v>
      </c>
    </row>
    <row r="269" spans="1:61" x14ac:dyDescent="0.25">
      <c r="A269" s="60">
        <f t="shared" si="505"/>
        <v>2017.25</v>
      </c>
      <c r="C269" s="4">
        <f t="shared" ref="C269:BI269" si="515">C207*C145/4</f>
        <v>0</v>
      </c>
      <c r="D269" s="4">
        <f t="shared" si="515"/>
        <v>0</v>
      </c>
      <c r="E269" s="4">
        <f t="shared" si="515"/>
        <v>0</v>
      </c>
      <c r="F269" s="4">
        <f t="shared" si="515"/>
        <v>0</v>
      </c>
      <c r="G269" s="4">
        <f t="shared" si="515"/>
        <v>0</v>
      </c>
      <c r="H269" s="4">
        <f t="shared" si="515"/>
        <v>0</v>
      </c>
      <c r="I269" s="4">
        <f t="shared" si="515"/>
        <v>0</v>
      </c>
      <c r="J269" s="4">
        <f t="shared" si="515"/>
        <v>0</v>
      </c>
      <c r="K269" s="4">
        <f t="shared" si="515"/>
        <v>0</v>
      </c>
      <c r="L269" s="4">
        <f t="shared" si="515"/>
        <v>0</v>
      </c>
      <c r="M269" s="4">
        <f t="shared" ca="1" si="515"/>
        <v>67822.478820140095</v>
      </c>
      <c r="N269" s="4">
        <f t="shared" ca="1" si="515"/>
        <v>68325.523013692844</v>
      </c>
      <c r="O269" s="4">
        <f t="shared" ca="1" si="515"/>
        <v>68832.298322136543</v>
      </c>
      <c r="P269" s="4">
        <f t="shared" ca="1" si="515"/>
        <v>69342.832419418148</v>
      </c>
      <c r="Q269" s="4">
        <f t="shared" ca="1" si="515"/>
        <v>69857.153184744267</v>
      </c>
      <c r="R269" s="4">
        <f t="shared" ca="1" si="515"/>
        <v>70375.288704103601</v>
      </c>
      <c r="S269" s="4">
        <f t="shared" ca="1" si="515"/>
        <v>70897.267271800622</v>
      </c>
      <c r="T269" s="4">
        <f t="shared" ca="1" si="515"/>
        <v>71423.117392000669</v>
      </c>
      <c r="U269" s="4">
        <f t="shared" ca="1" si="515"/>
        <v>71952.867780286586</v>
      </c>
      <c r="V269" s="4">
        <f t="shared" ca="1" si="515"/>
        <v>72486.547365226696</v>
      </c>
      <c r="W269" s="4">
        <f t="shared" ca="1" si="515"/>
        <v>73024.185289954621</v>
      </c>
      <c r="X269" s="4">
        <f t="shared" ca="1" si="515"/>
        <v>73565.810913760681</v>
      </c>
      <c r="Y269" s="4">
        <f t="shared" ca="1" si="515"/>
        <v>74111.45381369516</v>
      </c>
      <c r="Z269" s="4">
        <f t="shared" ca="1" si="515"/>
        <v>74661.143786183471</v>
      </c>
      <c r="AA269" s="4">
        <f t="shared" ca="1" si="515"/>
        <v>75214.910848653235</v>
      </c>
      <c r="AB269" s="4">
        <f t="shared" ca="1" si="515"/>
        <v>75772.785241173464</v>
      </c>
      <c r="AC269" s="4">
        <f t="shared" ca="1" si="515"/>
        <v>76334.797428105987</v>
      </c>
      <c r="AD269" s="4">
        <f t="shared" ca="1" si="515"/>
        <v>76900.978099768952</v>
      </c>
      <c r="AE269" s="4">
        <f t="shared" ca="1" si="515"/>
        <v>77471.358174112815</v>
      </c>
      <c r="AF269" s="4">
        <f t="shared" ca="1" si="515"/>
        <v>78045.968798408663</v>
      </c>
      <c r="AG269" s="4">
        <f t="shared" si="515"/>
        <v>0</v>
      </c>
      <c r="AH269" s="4">
        <f t="shared" si="515"/>
        <v>0</v>
      </c>
      <c r="AI269" s="4">
        <f t="shared" si="515"/>
        <v>0</v>
      </c>
      <c r="AJ269" s="4">
        <f t="shared" si="515"/>
        <v>0</v>
      </c>
      <c r="AK269" s="4">
        <f t="shared" si="515"/>
        <v>0</v>
      </c>
      <c r="AL269" s="4">
        <f t="shared" si="515"/>
        <v>0</v>
      </c>
      <c r="AM269" s="4">
        <f t="shared" si="515"/>
        <v>0</v>
      </c>
      <c r="AN269" s="4">
        <f t="shared" si="515"/>
        <v>0</v>
      </c>
      <c r="AO269" s="4">
        <f t="shared" si="515"/>
        <v>0</v>
      </c>
      <c r="AP269" s="4">
        <f t="shared" si="515"/>
        <v>0</v>
      </c>
      <c r="AQ269" s="4">
        <f t="shared" si="515"/>
        <v>0</v>
      </c>
      <c r="AR269" s="4">
        <f t="shared" si="515"/>
        <v>0</v>
      </c>
      <c r="AS269" s="4">
        <f t="shared" si="515"/>
        <v>0</v>
      </c>
      <c r="AT269" s="4">
        <f t="shared" si="515"/>
        <v>0</v>
      </c>
      <c r="AU269" s="4">
        <f t="shared" si="515"/>
        <v>0</v>
      </c>
      <c r="AV269" s="4">
        <f t="shared" si="515"/>
        <v>0</v>
      </c>
      <c r="AW269" s="4">
        <f t="shared" si="515"/>
        <v>0</v>
      </c>
      <c r="AX269" s="4">
        <f t="shared" si="515"/>
        <v>0</v>
      </c>
      <c r="AY269" s="4">
        <f t="shared" si="515"/>
        <v>0</v>
      </c>
      <c r="AZ269" s="4">
        <f t="shared" si="515"/>
        <v>0</v>
      </c>
      <c r="BA269" s="4">
        <f t="shared" si="515"/>
        <v>0</v>
      </c>
      <c r="BB269" s="4">
        <f t="shared" si="515"/>
        <v>0</v>
      </c>
      <c r="BC269" s="4">
        <f t="shared" si="515"/>
        <v>0</v>
      </c>
      <c r="BD269" s="4">
        <f t="shared" si="515"/>
        <v>0</v>
      </c>
      <c r="BE269" s="4">
        <f t="shared" si="515"/>
        <v>0</v>
      </c>
      <c r="BF269" s="4">
        <f t="shared" si="515"/>
        <v>0</v>
      </c>
      <c r="BG269" s="4">
        <f t="shared" si="515"/>
        <v>0</v>
      </c>
      <c r="BH269" s="4">
        <f t="shared" si="515"/>
        <v>0</v>
      </c>
      <c r="BI269" s="4">
        <f t="shared" si="515"/>
        <v>0</v>
      </c>
    </row>
    <row r="270" spans="1:61" x14ac:dyDescent="0.25">
      <c r="A270" s="60">
        <f t="shared" si="505"/>
        <v>2017.5</v>
      </c>
      <c r="C270" s="4">
        <f t="shared" ref="C270:BI270" si="516">C208*C146/4</f>
        <v>0</v>
      </c>
      <c r="D270" s="4">
        <f t="shared" si="516"/>
        <v>0</v>
      </c>
      <c r="E270" s="4">
        <f t="shared" si="516"/>
        <v>0</v>
      </c>
      <c r="F270" s="4">
        <f t="shared" si="516"/>
        <v>0</v>
      </c>
      <c r="G270" s="4">
        <f t="shared" si="516"/>
        <v>0</v>
      </c>
      <c r="H270" s="4">
        <f t="shared" si="516"/>
        <v>0</v>
      </c>
      <c r="I270" s="4">
        <f t="shared" si="516"/>
        <v>0</v>
      </c>
      <c r="J270" s="4">
        <f t="shared" si="516"/>
        <v>0</v>
      </c>
      <c r="K270" s="4">
        <f t="shared" si="516"/>
        <v>0</v>
      </c>
      <c r="L270" s="4">
        <f t="shared" si="516"/>
        <v>0</v>
      </c>
      <c r="M270" s="4">
        <f t="shared" si="516"/>
        <v>0</v>
      </c>
      <c r="N270" s="4">
        <f t="shared" ca="1" si="516"/>
        <v>96210.157742849988</v>
      </c>
      <c r="O270" s="4">
        <f t="shared" ca="1" si="516"/>
        <v>96923.755388575708</v>
      </c>
      <c r="P270" s="4">
        <f t="shared" ca="1" si="516"/>
        <v>97642.645839260193</v>
      </c>
      <c r="Q270" s="4">
        <f t="shared" ca="1" si="516"/>
        <v>98366.868352017729</v>
      </c>
      <c r="R270" s="4">
        <f t="shared" ca="1" si="516"/>
        <v>99096.462475135457</v>
      </c>
      <c r="S270" s="4">
        <f t="shared" ca="1" si="516"/>
        <v>99831.468050232943</v>
      </c>
      <c r="T270" s="4">
        <f t="shared" ca="1" si="516"/>
        <v>100571.92521443797</v>
      </c>
      <c r="U270" s="4">
        <f t="shared" ca="1" si="516"/>
        <v>101317.87440257825</v>
      </c>
      <c r="V270" s="4">
        <f t="shared" ca="1" si="516"/>
        <v>102069.35634938949</v>
      </c>
      <c r="W270" s="4">
        <f t="shared" ca="1" si="516"/>
        <v>102826.41209173991</v>
      </c>
      <c r="X270" s="4">
        <f t="shared" ca="1" si="516"/>
        <v>103589.08297087108</v>
      </c>
      <c r="Y270" s="4">
        <f t="shared" ca="1" si="516"/>
        <v>104357.41063465556</v>
      </c>
      <c r="Z270" s="4">
        <f t="shared" ca="1" si="516"/>
        <v>105131.43703987115</v>
      </c>
      <c r="AA270" s="4">
        <f t="shared" ca="1" si="516"/>
        <v>105911.20445449206</v>
      </c>
      <c r="AB270" s="4">
        <f t="shared" ca="1" si="516"/>
        <v>106696.75545999718</v>
      </c>
      <c r="AC270" s="4">
        <f t="shared" ca="1" si="516"/>
        <v>107488.1329536952</v>
      </c>
      <c r="AD270" s="4">
        <f t="shared" ca="1" si="516"/>
        <v>108285.38015106723</v>
      </c>
      <c r="AE270" s="4">
        <f t="shared" ca="1" si="516"/>
        <v>109088.54058812679</v>
      </c>
      <c r="AF270" s="4">
        <f t="shared" ca="1" si="516"/>
        <v>109897.65812379707</v>
      </c>
      <c r="AG270" s="4">
        <f t="shared" ca="1" si="516"/>
        <v>110712.77694230602</v>
      </c>
      <c r="AH270" s="4">
        <f t="shared" si="516"/>
        <v>0</v>
      </c>
      <c r="AI270" s="4">
        <f t="shared" si="516"/>
        <v>0</v>
      </c>
      <c r="AJ270" s="4">
        <f t="shared" si="516"/>
        <v>0</v>
      </c>
      <c r="AK270" s="4">
        <f t="shared" si="516"/>
        <v>0</v>
      </c>
      <c r="AL270" s="4">
        <f t="shared" si="516"/>
        <v>0</v>
      </c>
      <c r="AM270" s="4">
        <f t="shared" si="516"/>
        <v>0</v>
      </c>
      <c r="AN270" s="4">
        <f t="shared" si="516"/>
        <v>0</v>
      </c>
      <c r="AO270" s="4">
        <f t="shared" si="516"/>
        <v>0</v>
      </c>
      <c r="AP270" s="4">
        <f t="shared" si="516"/>
        <v>0</v>
      </c>
      <c r="AQ270" s="4">
        <f t="shared" si="516"/>
        <v>0</v>
      </c>
      <c r="AR270" s="4">
        <f t="shared" si="516"/>
        <v>0</v>
      </c>
      <c r="AS270" s="4">
        <f t="shared" si="516"/>
        <v>0</v>
      </c>
      <c r="AT270" s="4">
        <f t="shared" si="516"/>
        <v>0</v>
      </c>
      <c r="AU270" s="4">
        <f t="shared" si="516"/>
        <v>0</v>
      </c>
      <c r="AV270" s="4">
        <f t="shared" si="516"/>
        <v>0</v>
      </c>
      <c r="AW270" s="4">
        <f t="shared" si="516"/>
        <v>0</v>
      </c>
      <c r="AX270" s="4">
        <f t="shared" si="516"/>
        <v>0</v>
      </c>
      <c r="AY270" s="4">
        <f t="shared" si="516"/>
        <v>0</v>
      </c>
      <c r="AZ270" s="4">
        <f t="shared" si="516"/>
        <v>0</v>
      </c>
      <c r="BA270" s="4">
        <f t="shared" si="516"/>
        <v>0</v>
      </c>
      <c r="BB270" s="4">
        <f t="shared" si="516"/>
        <v>0</v>
      </c>
      <c r="BC270" s="4">
        <f t="shared" si="516"/>
        <v>0</v>
      </c>
      <c r="BD270" s="4">
        <f t="shared" si="516"/>
        <v>0</v>
      </c>
      <c r="BE270" s="4">
        <f t="shared" si="516"/>
        <v>0</v>
      </c>
      <c r="BF270" s="4">
        <f t="shared" si="516"/>
        <v>0</v>
      </c>
      <c r="BG270" s="4">
        <f t="shared" si="516"/>
        <v>0</v>
      </c>
      <c r="BH270" s="4">
        <f t="shared" si="516"/>
        <v>0</v>
      </c>
      <c r="BI270" s="4">
        <f t="shared" si="516"/>
        <v>0</v>
      </c>
    </row>
    <row r="271" spans="1:61" x14ac:dyDescent="0.25">
      <c r="A271" s="60">
        <f t="shared" si="505"/>
        <v>2017.75</v>
      </c>
      <c r="C271" s="4">
        <f t="shared" ref="C271:BI271" si="517">C209*C147/4</f>
        <v>0</v>
      </c>
      <c r="D271" s="4">
        <f t="shared" si="517"/>
        <v>0</v>
      </c>
      <c r="E271" s="4">
        <f t="shared" si="517"/>
        <v>0</v>
      </c>
      <c r="F271" s="4">
        <f t="shared" si="517"/>
        <v>0</v>
      </c>
      <c r="G271" s="4">
        <f t="shared" si="517"/>
        <v>0</v>
      </c>
      <c r="H271" s="4">
        <f t="shared" si="517"/>
        <v>0</v>
      </c>
      <c r="I271" s="4">
        <f t="shared" si="517"/>
        <v>0</v>
      </c>
      <c r="J271" s="4">
        <f t="shared" si="517"/>
        <v>0</v>
      </c>
      <c r="K271" s="4">
        <f t="shared" si="517"/>
        <v>0</v>
      </c>
      <c r="L271" s="4">
        <f t="shared" si="517"/>
        <v>0</v>
      </c>
      <c r="M271" s="4">
        <f t="shared" si="517"/>
        <v>0</v>
      </c>
      <c r="N271" s="4">
        <f t="shared" si="517"/>
        <v>0</v>
      </c>
      <c r="O271" s="4">
        <f t="shared" ca="1" si="517"/>
        <v>97390.871353125098</v>
      </c>
      <c r="P271" s="4">
        <f t="shared" ca="1" si="517"/>
        <v>98113.226436447178</v>
      </c>
      <c r="Q271" s="4">
        <f t="shared" ca="1" si="517"/>
        <v>98840.939279271261</v>
      </c>
      <c r="R271" s="4">
        <f t="shared" ca="1" si="517"/>
        <v>99574.049620484147</v>
      </c>
      <c r="S271" s="4">
        <f t="shared" ca="1" si="517"/>
        <v>100312.59749371881</v>
      </c>
      <c r="T271" s="4">
        <f t="shared" ca="1" si="517"/>
        <v>101056.62322954055</v>
      </c>
      <c r="U271" s="4">
        <f t="shared" ca="1" si="517"/>
        <v>101806.16745764935</v>
      </c>
      <c r="V271" s="4">
        <f t="shared" ca="1" si="517"/>
        <v>102561.27110909863</v>
      </c>
      <c r="W271" s="4">
        <f t="shared" ca="1" si="517"/>
        <v>103321.97541853035</v>
      </c>
      <c r="X271" s="4">
        <f t="shared" ca="1" si="517"/>
        <v>104088.32192642672</v>
      </c>
      <c r="Y271" s="4">
        <f t="shared" ca="1" si="517"/>
        <v>104860.3524813788</v>
      </c>
      <c r="Z271" s="4">
        <f t="shared" ca="1" si="517"/>
        <v>105638.10924237155</v>
      </c>
      <c r="AA271" s="4">
        <f t="shared" ca="1" si="517"/>
        <v>106421.63468108622</v>
      </c>
      <c r="AB271" s="4">
        <f t="shared" ca="1" si="517"/>
        <v>107210.97158421949</v>
      </c>
      <c r="AC271" s="4">
        <f t="shared" ca="1" si="517"/>
        <v>108006.16305582013</v>
      </c>
      <c r="AD271" s="4">
        <f t="shared" ca="1" si="517"/>
        <v>108807.25251964267</v>
      </c>
      <c r="AE271" s="4">
        <f t="shared" ca="1" si="517"/>
        <v>109614.28372151876</v>
      </c>
      <c r="AF271" s="4">
        <f t="shared" ca="1" si="517"/>
        <v>110427.30073174604</v>
      </c>
      <c r="AG271" s="4">
        <f t="shared" ca="1" si="517"/>
        <v>111246.34794749468</v>
      </c>
      <c r="AH271" s="4">
        <f t="shared" ca="1" si="517"/>
        <v>112071.4700952319</v>
      </c>
      <c r="AI271" s="4">
        <f t="shared" si="517"/>
        <v>0</v>
      </c>
      <c r="AJ271" s="4">
        <f t="shared" si="517"/>
        <v>0</v>
      </c>
      <c r="AK271" s="4">
        <f t="shared" si="517"/>
        <v>0</v>
      </c>
      <c r="AL271" s="4">
        <f t="shared" si="517"/>
        <v>0</v>
      </c>
      <c r="AM271" s="4">
        <f t="shared" si="517"/>
        <v>0</v>
      </c>
      <c r="AN271" s="4">
        <f t="shared" si="517"/>
        <v>0</v>
      </c>
      <c r="AO271" s="4">
        <f t="shared" si="517"/>
        <v>0</v>
      </c>
      <c r="AP271" s="4">
        <f t="shared" si="517"/>
        <v>0</v>
      </c>
      <c r="AQ271" s="4">
        <f t="shared" si="517"/>
        <v>0</v>
      </c>
      <c r="AR271" s="4">
        <f t="shared" si="517"/>
        <v>0</v>
      </c>
      <c r="AS271" s="4">
        <f t="shared" si="517"/>
        <v>0</v>
      </c>
      <c r="AT271" s="4">
        <f t="shared" si="517"/>
        <v>0</v>
      </c>
      <c r="AU271" s="4">
        <f t="shared" si="517"/>
        <v>0</v>
      </c>
      <c r="AV271" s="4">
        <f t="shared" si="517"/>
        <v>0</v>
      </c>
      <c r="AW271" s="4">
        <f t="shared" si="517"/>
        <v>0</v>
      </c>
      <c r="AX271" s="4">
        <f t="shared" si="517"/>
        <v>0</v>
      </c>
      <c r="AY271" s="4">
        <f t="shared" si="517"/>
        <v>0</v>
      </c>
      <c r="AZ271" s="4">
        <f t="shared" si="517"/>
        <v>0</v>
      </c>
      <c r="BA271" s="4">
        <f t="shared" si="517"/>
        <v>0</v>
      </c>
      <c r="BB271" s="4">
        <f t="shared" si="517"/>
        <v>0</v>
      </c>
      <c r="BC271" s="4">
        <f t="shared" si="517"/>
        <v>0</v>
      </c>
      <c r="BD271" s="4">
        <f t="shared" si="517"/>
        <v>0</v>
      </c>
      <c r="BE271" s="4">
        <f t="shared" si="517"/>
        <v>0</v>
      </c>
      <c r="BF271" s="4">
        <f t="shared" si="517"/>
        <v>0</v>
      </c>
      <c r="BG271" s="4">
        <f t="shared" si="517"/>
        <v>0</v>
      </c>
      <c r="BH271" s="4">
        <f t="shared" si="517"/>
        <v>0</v>
      </c>
      <c r="BI271" s="4">
        <f t="shared" si="517"/>
        <v>0</v>
      </c>
    </row>
    <row r="272" spans="1:61" x14ac:dyDescent="0.25">
      <c r="A272" s="60">
        <f t="shared" si="505"/>
        <v>2018</v>
      </c>
      <c r="C272" s="4">
        <f t="shared" ref="C272:BI272" si="518">C210*C148/4</f>
        <v>0</v>
      </c>
      <c r="D272" s="4">
        <f t="shared" si="518"/>
        <v>0</v>
      </c>
      <c r="E272" s="4">
        <f t="shared" si="518"/>
        <v>0</v>
      </c>
      <c r="F272" s="4">
        <f t="shared" si="518"/>
        <v>0</v>
      </c>
      <c r="G272" s="4">
        <f t="shared" si="518"/>
        <v>0</v>
      </c>
      <c r="H272" s="4">
        <f t="shared" si="518"/>
        <v>0</v>
      </c>
      <c r="I272" s="4">
        <f t="shared" si="518"/>
        <v>0</v>
      </c>
      <c r="J272" s="4">
        <f t="shared" si="518"/>
        <v>0</v>
      </c>
      <c r="K272" s="4">
        <f t="shared" si="518"/>
        <v>0</v>
      </c>
      <c r="L272" s="4">
        <f t="shared" si="518"/>
        <v>0</v>
      </c>
      <c r="M272" s="4">
        <f t="shared" si="518"/>
        <v>0</v>
      </c>
      <c r="N272" s="4">
        <f t="shared" si="518"/>
        <v>0</v>
      </c>
      <c r="O272" s="4">
        <f t="shared" si="518"/>
        <v>0</v>
      </c>
      <c r="P272" s="4">
        <f t="shared" ca="1" si="518"/>
        <v>98113.226436447178</v>
      </c>
      <c r="Q272" s="4">
        <f t="shared" ca="1" si="518"/>
        <v>98840.939279271261</v>
      </c>
      <c r="R272" s="4">
        <f t="shared" ca="1" si="518"/>
        <v>99574.049620484147</v>
      </c>
      <c r="S272" s="4">
        <f t="shared" ca="1" si="518"/>
        <v>100312.59749371881</v>
      </c>
      <c r="T272" s="4">
        <f t="shared" ca="1" si="518"/>
        <v>101056.62322954055</v>
      </c>
      <c r="U272" s="4">
        <f t="shared" ca="1" si="518"/>
        <v>101806.16745764935</v>
      </c>
      <c r="V272" s="4">
        <f t="shared" ca="1" si="518"/>
        <v>102561.27110909863</v>
      </c>
      <c r="W272" s="4">
        <f t="shared" ca="1" si="518"/>
        <v>103321.97541853035</v>
      </c>
      <c r="X272" s="4">
        <f t="shared" ca="1" si="518"/>
        <v>104088.32192642672</v>
      </c>
      <c r="Y272" s="4">
        <f t="shared" ca="1" si="518"/>
        <v>104860.3524813788</v>
      </c>
      <c r="Z272" s="4">
        <f t="shared" ca="1" si="518"/>
        <v>105638.10924237155</v>
      </c>
      <c r="AA272" s="4">
        <f t="shared" ca="1" si="518"/>
        <v>106421.63468108622</v>
      </c>
      <c r="AB272" s="4">
        <f t="shared" ca="1" si="518"/>
        <v>107210.97158421949</v>
      </c>
      <c r="AC272" s="4">
        <f t="shared" ca="1" si="518"/>
        <v>108006.16305582013</v>
      </c>
      <c r="AD272" s="4">
        <f t="shared" ca="1" si="518"/>
        <v>108807.25251964267</v>
      </c>
      <c r="AE272" s="4">
        <f t="shared" ca="1" si="518"/>
        <v>109614.28372151876</v>
      </c>
      <c r="AF272" s="4">
        <f t="shared" ca="1" si="518"/>
        <v>110427.30073174604</v>
      </c>
      <c r="AG272" s="4">
        <f t="shared" ca="1" si="518"/>
        <v>111246.34794749468</v>
      </c>
      <c r="AH272" s="4">
        <f t="shared" ca="1" si="518"/>
        <v>112071.4700952319</v>
      </c>
      <c r="AI272" s="4">
        <f t="shared" ca="1" si="518"/>
        <v>112902.71223316427</v>
      </c>
      <c r="AJ272" s="4">
        <f t="shared" si="518"/>
        <v>0</v>
      </c>
      <c r="AK272" s="4">
        <f t="shared" si="518"/>
        <v>0</v>
      </c>
      <c r="AL272" s="4">
        <f t="shared" si="518"/>
        <v>0</v>
      </c>
      <c r="AM272" s="4">
        <f t="shared" si="518"/>
        <v>0</v>
      </c>
      <c r="AN272" s="4">
        <f t="shared" si="518"/>
        <v>0</v>
      </c>
      <c r="AO272" s="4">
        <f t="shared" si="518"/>
        <v>0</v>
      </c>
      <c r="AP272" s="4">
        <f t="shared" si="518"/>
        <v>0</v>
      </c>
      <c r="AQ272" s="4">
        <f t="shared" si="518"/>
        <v>0</v>
      </c>
      <c r="AR272" s="4">
        <f t="shared" si="518"/>
        <v>0</v>
      </c>
      <c r="AS272" s="4">
        <f t="shared" si="518"/>
        <v>0</v>
      </c>
      <c r="AT272" s="4">
        <f t="shared" si="518"/>
        <v>0</v>
      </c>
      <c r="AU272" s="4">
        <f t="shared" si="518"/>
        <v>0</v>
      </c>
      <c r="AV272" s="4">
        <f t="shared" si="518"/>
        <v>0</v>
      </c>
      <c r="AW272" s="4">
        <f t="shared" si="518"/>
        <v>0</v>
      </c>
      <c r="AX272" s="4">
        <f t="shared" si="518"/>
        <v>0</v>
      </c>
      <c r="AY272" s="4">
        <f t="shared" si="518"/>
        <v>0</v>
      </c>
      <c r="AZ272" s="4">
        <f t="shared" si="518"/>
        <v>0</v>
      </c>
      <c r="BA272" s="4">
        <f t="shared" si="518"/>
        <v>0</v>
      </c>
      <c r="BB272" s="4">
        <f t="shared" si="518"/>
        <v>0</v>
      </c>
      <c r="BC272" s="4">
        <f t="shared" si="518"/>
        <v>0</v>
      </c>
      <c r="BD272" s="4">
        <f t="shared" si="518"/>
        <v>0</v>
      </c>
      <c r="BE272" s="4">
        <f t="shared" si="518"/>
        <v>0</v>
      </c>
      <c r="BF272" s="4">
        <f t="shared" si="518"/>
        <v>0</v>
      </c>
      <c r="BG272" s="4">
        <f t="shared" si="518"/>
        <v>0</v>
      </c>
      <c r="BH272" s="4">
        <f t="shared" si="518"/>
        <v>0</v>
      </c>
      <c r="BI272" s="4">
        <f t="shared" si="518"/>
        <v>0</v>
      </c>
    </row>
    <row r="273" spans="1:61" x14ac:dyDescent="0.25">
      <c r="A273" s="60">
        <f t="shared" si="505"/>
        <v>2018.25</v>
      </c>
      <c r="C273" s="4">
        <f t="shared" ref="C273:BI273" si="519">C211*C149/4</f>
        <v>0</v>
      </c>
      <c r="D273" s="4">
        <f t="shared" si="519"/>
        <v>0</v>
      </c>
      <c r="E273" s="4">
        <f t="shared" si="519"/>
        <v>0</v>
      </c>
      <c r="F273" s="4">
        <f t="shared" si="519"/>
        <v>0</v>
      </c>
      <c r="G273" s="4">
        <f t="shared" si="519"/>
        <v>0</v>
      </c>
      <c r="H273" s="4">
        <f t="shared" si="519"/>
        <v>0</v>
      </c>
      <c r="I273" s="4">
        <f t="shared" si="519"/>
        <v>0</v>
      </c>
      <c r="J273" s="4">
        <f t="shared" si="519"/>
        <v>0</v>
      </c>
      <c r="K273" s="4">
        <f t="shared" si="519"/>
        <v>0</v>
      </c>
      <c r="L273" s="4">
        <f t="shared" si="519"/>
        <v>0</v>
      </c>
      <c r="M273" s="4">
        <f t="shared" si="519"/>
        <v>0</v>
      </c>
      <c r="N273" s="4">
        <f t="shared" si="519"/>
        <v>0</v>
      </c>
      <c r="O273" s="4">
        <f t="shared" si="519"/>
        <v>0</v>
      </c>
      <c r="P273" s="4">
        <f t="shared" si="519"/>
        <v>0</v>
      </c>
      <c r="Q273" s="4">
        <f t="shared" ca="1" si="519"/>
        <v>98840.939279271261</v>
      </c>
      <c r="R273" s="4">
        <f t="shared" ca="1" si="519"/>
        <v>99574.049620484147</v>
      </c>
      <c r="S273" s="4">
        <f t="shared" ca="1" si="519"/>
        <v>100312.59749371881</v>
      </c>
      <c r="T273" s="4">
        <f t="shared" ca="1" si="519"/>
        <v>101056.62322954055</v>
      </c>
      <c r="U273" s="4">
        <f t="shared" ca="1" si="519"/>
        <v>101806.16745764935</v>
      </c>
      <c r="V273" s="4">
        <f t="shared" ca="1" si="519"/>
        <v>102561.27110909863</v>
      </c>
      <c r="W273" s="4">
        <f t="shared" ca="1" si="519"/>
        <v>103321.97541853035</v>
      </c>
      <c r="X273" s="4">
        <f t="shared" ca="1" si="519"/>
        <v>104088.32192642672</v>
      </c>
      <c r="Y273" s="4">
        <f t="shared" ca="1" si="519"/>
        <v>104860.3524813788</v>
      </c>
      <c r="Z273" s="4">
        <f t="shared" ca="1" si="519"/>
        <v>105638.10924237155</v>
      </c>
      <c r="AA273" s="4">
        <f t="shared" ca="1" si="519"/>
        <v>106421.63468108622</v>
      </c>
      <c r="AB273" s="4">
        <f t="shared" ca="1" si="519"/>
        <v>107210.97158421949</v>
      </c>
      <c r="AC273" s="4">
        <f t="shared" ca="1" si="519"/>
        <v>108006.16305582013</v>
      </c>
      <c r="AD273" s="4">
        <f t="shared" ca="1" si="519"/>
        <v>108807.25251964267</v>
      </c>
      <c r="AE273" s="4">
        <f t="shared" ca="1" si="519"/>
        <v>109614.28372151876</v>
      </c>
      <c r="AF273" s="4">
        <f t="shared" ca="1" si="519"/>
        <v>110427.30073174604</v>
      </c>
      <c r="AG273" s="4">
        <f t="shared" ca="1" si="519"/>
        <v>111246.34794749468</v>
      </c>
      <c r="AH273" s="4">
        <f t="shared" ca="1" si="519"/>
        <v>112071.4700952319</v>
      </c>
      <c r="AI273" s="4">
        <f t="shared" ca="1" si="519"/>
        <v>112902.71223316427</v>
      </c>
      <c r="AJ273" s="4">
        <f t="shared" ca="1" si="519"/>
        <v>113740.1197536984</v>
      </c>
      <c r="AK273" s="4">
        <f t="shared" si="519"/>
        <v>0</v>
      </c>
      <c r="AL273" s="4">
        <f t="shared" si="519"/>
        <v>0</v>
      </c>
      <c r="AM273" s="4">
        <f t="shared" si="519"/>
        <v>0</v>
      </c>
      <c r="AN273" s="4">
        <f t="shared" si="519"/>
        <v>0</v>
      </c>
      <c r="AO273" s="4">
        <f t="shared" si="519"/>
        <v>0</v>
      </c>
      <c r="AP273" s="4">
        <f t="shared" si="519"/>
        <v>0</v>
      </c>
      <c r="AQ273" s="4">
        <f t="shared" si="519"/>
        <v>0</v>
      </c>
      <c r="AR273" s="4">
        <f t="shared" si="519"/>
        <v>0</v>
      </c>
      <c r="AS273" s="4">
        <f t="shared" si="519"/>
        <v>0</v>
      </c>
      <c r="AT273" s="4">
        <f t="shared" si="519"/>
        <v>0</v>
      </c>
      <c r="AU273" s="4">
        <f t="shared" si="519"/>
        <v>0</v>
      </c>
      <c r="AV273" s="4">
        <f t="shared" si="519"/>
        <v>0</v>
      </c>
      <c r="AW273" s="4">
        <f t="shared" si="519"/>
        <v>0</v>
      </c>
      <c r="AX273" s="4">
        <f t="shared" si="519"/>
        <v>0</v>
      </c>
      <c r="AY273" s="4">
        <f t="shared" si="519"/>
        <v>0</v>
      </c>
      <c r="AZ273" s="4">
        <f t="shared" si="519"/>
        <v>0</v>
      </c>
      <c r="BA273" s="4">
        <f t="shared" si="519"/>
        <v>0</v>
      </c>
      <c r="BB273" s="4">
        <f t="shared" si="519"/>
        <v>0</v>
      </c>
      <c r="BC273" s="4">
        <f t="shared" si="519"/>
        <v>0</v>
      </c>
      <c r="BD273" s="4">
        <f t="shared" si="519"/>
        <v>0</v>
      </c>
      <c r="BE273" s="4">
        <f t="shared" si="519"/>
        <v>0</v>
      </c>
      <c r="BF273" s="4">
        <f t="shared" si="519"/>
        <v>0</v>
      </c>
      <c r="BG273" s="4">
        <f t="shared" si="519"/>
        <v>0</v>
      </c>
      <c r="BH273" s="4">
        <f t="shared" si="519"/>
        <v>0</v>
      </c>
      <c r="BI273" s="4">
        <f t="shared" si="519"/>
        <v>0</v>
      </c>
    </row>
    <row r="274" spans="1:61" x14ac:dyDescent="0.25">
      <c r="A274" s="60">
        <f t="shared" si="505"/>
        <v>2018.5</v>
      </c>
      <c r="C274" s="4">
        <f t="shared" ref="C274:BI274" si="520">C212*C150/4</f>
        <v>0</v>
      </c>
      <c r="D274" s="4">
        <f t="shared" si="520"/>
        <v>0</v>
      </c>
      <c r="E274" s="4">
        <f t="shared" si="520"/>
        <v>0</v>
      </c>
      <c r="F274" s="4">
        <f t="shared" si="520"/>
        <v>0</v>
      </c>
      <c r="G274" s="4">
        <f t="shared" si="520"/>
        <v>0</v>
      </c>
      <c r="H274" s="4">
        <f t="shared" si="520"/>
        <v>0</v>
      </c>
      <c r="I274" s="4">
        <f t="shared" si="520"/>
        <v>0</v>
      </c>
      <c r="J274" s="4">
        <f t="shared" si="520"/>
        <v>0</v>
      </c>
      <c r="K274" s="4">
        <f t="shared" si="520"/>
        <v>0</v>
      </c>
      <c r="L274" s="4">
        <f t="shared" si="520"/>
        <v>0</v>
      </c>
      <c r="M274" s="4">
        <f t="shared" si="520"/>
        <v>0</v>
      </c>
      <c r="N274" s="4">
        <f t="shared" si="520"/>
        <v>0</v>
      </c>
      <c r="O274" s="4">
        <f t="shared" si="520"/>
        <v>0</v>
      </c>
      <c r="P274" s="4">
        <f t="shared" si="520"/>
        <v>0</v>
      </c>
      <c r="Q274" s="4">
        <f t="shared" si="520"/>
        <v>0</v>
      </c>
      <c r="R274" s="4">
        <f t="shared" ca="1" si="520"/>
        <v>99574.049620484147</v>
      </c>
      <c r="S274" s="4">
        <f t="shared" ca="1" si="520"/>
        <v>100312.59749371881</v>
      </c>
      <c r="T274" s="4">
        <f t="shared" ca="1" si="520"/>
        <v>101056.62322954055</v>
      </c>
      <c r="U274" s="4">
        <f t="shared" ca="1" si="520"/>
        <v>101806.16745764935</v>
      </c>
      <c r="V274" s="4">
        <f t="shared" ca="1" si="520"/>
        <v>102561.27110909863</v>
      </c>
      <c r="W274" s="4">
        <f t="shared" ca="1" si="520"/>
        <v>103321.97541853035</v>
      </c>
      <c r="X274" s="4">
        <f t="shared" ca="1" si="520"/>
        <v>104088.32192642672</v>
      </c>
      <c r="Y274" s="4">
        <f t="shared" ca="1" si="520"/>
        <v>104860.3524813788</v>
      </c>
      <c r="Z274" s="4">
        <f t="shared" ca="1" si="520"/>
        <v>105638.10924237155</v>
      </c>
      <c r="AA274" s="4">
        <f t="shared" ca="1" si="520"/>
        <v>106421.63468108622</v>
      </c>
      <c r="AB274" s="4">
        <f t="shared" ca="1" si="520"/>
        <v>107210.97158421949</v>
      </c>
      <c r="AC274" s="4">
        <f t="shared" ca="1" si="520"/>
        <v>108006.16305582013</v>
      </c>
      <c r="AD274" s="4">
        <f t="shared" ca="1" si="520"/>
        <v>108807.25251964267</v>
      </c>
      <c r="AE274" s="4">
        <f t="shared" ca="1" si="520"/>
        <v>109614.28372151876</v>
      </c>
      <c r="AF274" s="4">
        <f t="shared" ca="1" si="520"/>
        <v>110427.30073174604</v>
      </c>
      <c r="AG274" s="4">
        <f t="shared" ca="1" si="520"/>
        <v>111246.34794749468</v>
      </c>
      <c r="AH274" s="4">
        <f t="shared" ca="1" si="520"/>
        <v>112071.4700952319</v>
      </c>
      <c r="AI274" s="4">
        <f t="shared" ca="1" si="520"/>
        <v>112902.71223316427</v>
      </c>
      <c r="AJ274" s="4">
        <f t="shared" ca="1" si="520"/>
        <v>113740.1197536984</v>
      </c>
      <c r="AK274" s="4">
        <f t="shared" ca="1" si="520"/>
        <v>114583.73838591951</v>
      </c>
      <c r="AL274" s="4">
        <f t="shared" si="520"/>
        <v>0</v>
      </c>
      <c r="AM274" s="4">
        <f t="shared" si="520"/>
        <v>0</v>
      </c>
      <c r="AN274" s="4">
        <f t="shared" si="520"/>
        <v>0</v>
      </c>
      <c r="AO274" s="4">
        <f t="shared" si="520"/>
        <v>0</v>
      </c>
      <c r="AP274" s="4">
        <f t="shared" si="520"/>
        <v>0</v>
      </c>
      <c r="AQ274" s="4">
        <f t="shared" si="520"/>
        <v>0</v>
      </c>
      <c r="AR274" s="4">
        <f t="shared" si="520"/>
        <v>0</v>
      </c>
      <c r="AS274" s="4">
        <f t="shared" si="520"/>
        <v>0</v>
      </c>
      <c r="AT274" s="4">
        <f t="shared" si="520"/>
        <v>0</v>
      </c>
      <c r="AU274" s="4">
        <f t="shared" si="520"/>
        <v>0</v>
      </c>
      <c r="AV274" s="4">
        <f t="shared" si="520"/>
        <v>0</v>
      </c>
      <c r="AW274" s="4">
        <f t="shared" si="520"/>
        <v>0</v>
      </c>
      <c r="AX274" s="4">
        <f t="shared" si="520"/>
        <v>0</v>
      </c>
      <c r="AY274" s="4">
        <f t="shared" si="520"/>
        <v>0</v>
      </c>
      <c r="AZ274" s="4">
        <f t="shared" si="520"/>
        <v>0</v>
      </c>
      <c r="BA274" s="4">
        <f t="shared" si="520"/>
        <v>0</v>
      </c>
      <c r="BB274" s="4">
        <f t="shared" si="520"/>
        <v>0</v>
      </c>
      <c r="BC274" s="4">
        <f t="shared" si="520"/>
        <v>0</v>
      </c>
      <c r="BD274" s="4">
        <f t="shared" si="520"/>
        <v>0</v>
      </c>
      <c r="BE274" s="4">
        <f t="shared" si="520"/>
        <v>0</v>
      </c>
      <c r="BF274" s="4">
        <f t="shared" si="520"/>
        <v>0</v>
      </c>
      <c r="BG274" s="4">
        <f t="shared" si="520"/>
        <v>0</v>
      </c>
      <c r="BH274" s="4">
        <f t="shared" si="520"/>
        <v>0</v>
      </c>
      <c r="BI274" s="4">
        <f t="shared" si="520"/>
        <v>0</v>
      </c>
    </row>
    <row r="275" spans="1:61" x14ac:dyDescent="0.25">
      <c r="A275" s="60">
        <f t="shared" si="505"/>
        <v>2018.75</v>
      </c>
      <c r="C275" s="4">
        <f t="shared" ref="C275:BI275" si="521">C213*C151/4</f>
        <v>0</v>
      </c>
      <c r="D275" s="4">
        <f t="shared" si="521"/>
        <v>0</v>
      </c>
      <c r="E275" s="4">
        <f t="shared" si="521"/>
        <v>0</v>
      </c>
      <c r="F275" s="4">
        <f t="shared" si="521"/>
        <v>0</v>
      </c>
      <c r="G275" s="4">
        <f t="shared" si="521"/>
        <v>0</v>
      </c>
      <c r="H275" s="4">
        <f t="shared" si="521"/>
        <v>0</v>
      </c>
      <c r="I275" s="4">
        <f t="shared" si="521"/>
        <v>0</v>
      </c>
      <c r="J275" s="4">
        <f t="shared" si="521"/>
        <v>0</v>
      </c>
      <c r="K275" s="4">
        <f t="shared" si="521"/>
        <v>0</v>
      </c>
      <c r="L275" s="4">
        <f t="shared" si="521"/>
        <v>0</v>
      </c>
      <c r="M275" s="4">
        <f t="shared" si="521"/>
        <v>0</v>
      </c>
      <c r="N275" s="4">
        <f t="shared" si="521"/>
        <v>0</v>
      </c>
      <c r="O275" s="4">
        <f t="shared" si="521"/>
        <v>0</v>
      </c>
      <c r="P275" s="4">
        <f t="shared" si="521"/>
        <v>0</v>
      </c>
      <c r="Q275" s="4">
        <f t="shared" si="521"/>
        <v>0</v>
      </c>
      <c r="R275" s="4">
        <f t="shared" si="521"/>
        <v>0</v>
      </c>
      <c r="S275" s="4">
        <f t="shared" ca="1" si="521"/>
        <v>100312.59749371881</v>
      </c>
      <c r="T275" s="4">
        <f t="shared" ca="1" si="521"/>
        <v>101056.62322954055</v>
      </c>
      <c r="U275" s="4">
        <f t="shared" ca="1" si="521"/>
        <v>101806.16745764935</v>
      </c>
      <c r="V275" s="4">
        <f t="shared" ca="1" si="521"/>
        <v>102561.27110909863</v>
      </c>
      <c r="W275" s="4">
        <f t="shared" ca="1" si="521"/>
        <v>103321.97541853035</v>
      </c>
      <c r="X275" s="4">
        <f t="shared" ca="1" si="521"/>
        <v>104088.32192642672</v>
      </c>
      <c r="Y275" s="4">
        <f t="shared" ca="1" si="521"/>
        <v>104860.3524813788</v>
      </c>
      <c r="Z275" s="4">
        <f t="shared" ca="1" si="521"/>
        <v>105638.10924237155</v>
      </c>
      <c r="AA275" s="4">
        <f t="shared" ca="1" si="521"/>
        <v>106421.63468108622</v>
      </c>
      <c r="AB275" s="4">
        <f t="shared" ca="1" si="521"/>
        <v>107210.97158421949</v>
      </c>
      <c r="AC275" s="4">
        <f t="shared" ca="1" si="521"/>
        <v>108006.16305582013</v>
      </c>
      <c r="AD275" s="4">
        <f t="shared" ca="1" si="521"/>
        <v>108807.25251964267</v>
      </c>
      <c r="AE275" s="4">
        <f t="shared" ca="1" si="521"/>
        <v>109614.28372151876</v>
      </c>
      <c r="AF275" s="4">
        <f t="shared" ca="1" si="521"/>
        <v>110427.30073174604</v>
      </c>
      <c r="AG275" s="4">
        <f t="shared" ca="1" si="521"/>
        <v>111246.34794749468</v>
      </c>
      <c r="AH275" s="4">
        <f t="shared" ca="1" si="521"/>
        <v>112071.4700952319</v>
      </c>
      <c r="AI275" s="4">
        <f t="shared" ca="1" si="521"/>
        <v>112902.71223316427</v>
      </c>
      <c r="AJ275" s="4">
        <f t="shared" ca="1" si="521"/>
        <v>113740.1197536984</v>
      </c>
      <c r="AK275" s="4">
        <f t="shared" ca="1" si="521"/>
        <v>114583.73838591951</v>
      </c>
      <c r="AL275" s="4">
        <f t="shared" ca="1" si="521"/>
        <v>115433.61419808884</v>
      </c>
      <c r="AM275" s="4">
        <f t="shared" si="521"/>
        <v>0</v>
      </c>
      <c r="AN275" s="4">
        <f t="shared" si="521"/>
        <v>0</v>
      </c>
      <c r="AO275" s="4">
        <f t="shared" si="521"/>
        <v>0</v>
      </c>
      <c r="AP275" s="4">
        <f t="shared" si="521"/>
        <v>0</v>
      </c>
      <c r="AQ275" s="4">
        <f t="shared" si="521"/>
        <v>0</v>
      </c>
      <c r="AR275" s="4">
        <f t="shared" si="521"/>
        <v>0</v>
      </c>
      <c r="AS275" s="4">
        <f t="shared" si="521"/>
        <v>0</v>
      </c>
      <c r="AT275" s="4">
        <f t="shared" si="521"/>
        <v>0</v>
      </c>
      <c r="AU275" s="4">
        <f t="shared" si="521"/>
        <v>0</v>
      </c>
      <c r="AV275" s="4">
        <f t="shared" si="521"/>
        <v>0</v>
      </c>
      <c r="AW275" s="4">
        <f t="shared" si="521"/>
        <v>0</v>
      </c>
      <c r="AX275" s="4">
        <f t="shared" si="521"/>
        <v>0</v>
      </c>
      <c r="AY275" s="4">
        <f t="shared" si="521"/>
        <v>0</v>
      </c>
      <c r="AZ275" s="4">
        <f t="shared" si="521"/>
        <v>0</v>
      </c>
      <c r="BA275" s="4">
        <f t="shared" si="521"/>
        <v>0</v>
      </c>
      <c r="BB275" s="4">
        <f t="shared" si="521"/>
        <v>0</v>
      </c>
      <c r="BC275" s="4">
        <f t="shared" si="521"/>
        <v>0</v>
      </c>
      <c r="BD275" s="4">
        <f t="shared" si="521"/>
        <v>0</v>
      </c>
      <c r="BE275" s="4">
        <f t="shared" si="521"/>
        <v>0</v>
      </c>
      <c r="BF275" s="4">
        <f t="shared" si="521"/>
        <v>0</v>
      </c>
      <c r="BG275" s="4">
        <f t="shared" si="521"/>
        <v>0</v>
      </c>
      <c r="BH275" s="4">
        <f t="shared" si="521"/>
        <v>0</v>
      </c>
      <c r="BI275" s="4">
        <f t="shared" si="521"/>
        <v>0</v>
      </c>
    </row>
    <row r="276" spans="1:61" x14ac:dyDescent="0.25">
      <c r="A276" s="60">
        <f t="shared" si="505"/>
        <v>2019</v>
      </c>
      <c r="C276" s="4">
        <f t="shared" ref="C276:BI276" si="522">C214*C152/4</f>
        <v>0</v>
      </c>
      <c r="D276" s="4">
        <f t="shared" si="522"/>
        <v>0</v>
      </c>
      <c r="E276" s="4">
        <f t="shared" si="522"/>
        <v>0</v>
      </c>
      <c r="F276" s="4">
        <f t="shared" si="522"/>
        <v>0</v>
      </c>
      <c r="G276" s="4">
        <f t="shared" si="522"/>
        <v>0</v>
      </c>
      <c r="H276" s="4">
        <f t="shared" si="522"/>
        <v>0</v>
      </c>
      <c r="I276" s="4">
        <f t="shared" si="522"/>
        <v>0</v>
      </c>
      <c r="J276" s="4">
        <f t="shared" si="522"/>
        <v>0</v>
      </c>
      <c r="K276" s="4">
        <f t="shared" si="522"/>
        <v>0</v>
      </c>
      <c r="L276" s="4">
        <f t="shared" si="522"/>
        <v>0</v>
      </c>
      <c r="M276" s="4">
        <f t="shared" si="522"/>
        <v>0</v>
      </c>
      <c r="N276" s="4">
        <f t="shared" si="522"/>
        <v>0</v>
      </c>
      <c r="O276" s="4">
        <f t="shared" si="522"/>
        <v>0</v>
      </c>
      <c r="P276" s="4">
        <f t="shared" si="522"/>
        <v>0</v>
      </c>
      <c r="Q276" s="4">
        <f t="shared" si="522"/>
        <v>0</v>
      </c>
      <c r="R276" s="4">
        <f t="shared" si="522"/>
        <v>0</v>
      </c>
      <c r="S276" s="4">
        <f t="shared" si="522"/>
        <v>0</v>
      </c>
      <c r="T276" s="4">
        <f t="shared" ca="1" si="522"/>
        <v>101056.62322954054</v>
      </c>
      <c r="U276" s="4">
        <f t="shared" ca="1" si="522"/>
        <v>101806.16745764934</v>
      </c>
      <c r="V276" s="4">
        <f t="shared" ca="1" si="522"/>
        <v>102561.2711090986</v>
      </c>
      <c r="W276" s="4">
        <f t="shared" ca="1" si="522"/>
        <v>103321.97541853032</v>
      </c>
      <c r="X276" s="4">
        <f t="shared" ca="1" si="522"/>
        <v>104088.3219264267</v>
      </c>
      <c r="Y276" s="4">
        <f t="shared" ca="1" si="522"/>
        <v>104860.35248137877</v>
      </c>
      <c r="Z276" s="4">
        <f t="shared" ca="1" si="522"/>
        <v>105638.10924237153</v>
      </c>
      <c r="AA276" s="4">
        <f t="shared" ca="1" si="522"/>
        <v>106421.63468108619</v>
      </c>
      <c r="AB276" s="4">
        <f t="shared" ca="1" si="522"/>
        <v>107210.97158421947</v>
      </c>
      <c r="AC276" s="4">
        <f t="shared" ca="1" si="522"/>
        <v>108006.1630558201</v>
      </c>
      <c r="AD276" s="4">
        <f t="shared" ca="1" si="522"/>
        <v>108807.25251964264</v>
      </c>
      <c r="AE276" s="4">
        <f t="shared" ca="1" si="522"/>
        <v>109614.28372151873</v>
      </c>
      <c r="AF276" s="4">
        <f t="shared" ca="1" si="522"/>
        <v>110427.30073174601</v>
      </c>
      <c r="AG276" s="4">
        <f t="shared" ca="1" si="522"/>
        <v>111246.34794749465</v>
      </c>
      <c r="AH276" s="4">
        <f t="shared" ca="1" si="522"/>
        <v>112071.47009523187</v>
      </c>
      <c r="AI276" s="4">
        <f t="shared" ca="1" si="522"/>
        <v>112902.71223316425</v>
      </c>
      <c r="AJ276" s="4">
        <f t="shared" ca="1" si="522"/>
        <v>113740.11975369837</v>
      </c>
      <c r="AK276" s="4">
        <f t="shared" ca="1" si="522"/>
        <v>114583.73838591947</v>
      </c>
      <c r="AL276" s="4">
        <f t="shared" ca="1" si="522"/>
        <v>115433.61419808881</v>
      </c>
      <c r="AM276" s="4">
        <f t="shared" ca="1" si="522"/>
        <v>116289.79360015916</v>
      </c>
      <c r="AN276" s="4">
        <f t="shared" si="522"/>
        <v>0</v>
      </c>
      <c r="AO276" s="4">
        <f t="shared" si="522"/>
        <v>0</v>
      </c>
      <c r="AP276" s="4">
        <f t="shared" si="522"/>
        <v>0</v>
      </c>
      <c r="AQ276" s="4">
        <f t="shared" si="522"/>
        <v>0</v>
      </c>
      <c r="AR276" s="4">
        <f t="shared" si="522"/>
        <v>0</v>
      </c>
      <c r="AS276" s="4">
        <f t="shared" si="522"/>
        <v>0</v>
      </c>
      <c r="AT276" s="4">
        <f t="shared" si="522"/>
        <v>0</v>
      </c>
      <c r="AU276" s="4">
        <f t="shared" si="522"/>
        <v>0</v>
      </c>
      <c r="AV276" s="4">
        <f t="shared" si="522"/>
        <v>0</v>
      </c>
      <c r="AW276" s="4">
        <f t="shared" si="522"/>
        <v>0</v>
      </c>
      <c r="AX276" s="4">
        <f t="shared" si="522"/>
        <v>0</v>
      </c>
      <c r="AY276" s="4">
        <f t="shared" si="522"/>
        <v>0</v>
      </c>
      <c r="AZ276" s="4">
        <f t="shared" si="522"/>
        <v>0</v>
      </c>
      <c r="BA276" s="4">
        <f t="shared" si="522"/>
        <v>0</v>
      </c>
      <c r="BB276" s="4">
        <f t="shared" si="522"/>
        <v>0</v>
      </c>
      <c r="BC276" s="4">
        <f t="shared" si="522"/>
        <v>0</v>
      </c>
      <c r="BD276" s="4">
        <f t="shared" si="522"/>
        <v>0</v>
      </c>
      <c r="BE276" s="4">
        <f t="shared" si="522"/>
        <v>0</v>
      </c>
      <c r="BF276" s="4">
        <f t="shared" si="522"/>
        <v>0</v>
      </c>
      <c r="BG276" s="4">
        <f t="shared" si="522"/>
        <v>0</v>
      </c>
      <c r="BH276" s="4">
        <f t="shared" si="522"/>
        <v>0</v>
      </c>
      <c r="BI276" s="4">
        <f t="shared" si="522"/>
        <v>0</v>
      </c>
    </row>
    <row r="277" spans="1:61" x14ac:dyDescent="0.25">
      <c r="A277" s="60">
        <f t="shared" si="505"/>
        <v>2019.25</v>
      </c>
      <c r="C277" s="4">
        <f t="shared" ref="C277:BI277" si="523">C215*C153/4</f>
        <v>0</v>
      </c>
      <c r="D277" s="4">
        <f t="shared" si="523"/>
        <v>0</v>
      </c>
      <c r="E277" s="4">
        <f t="shared" si="523"/>
        <v>0</v>
      </c>
      <c r="F277" s="4">
        <f t="shared" si="523"/>
        <v>0</v>
      </c>
      <c r="G277" s="4">
        <f t="shared" si="523"/>
        <v>0</v>
      </c>
      <c r="H277" s="4">
        <f t="shared" si="523"/>
        <v>0</v>
      </c>
      <c r="I277" s="4">
        <f t="shared" si="523"/>
        <v>0</v>
      </c>
      <c r="J277" s="4">
        <f t="shared" si="523"/>
        <v>0</v>
      </c>
      <c r="K277" s="4">
        <f t="shared" si="523"/>
        <v>0</v>
      </c>
      <c r="L277" s="4">
        <f t="shared" si="523"/>
        <v>0</v>
      </c>
      <c r="M277" s="4">
        <f t="shared" si="523"/>
        <v>0</v>
      </c>
      <c r="N277" s="4">
        <f t="shared" si="523"/>
        <v>0</v>
      </c>
      <c r="O277" s="4">
        <f t="shared" si="523"/>
        <v>0</v>
      </c>
      <c r="P277" s="4">
        <f t="shared" si="523"/>
        <v>0</v>
      </c>
      <c r="Q277" s="4">
        <f t="shared" si="523"/>
        <v>0</v>
      </c>
      <c r="R277" s="4">
        <f t="shared" si="523"/>
        <v>0</v>
      </c>
      <c r="S277" s="4">
        <f t="shared" si="523"/>
        <v>0</v>
      </c>
      <c r="T277" s="4">
        <f t="shared" si="523"/>
        <v>0</v>
      </c>
      <c r="U277" s="4">
        <f t="shared" ca="1" si="523"/>
        <v>101806.16745764938</v>
      </c>
      <c r="V277" s="4">
        <f t="shared" ca="1" si="523"/>
        <v>102561.27110909866</v>
      </c>
      <c r="W277" s="4">
        <f t="shared" ca="1" si="523"/>
        <v>103321.97541853038</v>
      </c>
      <c r="X277" s="4">
        <f t="shared" ca="1" si="523"/>
        <v>104088.32192642675</v>
      </c>
      <c r="Y277" s="4">
        <f t="shared" ca="1" si="523"/>
        <v>104860.35248137882</v>
      </c>
      <c r="Z277" s="4">
        <f t="shared" ca="1" si="523"/>
        <v>105638.10924237157</v>
      </c>
      <c r="AA277" s="4">
        <f t="shared" ca="1" si="523"/>
        <v>106421.63468108625</v>
      </c>
      <c r="AB277" s="4">
        <f t="shared" ca="1" si="523"/>
        <v>107210.97158421951</v>
      </c>
      <c r="AC277" s="4">
        <f t="shared" ca="1" si="523"/>
        <v>108006.16305582016</v>
      </c>
      <c r="AD277" s="4">
        <f t="shared" ca="1" si="523"/>
        <v>108807.2525196427</v>
      </c>
      <c r="AE277" s="4">
        <f t="shared" ca="1" si="523"/>
        <v>109614.28372151879</v>
      </c>
      <c r="AF277" s="4">
        <f t="shared" ca="1" si="523"/>
        <v>110427.30073174607</v>
      </c>
      <c r="AG277" s="4">
        <f t="shared" ca="1" si="523"/>
        <v>111246.34794749471</v>
      </c>
      <c r="AH277" s="4">
        <f t="shared" ca="1" si="523"/>
        <v>112071.47009523193</v>
      </c>
      <c r="AI277" s="4">
        <f t="shared" ca="1" si="523"/>
        <v>112902.71223316432</v>
      </c>
      <c r="AJ277" s="4">
        <f t="shared" ca="1" si="523"/>
        <v>113740.11975369843</v>
      </c>
      <c r="AK277" s="4">
        <f t="shared" ca="1" si="523"/>
        <v>114583.73838591954</v>
      </c>
      <c r="AL277" s="4">
        <f t="shared" ca="1" si="523"/>
        <v>115433.61419808886</v>
      </c>
      <c r="AM277" s="4">
        <f t="shared" ca="1" si="523"/>
        <v>116289.79360015922</v>
      </c>
      <c r="AN277" s="4">
        <f t="shared" ca="1" si="523"/>
        <v>117152.32334630933</v>
      </c>
      <c r="AO277" s="4">
        <f t="shared" si="523"/>
        <v>0</v>
      </c>
      <c r="AP277" s="4">
        <f t="shared" si="523"/>
        <v>0</v>
      </c>
      <c r="AQ277" s="4">
        <f t="shared" si="523"/>
        <v>0</v>
      </c>
      <c r="AR277" s="4">
        <f t="shared" si="523"/>
        <v>0</v>
      </c>
      <c r="AS277" s="4">
        <f t="shared" si="523"/>
        <v>0</v>
      </c>
      <c r="AT277" s="4">
        <f t="shared" si="523"/>
        <v>0</v>
      </c>
      <c r="AU277" s="4">
        <f t="shared" si="523"/>
        <v>0</v>
      </c>
      <c r="AV277" s="4">
        <f t="shared" si="523"/>
        <v>0</v>
      </c>
      <c r="AW277" s="4">
        <f t="shared" si="523"/>
        <v>0</v>
      </c>
      <c r="AX277" s="4">
        <f t="shared" si="523"/>
        <v>0</v>
      </c>
      <c r="AY277" s="4">
        <f t="shared" si="523"/>
        <v>0</v>
      </c>
      <c r="AZ277" s="4">
        <f t="shared" si="523"/>
        <v>0</v>
      </c>
      <c r="BA277" s="4">
        <f t="shared" si="523"/>
        <v>0</v>
      </c>
      <c r="BB277" s="4">
        <f t="shared" si="523"/>
        <v>0</v>
      </c>
      <c r="BC277" s="4">
        <f t="shared" si="523"/>
        <v>0</v>
      </c>
      <c r="BD277" s="4">
        <f t="shared" si="523"/>
        <v>0</v>
      </c>
      <c r="BE277" s="4">
        <f t="shared" si="523"/>
        <v>0</v>
      </c>
      <c r="BF277" s="4">
        <f t="shared" si="523"/>
        <v>0</v>
      </c>
      <c r="BG277" s="4">
        <f t="shared" si="523"/>
        <v>0</v>
      </c>
      <c r="BH277" s="4">
        <f t="shared" si="523"/>
        <v>0</v>
      </c>
      <c r="BI277" s="4">
        <f t="shared" si="523"/>
        <v>0</v>
      </c>
    </row>
    <row r="278" spans="1:61" x14ac:dyDescent="0.25">
      <c r="A278" s="60">
        <f t="shared" si="505"/>
        <v>2019.5</v>
      </c>
      <c r="C278" s="4">
        <f t="shared" ref="C278:BI278" si="524">C216*C154/4</f>
        <v>0</v>
      </c>
      <c r="D278" s="4">
        <f t="shared" si="524"/>
        <v>0</v>
      </c>
      <c r="E278" s="4">
        <f t="shared" si="524"/>
        <v>0</v>
      </c>
      <c r="F278" s="4">
        <f t="shared" si="524"/>
        <v>0</v>
      </c>
      <c r="G278" s="4">
        <f t="shared" si="524"/>
        <v>0</v>
      </c>
      <c r="H278" s="4">
        <f t="shared" si="524"/>
        <v>0</v>
      </c>
      <c r="I278" s="4">
        <f t="shared" si="524"/>
        <v>0</v>
      </c>
      <c r="J278" s="4">
        <f t="shared" si="524"/>
        <v>0</v>
      </c>
      <c r="K278" s="4">
        <f t="shared" si="524"/>
        <v>0</v>
      </c>
      <c r="L278" s="4">
        <f t="shared" si="524"/>
        <v>0</v>
      </c>
      <c r="M278" s="4">
        <f t="shared" si="524"/>
        <v>0</v>
      </c>
      <c r="N278" s="4">
        <f t="shared" si="524"/>
        <v>0</v>
      </c>
      <c r="O278" s="4">
        <f t="shared" si="524"/>
        <v>0</v>
      </c>
      <c r="P278" s="4">
        <f t="shared" si="524"/>
        <v>0</v>
      </c>
      <c r="Q278" s="4">
        <f t="shared" si="524"/>
        <v>0</v>
      </c>
      <c r="R278" s="4">
        <f t="shared" si="524"/>
        <v>0</v>
      </c>
      <c r="S278" s="4">
        <f t="shared" si="524"/>
        <v>0</v>
      </c>
      <c r="T278" s="4">
        <f t="shared" si="524"/>
        <v>0</v>
      </c>
      <c r="U278" s="4">
        <f t="shared" si="524"/>
        <v>0</v>
      </c>
      <c r="V278" s="4">
        <f t="shared" ca="1" si="524"/>
        <v>102561.27110909866</v>
      </c>
      <c r="W278" s="4">
        <f t="shared" ca="1" si="524"/>
        <v>103321.97541853038</v>
      </c>
      <c r="X278" s="4">
        <f t="shared" ca="1" si="524"/>
        <v>104088.32192642675</v>
      </c>
      <c r="Y278" s="4">
        <f t="shared" ca="1" si="524"/>
        <v>104860.35248137882</v>
      </c>
      <c r="Z278" s="4">
        <f t="shared" ca="1" si="524"/>
        <v>105638.10924237157</v>
      </c>
      <c r="AA278" s="4">
        <f t="shared" ca="1" si="524"/>
        <v>106421.63468108625</v>
      </c>
      <c r="AB278" s="4">
        <f t="shared" ca="1" si="524"/>
        <v>107210.97158421951</v>
      </c>
      <c r="AC278" s="4">
        <f t="shared" ca="1" si="524"/>
        <v>108006.16305582016</v>
      </c>
      <c r="AD278" s="4">
        <f t="shared" ca="1" si="524"/>
        <v>108807.2525196427</v>
      </c>
      <c r="AE278" s="4">
        <f t="shared" ca="1" si="524"/>
        <v>109614.28372151879</v>
      </c>
      <c r="AF278" s="4">
        <f t="shared" ca="1" si="524"/>
        <v>110427.30073174607</v>
      </c>
      <c r="AG278" s="4">
        <f t="shared" ca="1" si="524"/>
        <v>111246.34794749471</v>
      </c>
      <c r="AH278" s="4">
        <f t="shared" ca="1" si="524"/>
        <v>112071.47009523193</v>
      </c>
      <c r="AI278" s="4">
        <f t="shared" ca="1" si="524"/>
        <v>112902.71223316432</v>
      </c>
      <c r="AJ278" s="4">
        <f t="shared" ca="1" si="524"/>
        <v>113740.11975369843</v>
      </c>
      <c r="AK278" s="4">
        <f t="shared" ca="1" si="524"/>
        <v>114583.73838591954</v>
      </c>
      <c r="AL278" s="4">
        <f t="shared" ca="1" si="524"/>
        <v>115433.61419808886</v>
      </c>
      <c r="AM278" s="4">
        <f t="shared" ca="1" si="524"/>
        <v>116289.79360015922</v>
      </c>
      <c r="AN278" s="4">
        <f t="shared" ca="1" si="524"/>
        <v>117152.32334630933</v>
      </c>
      <c r="AO278" s="4">
        <f t="shared" ca="1" si="524"/>
        <v>118021.25053749706</v>
      </c>
      <c r="AP278" s="4">
        <f t="shared" si="524"/>
        <v>0</v>
      </c>
      <c r="AQ278" s="4">
        <f t="shared" si="524"/>
        <v>0</v>
      </c>
      <c r="AR278" s="4">
        <f t="shared" si="524"/>
        <v>0</v>
      </c>
      <c r="AS278" s="4">
        <f t="shared" si="524"/>
        <v>0</v>
      </c>
      <c r="AT278" s="4">
        <f t="shared" si="524"/>
        <v>0</v>
      </c>
      <c r="AU278" s="4">
        <f t="shared" si="524"/>
        <v>0</v>
      </c>
      <c r="AV278" s="4">
        <f t="shared" si="524"/>
        <v>0</v>
      </c>
      <c r="AW278" s="4">
        <f t="shared" si="524"/>
        <v>0</v>
      </c>
      <c r="AX278" s="4">
        <f t="shared" si="524"/>
        <v>0</v>
      </c>
      <c r="AY278" s="4">
        <f t="shared" si="524"/>
        <v>0</v>
      </c>
      <c r="AZ278" s="4">
        <f t="shared" si="524"/>
        <v>0</v>
      </c>
      <c r="BA278" s="4">
        <f t="shared" si="524"/>
        <v>0</v>
      </c>
      <c r="BB278" s="4">
        <f t="shared" si="524"/>
        <v>0</v>
      </c>
      <c r="BC278" s="4">
        <f t="shared" si="524"/>
        <v>0</v>
      </c>
      <c r="BD278" s="4">
        <f t="shared" si="524"/>
        <v>0</v>
      </c>
      <c r="BE278" s="4">
        <f t="shared" si="524"/>
        <v>0</v>
      </c>
      <c r="BF278" s="4">
        <f t="shared" si="524"/>
        <v>0</v>
      </c>
      <c r="BG278" s="4">
        <f t="shared" si="524"/>
        <v>0</v>
      </c>
      <c r="BH278" s="4">
        <f t="shared" si="524"/>
        <v>0</v>
      </c>
      <c r="BI278" s="4">
        <f t="shared" si="524"/>
        <v>0</v>
      </c>
    </row>
    <row r="279" spans="1:61" x14ac:dyDescent="0.25">
      <c r="A279" s="60">
        <f t="shared" si="505"/>
        <v>2019.75</v>
      </c>
      <c r="C279" s="4">
        <f t="shared" ref="C279:BI279" si="525">C217*C155/4</f>
        <v>0</v>
      </c>
      <c r="D279" s="4">
        <f t="shared" si="525"/>
        <v>0</v>
      </c>
      <c r="E279" s="4">
        <f t="shared" si="525"/>
        <v>0</v>
      </c>
      <c r="F279" s="4">
        <f t="shared" si="525"/>
        <v>0</v>
      </c>
      <c r="G279" s="4">
        <f t="shared" si="525"/>
        <v>0</v>
      </c>
      <c r="H279" s="4">
        <f t="shared" si="525"/>
        <v>0</v>
      </c>
      <c r="I279" s="4">
        <f t="shared" si="525"/>
        <v>0</v>
      </c>
      <c r="J279" s="4">
        <f t="shared" si="525"/>
        <v>0</v>
      </c>
      <c r="K279" s="4">
        <f t="shared" si="525"/>
        <v>0</v>
      </c>
      <c r="L279" s="4">
        <f t="shared" si="525"/>
        <v>0</v>
      </c>
      <c r="M279" s="4">
        <f t="shared" si="525"/>
        <v>0</v>
      </c>
      <c r="N279" s="4">
        <f t="shared" si="525"/>
        <v>0</v>
      </c>
      <c r="O279" s="4">
        <f t="shared" si="525"/>
        <v>0</v>
      </c>
      <c r="P279" s="4">
        <f t="shared" si="525"/>
        <v>0</v>
      </c>
      <c r="Q279" s="4">
        <f t="shared" si="525"/>
        <v>0</v>
      </c>
      <c r="R279" s="4">
        <f t="shared" si="525"/>
        <v>0</v>
      </c>
      <c r="S279" s="4">
        <f t="shared" si="525"/>
        <v>0</v>
      </c>
      <c r="T279" s="4">
        <f t="shared" si="525"/>
        <v>0</v>
      </c>
      <c r="U279" s="4">
        <f t="shared" si="525"/>
        <v>0</v>
      </c>
      <c r="V279" s="4">
        <f t="shared" si="525"/>
        <v>0</v>
      </c>
      <c r="W279" s="4">
        <f t="shared" ca="1" si="525"/>
        <v>103321.97541853038</v>
      </c>
      <c r="X279" s="4">
        <f t="shared" ca="1" si="525"/>
        <v>104088.32192642675</v>
      </c>
      <c r="Y279" s="4">
        <f t="shared" ca="1" si="525"/>
        <v>104860.35248137882</v>
      </c>
      <c r="Z279" s="4">
        <f t="shared" ca="1" si="525"/>
        <v>105638.10924237157</v>
      </c>
      <c r="AA279" s="4">
        <f t="shared" ca="1" si="525"/>
        <v>106421.63468108625</v>
      </c>
      <c r="AB279" s="4">
        <f t="shared" ca="1" si="525"/>
        <v>107210.97158421951</v>
      </c>
      <c r="AC279" s="4">
        <f t="shared" ca="1" si="525"/>
        <v>108006.16305582016</v>
      </c>
      <c r="AD279" s="4">
        <f t="shared" ca="1" si="525"/>
        <v>108807.2525196427</v>
      </c>
      <c r="AE279" s="4">
        <f t="shared" ca="1" si="525"/>
        <v>109614.28372151879</v>
      </c>
      <c r="AF279" s="4">
        <f t="shared" ca="1" si="525"/>
        <v>110427.30073174607</v>
      </c>
      <c r="AG279" s="4">
        <f t="shared" ca="1" si="525"/>
        <v>111246.34794749471</v>
      </c>
      <c r="AH279" s="4">
        <f t="shared" ca="1" si="525"/>
        <v>112071.47009523193</v>
      </c>
      <c r="AI279" s="4">
        <f t="shared" ca="1" si="525"/>
        <v>112902.71223316432</v>
      </c>
      <c r="AJ279" s="4">
        <f t="shared" ca="1" si="525"/>
        <v>113740.11975369843</v>
      </c>
      <c r="AK279" s="4">
        <f t="shared" ca="1" si="525"/>
        <v>114583.73838591954</v>
      </c>
      <c r="AL279" s="4">
        <f t="shared" ca="1" si="525"/>
        <v>115433.61419808886</v>
      </c>
      <c r="AM279" s="4">
        <f t="shared" ca="1" si="525"/>
        <v>116289.79360015922</v>
      </c>
      <c r="AN279" s="4">
        <f t="shared" ca="1" si="525"/>
        <v>117152.32334630933</v>
      </c>
      <c r="AO279" s="4">
        <f t="shared" ca="1" si="525"/>
        <v>118021.25053749706</v>
      </c>
      <c r="AP279" s="4">
        <f t="shared" ca="1" si="525"/>
        <v>118896.62262403147</v>
      </c>
      <c r="AQ279" s="4">
        <f t="shared" si="525"/>
        <v>0</v>
      </c>
      <c r="AR279" s="4">
        <f t="shared" si="525"/>
        <v>0</v>
      </c>
      <c r="AS279" s="4">
        <f t="shared" si="525"/>
        <v>0</v>
      </c>
      <c r="AT279" s="4">
        <f t="shared" si="525"/>
        <v>0</v>
      </c>
      <c r="AU279" s="4">
        <f t="shared" si="525"/>
        <v>0</v>
      </c>
      <c r="AV279" s="4">
        <f t="shared" si="525"/>
        <v>0</v>
      </c>
      <c r="AW279" s="4">
        <f t="shared" si="525"/>
        <v>0</v>
      </c>
      <c r="AX279" s="4">
        <f t="shared" si="525"/>
        <v>0</v>
      </c>
      <c r="AY279" s="4">
        <f t="shared" si="525"/>
        <v>0</v>
      </c>
      <c r="AZ279" s="4">
        <f t="shared" si="525"/>
        <v>0</v>
      </c>
      <c r="BA279" s="4">
        <f t="shared" si="525"/>
        <v>0</v>
      </c>
      <c r="BB279" s="4">
        <f t="shared" si="525"/>
        <v>0</v>
      </c>
      <c r="BC279" s="4">
        <f t="shared" si="525"/>
        <v>0</v>
      </c>
      <c r="BD279" s="4">
        <f t="shared" si="525"/>
        <v>0</v>
      </c>
      <c r="BE279" s="4">
        <f t="shared" si="525"/>
        <v>0</v>
      </c>
      <c r="BF279" s="4">
        <f t="shared" si="525"/>
        <v>0</v>
      </c>
      <c r="BG279" s="4">
        <f t="shared" si="525"/>
        <v>0</v>
      </c>
      <c r="BH279" s="4">
        <f t="shared" si="525"/>
        <v>0</v>
      </c>
      <c r="BI279" s="4">
        <f t="shared" si="525"/>
        <v>0</v>
      </c>
    </row>
    <row r="280" spans="1:61" x14ac:dyDescent="0.25">
      <c r="A280" s="60">
        <f t="shared" si="505"/>
        <v>2020</v>
      </c>
      <c r="C280" s="4">
        <f t="shared" ref="C280:BI280" si="526">C218*C156/4</f>
        <v>0</v>
      </c>
      <c r="D280" s="4">
        <f t="shared" si="526"/>
        <v>0</v>
      </c>
      <c r="E280" s="4">
        <f t="shared" si="526"/>
        <v>0</v>
      </c>
      <c r="F280" s="4">
        <f t="shared" si="526"/>
        <v>0</v>
      </c>
      <c r="G280" s="4">
        <f t="shared" si="526"/>
        <v>0</v>
      </c>
      <c r="H280" s="4">
        <f t="shared" si="526"/>
        <v>0</v>
      </c>
      <c r="I280" s="4">
        <f t="shared" si="526"/>
        <v>0</v>
      </c>
      <c r="J280" s="4">
        <f t="shared" si="526"/>
        <v>0</v>
      </c>
      <c r="K280" s="4">
        <f t="shared" si="526"/>
        <v>0</v>
      </c>
      <c r="L280" s="4">
        <f t="shared" si="526"/>
        <v>0</v>
      </c>
      <c r="M280" s="4">
        <f t="shared" si="526"/>
        <v>0</v>
      </c>
      <c r="N280" s="4">
        <f t="shared" si="526"/>
        <v>0</v>
      </c>
      <c r="O280" s="4">
        <f t="shared" si="526"/>
        <v>0</v>
      </c>
      <c r="P280" s="4">
        <f t="shared" si="526"/>
        <v>0</v>
      </c>
      <c r="Q280" s="4">
        <f t="shared" si="526"/>
        <v>0</v>
      </c>
      <c r="R280" s="4">
        <f t="shared" si="526"/>
        <v>0</v>
      </c>
      <c r="S280" s="4">
        <f t="shared" si="526"/>
        <v>0</v>
      </c>
      <c r="T280" s="4">
        <f t="shared" si="526"/>
        <v>0</v>
      </c>
      <c r="U280" s="4">
        <f t="shared" si="526"/>
        <v>0</v>
      </c>
      <c r="V280" s="4">
        <f t="shared" si="526"/>
        <v>0</v>
      </c>
      <c r="W280" s="4">
        <f t="shared" si="526"/>
        <v>0</v>
      </c>
      <c r="X280" s="4">
        <f t="shared" ca="1" si="526"/>
        <v>139643.39637929096</v>
      </c>
      <c r="Y280" s="4">
        <f t="shared" ca="1" si="526"/>
        <v>140679.14147352256</v>
      </c>
      <c r="Z280" s="4">
        <f t="shared" ca="1" si="526"/>
        <v>141722.56876346152</v>
      </c>
      <c r="AA280" s="4">
        <f t="shared" ca="1" si="526"/>
        <v>142773.73522850478</v>
      </c>
      <c r="AB280" s="4">
        <f t="shared" ca="1" si="526"/>
        <v>143832.69827066964</v>
      </c>
      <c r="AC280" s="4">
        <f t="shared" ca="1" si="526"/>
        <v>144899.51571772818</v>
      </c>
      <c r="AD280" s="4">
        <f t="shared" ca="1" si="526"/>
        <v>145974.24582636531</v>
      </c>
      <c r="AE280" s="4">
        <f t="shared" ca="1" si="526"/>
        <v>147056.9472853599</v>
      </c>
      <c r="AF280" s="4">
        <f t="shared" ca="1" si="526"/>
        <v>148147.67921878968</v>
      </c>
      <c r="AG280" s="4">
        <f t="shared" ca="1" si="526"/>
        <v>149246.50118925996</v>
      </c>
      <c r="AH280" s="4">
        <f t="shared" ca="1" si="526"/>
        <v>150353.47320115619</v>
      </c>
      <c r="AI280" s="4">
        <f t="shared" ca="1" si="526"/>
        <v>151468.65570392064</v>
      </c>
      <c r="AJ280" s="4">
        <f t="shared" ca="1" si="526"/>
        <v>152592.10959535334</v>
      </c>
      <c r="AK280" s="4">
        <f t="shared" ca="1" si="526"/>
        <v>153723.89622493775</v>
      </c>
      <c r="AL280" s="4">
        <f t="shared" ca="1" si="526"/>
        <v>154864.07739719088</v>
      </c>
      <c r="AM280" s="4">
        <f t="shared" ca="1" si="526"/>
        <v>156012.71537503821</v>
      </c>
      <c r="AN280" s="4">
        <f t="shared" ca="1" si="526"/>
        <v>157169.87288321389</v>
      </c>
      <c r="AO280" s="4">
        <f t="shared" ca="1" si="526"/>
        <v>158335.61311168582</v>
      </c>
      <c r="AP280" s="4">
        <f t="shared" ca="1" si="526"/>
        <v>159509.9997191065</v>
      </c>
      <c r="AQ280" s="4">
        <f t="shared" ca="1" si="526"/>
        <v>160693.09683628927</v>
      </c>
      <c r="AR280" s="4">
        <f t="shared" si="526"/>
        <v>0</v>
      </c>
      <c r="AS280" s="4">
        <f t="shared" si="526"/>
        <v>0</v>
      </c>
      <c r="AT280" s="4">
        <f t="shared" si="526"/>
        <v>0</v>
      </c>
      <c r="AU280" s="4">
        <f t="shared" si="526"/>
        <v>0</v>
      </c>
      <c r="AV280" s="4">
        <f t="shared" si="526"/>
        <v>0</v>
      </c>
      <c r="AW280" s="4">
        <f t="shared" si="526"/>
        <v>0</v>
      </c>
      <c r="AX280" s="4">
        <f t="shared" si="526"/>
        <v>0</v>
      </c>
      <c r="AY280" s="4">
        <f t="shared" si="526"/>
        <v>0</v>
      </c>
      <c r="AZ280" s="4">
        <f t="shared" si="526"/>
        <v>0</v>
      </c>
      <c r="BA280" s="4">
        <f t="shared" si="526"/>
        <v>0</v>
      </c>
      <c r="BB280" s="4">
        <f t="shared" si="526"/>
        <v>0</v>
      </c>
      <c r="BC280" s="4">
        <f t="shared" si="526"/>
        <v>0</v>
      </c>
      <c r="BD280" s="4">
        <f t="shared" si="526"/>
        <v>0</v>
      </c>
      <c r="BE280" s="4">
        <f t="shared" si="526"/>
        <v>0</v>
      </c>
      <c r="BF280" s="4">
        <f t="shared" si="526"/>
        <v>0</v>
      </c>
      <c r="BG280" s="4">
        <f t="shared" si="526"/>
        <v>0</v>
      </c>
      <c r="BH280" s="4">
        <f t="shared" si="526"/>
        <v>0</v>
      </c>
      <c r="BI280" s="4">
        <f t="shared" si="526"/>
        <v>0</v>
      </c>
    </row>
    <row r="281" spans="1:61" x14ac:dyDescent="0.25">
      <c r="A281" s="60">
        <f t="shared" si="505"/>
        <v>2020.25</v>
      </c>
      <c r="C281" s="4">
        <f t="shared" ref="C281:BI281" si="527">C219*C157/4</f>
        <v>0</v>
      </c>
      <c r="D281" s="4">
        <f t="shared" si="527"/>
        <v>0</v>
      </c>
      <c r="E281" s="4">
        <f t="shared" si="527"/>
        <v>0</v>
      </c>
      <c r="F281" s="4">
        <f t="shared" si="527"/>
        <v>0</v>
      </c>
      <c r="G281" s="4">
        <f t="shared" si="527"/>
        <v>0</v>
      </c>
      <c r="H281" s="4">
        <f t="shared" si="527"/>
        <v>0</v>
      </c>
      <c r="I281" s="4">
        <f t="shared" si="527"/>
        <v>0</v>
      </c>
      <c r="J281" s="4">
        <f t="shared" si="527"/>
        <v>0</v>
      </c>
      <c r="K281" s="4">
        <f t="shared" si="527"/>
        <v>0</v>
      </c>
      <c r="L281" s="4">
        <f t="shared" si="527"/>
        <v>0</v>
      </c>
      <c r="M281" s="4">
        <f t="shared" si="527"/>
        <v>0</v>
      </c>
      <c r="N281" s="4">
        <f t="shared" si="527"/>
        <v>0</v>
      </c>
      <c r="O281" s="4">
        <f t="shared" si="527"/>
        <v>0</v>
      </c>
      <c r="P281" s="4">
        <f t="shared" si="527"/>
        <v>0</v>
      </c>
      <c r="Q281" s="4">
        <f t="shared" si="527"/>
        <v>0</v>
      </c>
      <c r="R281" s="4">
        <f t="shared" si="527"/>
        <v>0</v>
      </c>
      <c r="S281" s="4">
        <f t="shared" si="527"/>
        <v>0</v>
      </c>
      <c r="T281" s="4">
        <f t="shared" si="527"/>
        <v>0</v>
      </c>
      <c r="U281" s="4">
        <f t="shared" si="527"/>
        <v>0</v>
      </c>
      <c r="V281" s="4">
        <f t="shared" si="527"/>
        <v>0</v>
      </c>
      <c r="W281" s="4">
        <f t="shared" si="527"/>
        <v>0</v>
      </c>
      <c r="X281" s="4">
        <f t="shared" si="527"/>
        <v>0</v>
      </c>
      <c r="Y281" s="4">
        <f t="shared" ca="1" si="527"/>
        <v>140679.14147352256</v>
      </c>
      <c r="Z281" s="4">
        <f t="shared" ca="1" si="527"/>
        <v>141722.56876346152</v>
      </c>
      <c r="AA281" s="4">
        <f t="shared" ca="1" si="527"/>
        <v>142773.73522850478</v>
      </c>
      <c r="AB281" s="4">
        <f t="shared" ca="1" si="527"/>
        <v>143832.69827066964</v>
      </c>
      <c r="AC281" s="4">
        <f t="shared" ca="1" si="527"/>
        <v>144899.51571772818</v>
      </c>
      <c r="AD281" s="4">
        <f t="shared" ca="1" si="527"/>
        <v>145974.24582636531</v>
      </c>
      <c r="AE281" s="4">
        <f t="shared" ca="1" si="527"/>
        <v>147056.9472853599</v>
      </c>
      <c r="AF281" s="4">
        <f t="shared" ca="1" si="527"/>
        <v>148147.67921878968</v>
      </c>
      <c r="AG281" s="4">
        <f t="shared" ca="1" si="527"/>
        <v>149246.50118925996</v>
      </c>
      <c r="AH281" s="4">
        <f t="shared" ca="1" si="527"/>
        <v>150353.47320115619</v>
      </c>
      <c r="AI281" s="4">
        <f t="shared" ca="1" si="527"/>
        <v>151468.65570392064</v>
      </c>
      <c r="AJ281" s="4">
        <f t="shared" ca="1" si="527"/>
        <v>152592.10959535334</v>
      </c>
      <c r="AK281" s="4">
        <f t="shared" ca="1" si="527"/>
        <v>153723.89622493775</v>
      </c>
      <c r="AL281" s="4">
        <f t="shared" ca="1" si="527"/>
        <v>154864.07739719088</v>
      </c>
      <c r="AM281" s="4">
        <f t="shared" ca="1" si="527"/>
        <v>156012.71537503821</v>
      </c>
      <c r="AN281" s="4">
        <f t="shared" ca="1" si="527"/>
        <v>157169.87288321389</v>
      </c>
      <c r="AO281" s="4">
        <f t="shared" ca="1" si="527"/>
        <v>158335.61311168582</v>
      </c>
      <c r="AP281" s="4">
        <f t="shared" ca="1" si="527"/>
        <v>159509.9997191065</v>
      </c>
      <c r="AQ281" s="4">
        <f t="shared" ca="1" si="527"/>
        <v>160693.09683628927</v>
      </c>
      <c r="AR281" s="4">
        <f t="shared" ca="1" si="527"/>
        <v>161884.96906971021</v>
      </c>
      <c r="AS281" s="4">
        <f t="shared" si="527"/>
        <v>0</v>
      </c>
      <c r="AT281" s="4">
        <f t="shared" si="527"/>
        <v>0</v>
      </c>
      <c r="AU281" s="4">
        <f t="shared" si="527"/>
        <v>0</v>
      </c>
      <c r="AV281" s="4">
        <f t="shared" si="527"/>
        <v>0</v>
      </c>
      <c r="AW281" s="4">
        <f t="shared" si="527"/>
        <v>0</v>
      </c>
      <c r="AX281" s="4">
        <f t="shared" si="527"/>
        <v>0</v>
      </c>
      <c r="AY281" s="4">
        <f t="shared" si="527"/>
        <v>0</v>
      </c>
      <c r="AZ281" s="4">
        <f t="shared" si="527"/>
        <v>0</v>
      </c>
      <c r="BA281" s="4">
        <f t="shared" si="527"/>
        <v>0</v>
      </c>
      <c r="BB281" s="4">
        <f t="shared" si="527"/>
        <v>0</v>
      </c>
      <c r="BC281" s="4">
        <f t="shared" si="527"/>
        <v>0</v>
      </c>
      <c r="BD281" s="4">
        <f t="shared" si="527"/>
        <v>0</v>
      </c>
      <c r="BE281" s="4">
        <f t="shared" si="527"/>
        <v>0</v>
      </c>
      <c r="BF281" s="4">
        <f t="shared" si="527"/>
        <v>0</v>
      </c>
      <c r="BG281" s="4">
        <f t="shared" si="527"/>
        <v>0</v>
      </c>
      <c r="BH281" s="4">
        <f t="shared" si="527"/>
        <v>0</v>
      </c>
      <c r="BI281" s="4">
        <f t="shared" si="527"/>
        <v>0</v>
      </c>
    </row>
    <row r="282" spans="1:61" x14ac:dyDescent="0.25">
      <c r="A282" s="60">
        <f t="shared" si="505"/>
        <v>2020.5</v>
      </c>
      <c r="C282" s="4">
        <f t="shared" ref="C282:BI282" si="528">C220*C158/4</f>
        <v>0</v>
      </c>
      <c r="D282" s="4">
        <f t="shared" si="528"/>
        <v>0</v>
      </c>
      <c r="E282" s="4">
        <f t="shared" si="528"/>
        <v>0</v>
      </c>
      <c r="F282" s="4">
        <f t="shared" si="528"/>
        <v>0</v>
      </c>
      <c r="G282" s="4">
        <f t="shared" si="528"/>
        <v>0</v>
      </c>
      <c r="H282" s="4">
        <f t="shared" si="528"/>
        <v>0</v>
      </c>
      <c r="I282" s="4">
        <f t="shared" si="528"/>
        <v>0</v>
      </c>
      <c r="J282" s="4">
        <f t="shared" si="528"/>
        <v>0</v>
      </c>
      <c r="K282" s="4">
        <f t="shared" si="528"/>
        <v>0</v>
      </c>
      <c r="L282" s="4">
        <f t="shared" si="528"/>
        <v>0</v>
      </c>
      <c r="M282" s="4">
        <f t="shared" si="528"/>
        <v>0</v>
      </c>
      <c r="N282" s="4">
        <f t="shared" si="528"/>
        <v>0</v>
      </c>
      <c r="O282" s="4">
        <f t="shared" si="528"/>
        <v>0</v>
      </c>
      <c r="P282" s="4">
        <f t="shared" si="528"/>
        <v>0</v>
      </c>
      <c r="Q282" s="4">
        <f t="shared" si="528"/>
        <v>0</v>
      </c>
      <c r="R282" s="4">
        <f t="shared" si="528"/>
        <v>0</v>
      </c>
      <c r="S282" s="4">
        <f t="shared" si="528"/>
        <v>0</v>
      </c>
      <c r="T282" s="4">
        <f t="shared" si="528"/>
        <v>0</v>
      </c>
      <c r="U282" s="4">
        <f t="shared" si="528"/>
        <v>0</v>
      </c>
      <c r="V282" s="4">
        <f t="shared" si="528"/>
        <v>0</v>
      </c>
      <c r="W282" s="4">
        <f t="shared" si="528"/>
        <v>0</v>
      </c>
      <c r="X282" s="4">
        <f t="shared" si="528"/>
        <v>0</v>
      </c>
      <c r="Y282" s="4">
        <f t="shared" si="528"/>
        <v>0</v>
      </c>
      <c r="Z282" s="4">
        <f t="shared" ca="1" si="528"/>
        <v>165519.20195876659</v>
      </c>
      <c r="AA282" s="4">
        <f t="shared" ca="1" si="528"/>
        <v>166746.86976028781</v>
      </c>
      <c r="AB282" s="4">
        <f t="shared" ca="1" si="528"/>
        <v>167983.64326201216</v>
      </c>
      <c r="AC282" s="4">
        <f t="shared" ca="1" si="528"/>
        <v>169229.59000157157</v>
      </c>
      <c r="AD282" s="4">
        <f t="shared" ca="1" si="528"/>
        <v>170484.77801752952</v>
      </c>
      <c r="AE282" s="4">
        <f t="shared" ca="1" si="528"/>
        <v>171749.27585309639</v>
      </c>
      <c r="AF282" s="4">
        <f t="shared" ca="1" si="528"/>
        <v>173023.15255987245</v>
      </c>
      <c r="AG282" s="4">
        <f t="shared" ca="1" si="528"/>
        <v>174306.47770161866</v>
      </c>
      <c r="AH282" s="4">
        <f t="shared" ca="1" si="528"/>
        <v>175599.32135805534</v>
      </c>
      <c r="AI282" s="4">
        <f t="shared" ca="1" si="528"/>
        <v>176901.75412868924</v>
      </c>
      <c r="AJ282" s="4">
        <f t="shared" ca="1" si="528"/>
        <v>178213.8471366686</v>
      </c>
      <c r="AK282" s="4">
        <f t="shared" ca="1" si="528"/>
        <v>179535.67203266718</v>
      </c>
      <c r="AL282" s="4">
        <f t="shared" ca="1" si="528"/>
        <v>180867.30099879697</v>
      </c>
      <c r="AM282" s="4">
        <f t="shared" ca="1" si="528"/>
        <v>182208.80675254986</v>
      </c>
      <c r="AN282" s="4">
        <f t="shared" ca="1" si="528"/>
        <v>183560.26255076859</v>
      </c>
      <c r="AO282" s="4">
        <f t="shared" ca="1" si="528"/>
        <v>184921.74219364711</v>
      </c>
      <c r="AP282" s="4">
        <f t="shared" ca="1" si="528"/>
        <v>186293.32002876079</v>
      </c>
      <c r="AQ282" s="4">
        <f t="shared" ca="1" si="528"/>
        <v>187675.07095512626</v>
      </c>
      <c r="AR282" s="4">
        <f t="shared" ca="1" si="528"/>
        <v>189067.07042729156</v>
      </c>
      <c r="AS282" s="4">
        <f t="shared" ca="1" si="528"/>
        <v>190469.39445945647</v>
      </c>
      <c r="AT282" s="4">
        <f t="shared" si="528"/>
        <v>0</v>
      </c>
      <c r="AU282" s="4">
        <f t="shared" si="528"/>
        <v>0</v>
      </c>
      <c r="AV282" s="4">
        <f t="shared" si="528"/>
        <v>0</v>
      </c>
      <c r="AW282" s="4">
        <f t="shared" si="528"/>
        <v>0</v>
      </c>
      <c r="AX282" s="4">
        <f t="shared" si="528"/>
        <v>0</v>
      </c>
      <c r="AY282" s="4">
        <f t="shared" si="528"/>
        <v>0</v>
      </c>
      <c r="AZ282" s="4">
        <f t="shared" si="528"/>
        <v>0</v>
      </c>
      <c r="BA282" s="4">
        <f t="shared" si="528"/>
        <v>0</v>
      </c>
      <c r="BB282" s="4">
        <f t="shared" si="528"/>
        <v>0</v>
      </c>
      <c r="BC282" s="4">
        <f t="shared" si="528"/>
        <v>0</v>
      </c>
      <c r="BD282" s="4">
        <f t="shared" si="528"/>
        <v>0</v>
      </c>
      <c r="BE282" s="4">
        <f t="shared" si="528"/>
        <v>0</v>
      </c>
      <c r="BF282" s="4">
        <f t="shared" si="528"/>
        <v>0</v>
      </c>
      <c r="BG282" s="4">
        <f t="shared" si="528"/>
        <v>0</v>
      </c>
      <c r="BH282" s="4">
        <f t="shared" si="528"/>
        <v>0</v>
      </c>
      <c r="BI282" s="4">
        <f t="shared" si="528"/>
        <v>0</v>
      </c>
    </row>
    <row r="283" spans="1:61" x14ac:dyDescent="0.25">
      <c r="A283" s="60">
        <f t="shared" si="505"/>
        <v>2020.75</v>
      </c>
      <c r="C283" s="4">
        <f t="shared" ref="C283:BI283" si="529">C221*C159/4</f>
        <v>0</v>
      </c>
      <c r="D283" s="4">
        <f t="shared" si="529"/>
        <v>0</v>
      </c>
      <c r="E283" s="4">
        <f t="shared" si="529"/>
        <v>0</v>
      </c>
      <c r="F283" s="4">
        <f t="shared" si="529"/>
        <v>0</v>
      </c>
      <c r="G283" s="4">
        <f t="shared" si="529"/>
        <v>0</v>
      </c>
      <c r="H283" s="4">
        <f t="shared" si="529"/>
        <v>0</v>
      </c>
      <c r="I283" s="4">
        <f t="shared" si="529"/>
        <v>0</v>
      </c>
      <c r="J283" s="4">
        <f t="shared" si="529"/>
        <v>0</v>
      </c>
      <c r="K283" s="4">
        <f t="shared" si="529"/>
        <v>0</v>
      </c>
      <c r="L283" s="4">
        <f t="shared" si="529"/>
        <v>0</v>
      </c>
      <c r="M283" s="4">
        <f t="shared" si="529"/>
        <v>0</v>
      </c>
      <c r="N283" s="4">
        <f t="shared" si="529"/>
        <v>0</v>
      </c>
      <c r="O283" s="4">
        <f t="shared" si="529"/>
        <v>0</v>
      </c>
      <c r="P283" s="4">
        <f t="shared" si="529"/>
        <v>0</v>
      </c>
      <c r="Q283" s="4">
        <f t="shared" si="529"/>
        <v>0</v>
      </c>
      <c r="R283" s="4">
        <f t="shared" si="529"/>
        <v>0</v>
      </c>
      <c r="S283" s="4">
        <f t="shared" si="529"/>
        <v>0</v>
      </c>
      <c r="T283" s="4">
        <f t="shared" si="529"/>
        <v>0</v>
      </c>
      <c r="U283" s="4">
        <f t="shared" si="529"/>
        <v>0</v>
      </c>
      <c r="V283" s="4">
        <f t="shared" si="529"/>
        <v>0</v>
      </c>
      <c r="W283" s="4">
        <f t="shared" si="529"/>
        <v>0</v>
      </c>
      <c r="X283" s="4">
        <f t="shared" si="529"/>
        <v>0</v>
      </c>
      <c r="Y283" s="4">
        <f t="shared" si="529"/>
        <v>0</v>
      </c>
      <c r="Z283" s="4">
        <f t="shared" si="529"/>
        <v>0</v>
      </c>
      <c r="AA283" s="4">
        <f t="shared" ca="1" si="529"/>
        <v>166746.86976028781</v>
      </c>
      <c r="AB283" s="4">
        <f t="shared" ca="1" si="529"/>
        <v>167983.64326201216</v>
      </c>
      <c r="AC283" s="4">
        <f t="shared" ca="1" si="529"/>
        <v>169229.59000157157</v>
      </c>
      <c r="AD283" s="4">
        <f t="shared" ca="1" si="529"/>
        <v>170484.77801752952</v>
      </c>
      <c r="AE283" s="4">
        <f t="shared" ca="1" si="529"/>
        <v>171749.27585309639</v>
      </c>
      <c r="AF283" s="4">
        <f t="shared" ca="1" si="529"/>
        <v>173023.15255987245</v>
      </c>
      <c r="AG283" s="4">
        <f t="shared" ca="1" si="529"/>
        <v>174306.47770161866</v>
      </c>
      <c r="AH283" s="4">
        <f t="shared" ca="1" si="529"/>
        <v>175599.32135805534</v>
      </c>
      <c r="AI283" s="4">
        <f t="shared" ca="1" si="529"/>
        <v>176901.75412868924</v>
      </c>
      <c r="AJ283" s="4">
        <f t="shared" ca="1" si="529"/>
        <v>178213.8471366686</v>
      </c>
      <c r="AK283" s="4">
        <f t="shared" ca="1" si="529"/>
        <v>179535.67203266718</v>
      </c>
      <c r="AL283" s="4">
        <f t="shared" ca="1" si="529"/>
        <v>180867.30099879697</v>
      </c>
      <c r="AM283" s="4">
        <f t="shared" ca="1" si="529"/>
        <v>182208.80675254986</v>
      </c>
      <c r="AN283" s="4">
        <f t="shared" ca="1" si="529"/>
        <v>183560.26255076859</v>
      </c>
      <c r="AO283" s="4">
        <f t="shared" ca="1" si="529"/>
        <v>184921.74219364711</v>
      </c>
      <c r="AP283" s="4">
        <f t="shared" ca="1" si="529"/>
        <v>186293.32002876079</v>
      </c>
      <c r="AQ283" s="4">
        <f t="shared" ca="1" si="529"/>
        <v>187675.07095512626</v>
      </c>
      <c r="AR283" s="4">
        <f t="shared" ca="1" si="529"/>
        <v>189067.07042729156</v>
      </c>
      <c r="AS283" s="4">
        <f t="shared" ca="1" si="529"/>
        <v>190469.39445945647</v>
      </c>
      <c r="AT283" s="4">
        <f t="shared" ca="1" si="529"/>
        <v>191882.11962962357</v>
      </c>
      <c r="AU283" s="4">
        <f t="shared" si="529"/>
        <v>0</v>
      </c>
      <c r="AV283" s="4">
        <f t="shared" si="529"/>
        <v>0</v>
      </c>
      <c r="AW283" s="4">
        <f t="shared" si="529"/>
        <v>0</v>
      </c>
      <c r="AX283" s="4">
        <f t="shared" si="529"/>
        <v>0</v>
      </c>
      <c r="AY283" s="4">
        <f t="shared" si="529"/>
        <v>0</v>
      </c>
      <c r="AZ283" s="4">
        <f t="shared" si="529"/>
        <v>0</v>
      </c>
      <c r="BA283" s="4">
        <f t="shared" si="529"/>
        <v>0</v>
      </c>
      <c r="BB283" s="4">
        <f t="shared" si="529"/>
        <v>0</v>
      </c>
      <c r="BC283" s="4">
        <f t="shared" si="529"/>
        <v>0</v>
      </c>
      <c r="BD283" s="4">
        <f t="shared" si="529"/>
        <v>0</v>
      </c>
      <c r="BE283" s="4">
        <f t="shared" si="529"/>
        <v>0</v>
      </c>
      <c r="BF283" s="4">
        <f t="shared" si="529"/>
        <v>0</v>
      </c>
      <c r="BG283" s="4">
        <f t="shared" si="529"/>
        <v>0</v>
      </c>
      <c r="BH283" s="4">
        <f t="shared" si="529"/>
        <v>0</v>
      </c>
      <c r="BI283" s="4">
        <f t="shared" si="529"/>
        <v>0</v>
      </c>
    </row>
    <row r="284" spans="1:61" x14ac:dyDescent="0.25">
      <c r="A284" s="60">
        <f t="shared" si="505"/>
        <v>2021</v>
      </c>
      <c r="C284" s="4">
        <f t="shared" ref="C284:BI284" si="530">C222*C160/4</f>
        <v>0</v>
      </c>
      <c r="D284" s="4">
        <f t="shared" si="530"/>
        <v>0</v>
      </c>
      <c r="E284" s="4">
        <f t="shared" si="530"/>
        <v>0</v>
      </c>
      <c r="F284" s="4">
        <f t="shared" si="530"/>
        <v>0</v>
      </c>
      <c r="G284" s="4">
        <f t="shared" si="530"/>
        <v>0</v>
      </c>
      <c r="H284" s="4">
        <f t="shared" si="530"/>
        <v>0</v>
      </c>
      <c r="I284" s="4">
        <f t="shared" si="530"/>
        <v>0</v>
      </c>
      <c r="J284" s="4">
        <f t="shared" si="530"/>
        <v>0</v>
      </c>
      <c r="K284" s="4">
        <f t="shared" si="530"/>
        <v>0</v>
      </c>
      <c r="L284" s="4">
        <f t="shared" si="530"/>
        <v>0</v>
      </c>
      <c r="M284" s="4">
        <f t="shared" si="530"/>
        <v>0</v>
      </c>
      <c r="N284" s="4">
        <f t="shared" si="530"/>
        <v>0</v>
      </c>
      <c r="O284" s="4">
        <f t="shared" si="530"/>
        <v>0</v>
      </c>
      <c r="P284" s="4">
        <f t="shared" si="530"/>
        <v>0</v>
      </c>
      <c r="Q284" s="4">
        <f t="shared" si="530"/>
        <v>0</v>
      </c>
      <c r="R284" s="4">
        <f t="shared" si="530"/>
        <v>0</v>
      </c>
      <c r="S284" s="4">
        <f t="shared" si="530"/>
        <v>0</v>
      </c>
      <c r="T284" s="4">
        <f t="shared" si="530"/>
        <v>0</v>
      </c>
      <c r="U284" s="4">
        <f t="shared" si="530"/>
        <v>0</v>
      </c>
      <c r="V284" s="4">
        <f t="shared" si="530"/>
        <v>0</v>
      </c>
      <c r="W284" s="4">
        <f t="shared" si="530"/>
        <v>0</v>
      </c>
      <c r="X284" s="4">
        <f t="shared" si="530"/>
        <v>0</v>
      </c>
      <c r="Y284" s="4">
        <f t="shared" si="530"/>
        <v>0</v>
      </c>
      <c r="Z284" s="4">
        <f t="shared" si="530"/>
        <v>0</v>
      </c>
      <c r="AA284" s="4">
        <f t="shared" si="530"/>
        <v>0</v>
      </c>
      <c r="AB284" s="4">
        <f t="shared" ca="1" si="530"/>
        <v>100682.73295461336</v>
      </c>
      <c r="AC284" s="4">
        <f t="shared" ca="1" si="530"/>
        <v>101429.50401171604</v>
      </c>
      <c r="AD284" s="4">
        <f t="shared" ca="1" si="530"/>
        <v>102181.81392335078</v>
      </c>
      <c r="AE284" s="4">
        <f t="shared" ca="1" si="530"/>
        <v>102939.70377159922</v>
      </c>
      <c r="AF284" s="4">
        <f t="shared" ca="1" si="530"/>
        <v>103703.21494325172</v>
      </c>
      <c r="AG284" s="4">
        <f t="shared" ca="1" si="530"/>
        <v>104472.38913206747</v>
      </c>
      <c r="AH284" s="4">
        <f t="shared" ca="1" si="530"/>
        <v>105247.26834105125</v>
      </c>
      <c r="AI284" s="4">
        <f t="shared" ca="1" si="530"/>
        <v>106027.89488474715</v>
      </c>
      <c r="AJ284" s="4">
        <f t="shared" ca="1" si="530"/>
        <v>106814.31139154924</v>
      </c>
      <c r="AK284" s="4">
        <f t="shared" ca="1" si="530"/>
        <v>107606.56080602948</v>
      </c>
      <c r="AL284" s="4">
        <f t="shared" ca="1" si="530"/>
        <v>108404.68639128277</v>
      </c>
      <c r="AM284" s="4">
        <f t="shared" ca="1" si="530"/>
        <v>109208.73173128955</v>
      </c>
      <c r="AN284" s="4">
        <f t="shared" ca="1" si="530"/>
        <v>110018.74073329569</v>
      </c>
      <c r="AO284" s="4">
        <f t="shared" ca="1" si="530"/>
        <v>110834.75763021031</v>
      </c>
      <c r="AP284" s="4">
        <f t="shared" ca="1" si="530"/>
        <v>111656.82698302121</v>
      </c>
      <c r="AQ284" s="4">
        <f t="shared" ca="1" si="530"/>
        <v>112484.99368322817</v>
      </c>
      <c r="AR284" s="4">
        <f t="shared" ca="1" si="530"/>
        <v>113319.30295529451</v>
      </c>
      <c r="AS284" s="4">
        <f t="shared" ca="1" si="530"/>
        <v>114159.80035911659</v>
      </c>
      <c r="AT284" s="4">
        <f t="shared" ca="1" si="530"/>
        <v>115006.53179251181</v>
      </c>
      <c r="AU284" s="4">
        <f t="shared" ca="1" si="530"/>
        <v>115859.543493725</v>
      </c>
      <c r="AV284" s="4">
        <f t="shared" si="530"/>
        <v>0</v>
      </c>
      <c r="AW284" s="4">
        <f t="shared" si="530"/>
        <v>0</v>
      </c>
      <c r="AX284" s="4">
        <f t="shared" si="530"/>
        <v>0</v>
      </c>
      <c r="AY284" s="4">
        <f t="shared" si="530"/>
        <v>0</v>
      </c>
      <c r="AZ284" s="4">
        <f t="shared" si="530"/>
        <v>0</v>
      </c>
      <c r="BA284" s="4">
        <f t="shared" si="530"/>
        <v>0</v>
      </c>
      <c r="BB284" s="4">
        <f t="shared" si="530"/>
        <v>0</v>
      </c>
      <c r="BC284" s="4">
        <f t="shared" si="530"/>
        <v>0</v>
      </c>
      <c r="BD284" s="4">
        <f t="shared" si="530"/>
        <v>0</v>
      </c>
      <c r="BE284" s="4">
        <f t="shared" si="530"/>
        <v>0</v>
      </c>
      <c r="BF284" s="4">
        <f t="shared" si="530"/>
        <v>0</v>
      </c>
      <c r="BG284" s="4">
        <f t="shared" si="530"/>
        <v>0</v>
      </c>
      <c r="BH284" s="4">
        <f t="shared" si="530"/>
        <v>0</v>
      </c>
      <c r="BI284" s="4">
        <f t="shared" si="530"/>
        <v>0</v>
      </c>
    </row>
    <row r="285" spans="1:61" x14ac:dyDescent="0.25">
      <c r="A285" s="60">
        <f t="shared" si="505"/>
        <v>2021.25</v>
      </c>
      <c r="C285" s="4">
        <f t="shared" ref="C285:BI285" si="531">C223*C161/4</f>
        <v>0</v>
      </c>
      <c r="D285" s="4">
        <f t="shared" si="531"/>
        <v>0</v>
      </c>
      <c r="E285" s="4">
        <f t="shared" si="531"/>
        <v>0</v>
      </c>
      <c r="F285" s="4">
        <f t="shared" si="531"/>
        <v>0</v>
      </c>
      <c r="G285" s="4">
        <f t="shared" si="531"/>
        <v>0</v>
      </c>
      <c r="H285" s="4">
        <f t="shared" si="531"/>
        <v>0</v>
      </c>
      <c r="I285" s="4">
        <f t="shared" si="531"/>
        <v>0</v>
      </c>
      <c r="J285" s="4">
        <f t="shared" si="531"/>
        <v>0</v>
      </c>
      <c r="K285" s="4">
        <f t="shared" si="531"/>
        <v>0</v>
      </c>
      <c r="L285" s="4">
        <f t="shared" si="531"/>
        <v>0</v>
      </c>
      <c r="M285" s="4">
        <f t="shared" si="531"/>
        <v>0</v>
      </c>
      <c r="N285" s="4">
        <f t="shared" si="531"/>
        <v>0</v>
      </c>
      <c r="O285" s="4">
        <f t="shared" si="531"/>
        <v>0</v>
      </c>
      <c r="P285" s="4">
        <f t="shared" si="531"/>
        <v>0</v>
      </c>
      <c r="Q285" s="4">
        <f t="shared" si="531"/>
        <v>0</v>
      </c>
      <c r="R285" s="4">
        <f t="shared" si="531"/>
        <v>0</v>
      </c>
      <c r="S285" s="4">
        <f t="shared" si="531"/>
        <v>0</v>
      </c>
      <c r="T285" s="4">
        <f t="shared" si="531"/>
        <v>0</v>
      </c>
      <c r="U285" s="4">
        <f t="shared" si="531"/>
        <v>0</v>
      </c>
      <c r="V285" s="4">
        <f t="shared" si="531"/>
        <v>0</v>
      </c>
      <c r="W285" s="4">
        <f t="shared" si="531"/>
        <v>0</v>
      </c>
      <c r="X285" s="4">
        <f t="shared" si="531"/>
        <v>0</v>
      </c>
      <c r="Y285" s="4">
        <f t="shared" si="531"/>
        <v>0</v>
      </c>
      <c r="Z285" s="4">
        <f t="shared" si="531"/>
        <v>0</v>
      </c>
      <c r="AA285" s="4">
        <f t="shared" si="531"/>
        <v>0</v>
      </c>
      <c r="AB285" s="4">
        <f t="shared" si="531"/>
        <v>0</v>
      </c>
      <c r="AC285" s="4">
        <f t="shared" ca="1" si="531"/>
        <v>101429.50401171604</v>
      </c>
      <c r="AD285" s="4">
        <f t="shared" ca="1" si="531"/>
        <v>102181.81392335078</v>
      </c>
      <c r="AE285" s="4">
        <f t="shared" ca="1" si="531"/>
        <v>102939.70377159922</v>
      </c>
      <c r="AF285" s="4">
        <f t="shared" ca="1" si="531"/>
        <v>103703.21494325172</v>
      </c>
      <c r="AG285" s="4">
        <f t="shared" ca="1" si="531"/>
        <v>104472.38913206747</v>
      </c>
      <c r="AH285" s="4">
        <f t="shared" ca="1" si="531"/>
        <v>105247.26834105125</v>
      </c>
      <c r="AI285" s="4">
        <f t="shared" ca="1" si="531"/>
        <v>106027.89488474715</v>
      </c>
      <c r="AJ285" s="4">
        <f t="shared" ca="1" si="531"/>
        <v>106814.31139154924</v>
      </c>
      <c r="AK285" s="4">
        <f t="shared" ca="1" si="531"/>
        <v>107606.56080602948</v>
      </c>
      <c r="AL285" s="4">
        <f t="shared" ca="1" si="531"/>
        <v>108404.68639128277</v>
      </c>
      <c r="AM285" s="4">
        <f t="shared" ca="1" si="531"/>
        <v>109208.73173128955</v>
      </c>
      <c r="AN285" s="4">
        <f t="shared" ca="1" si="531"/>
        <v>110018.74073329569</v>
      </c>
      <c r="AO285" s="4">
        <f t="shared" ca="1" si="531"/>
        <v>110834.75763021031</v>
      </c>
      <c r="AP285" s="4">
        <f t="shared" ca="1" si="531"/>
        <v>111656.82698302121</v>
      </c>
      <c r="AQ285" s="4">
        <f t="shared" ca="1" si="531"/>
        <v>112484.99368322817</v>
      </c>
      <c r="AR285" s="4">
        <f t="shared" ca="1" si="531"/>
        <v>113319.30295529451</v>
      </c>
      <c r="AS285" s="4">
        <f t="shared" ca="1" si="531"/>
        <v>114159.80035911659</v>
      </c>
      <c r="AT285" s="4">
        <f t="shared" ca="1" si="531"/>
        <v>115006.53179251181</v>
      </c>
      <c r="AU285" s="4">
        <f t="shared" ca="1" si="531"/>
        <v>115859.543493725</v>
      </c>
      <c r="AV285" s="4">
        <f t="shared" ca="1" si="531"/>
        <v>116718.88204395332</v>
      </c>
      <c r="AW285" s="4">
        <f t="shared" si="531"/>
        <v>0</v>
      </c>
      <c r="AX285" s="4">
        <f t="shared" si="531"/>
        <v>0</v>
      </c>
      <c r="AY285" s="4">
        <f t="shared" si="531"/>
        <v>0</v>
      </c>
      <c r="AZ285" s="4">
        <f t="shared" si="531"/>
        <v>0</v>
      </c>
      <c r="BA285" s="4">
        <f t="shared" si="531"/>
        <v>0</v>
      </c>
      <c r="BB285" s="4">
        <f t="shared" si="531"/>
        <v>0</v>
      </c>
      <c r="BC285" s="4">
        <f t="shared" si="531"/>
        <v>0</v>
      </c>
      <c r="BD285" s="4">
        <f t="shared" si="531"/>
        <v>0</v>
      </c>
      <c r="BE285" s="4">
        <f t="shared" si="531"/>
        <v>0</v>
      </c>
      <c r="BF285" s="4">
        <f t="shared" si="531"/>
        <v>0</v>
      </c>
      <c r="BG285" s="4">
        <f t="shared" si="531"/>
        <v>0</v>
      </c>
      <c r="BH285" s="4">
        <f t="shared" si="531"/>
        <v>0</v>
      </c>
      <c r="BI285" s="4">
        <f t="shared" si="531"/>
        <v>0</v>
      </c>
    </row>
    <row r="286" spans="1:61" x14ac:dyDescent="0.25">
      <c r="A286" s="60">
        <f t="shared" si="505"/>
        <v>2021.5</v>
      </c>
      <c r="C286" s="4">
        <f t="shared" ref="C286:BI286" si="532">C224*C162/4</f>
        <v>0</v>
      </c>
      <c r="D286" s="4">
        <f t="shared" si="532"/>
        <v>0</v>
      </c>
      <c r="E286" s="4">
        <f t="shared" si="532"/>
        <v>0</v>
      </c>
      <c r="F286" s="4">
        <f t="shared" si="532"/>
        <v>0</v>
      </c>
      <c r="G286" s="4">
        <f t="shared" si="532"/>
        <v>0</v>
      </c>
      <c r="H286" s="4">
        <f t="shared" si="532"/>
        <v>0</v>
      </c>
      <c r="I286" s="4">
        <f t="shared" si="532"/>
        <v>0</v>
      </c>
      <c r="J286" s="4">
        <f t="shared" si="532"/>
        <v>0</v>
      </c>
      <c r="K286" s="4">
        <f t="shared" si="532"/>
        <v>0</v>
      </c>
      <c r="L286" s="4">
        <f t="shared" si="532"/>
        <v>0</v>
      </c>
      <c r="M286" s="4">
        <f t="shared" si="532"/>
        <v>0</v>
      </c>
      <c r="N286" s="4">
        <f t="shared" si="532"/>
        <v>0</v>
      </c>
      <c r="O286" s="4">
        <f t="shared" si="532"/>
        <v>0</v>
      </c>
      <c r="P286" s="4">
        <f t="shared" si="532"/>
        <v>0</v>
      </c>
      <c r="Q286" s="4">
        <f t="shared" si="532"/>
        <v>0</v>
      </c>
      <c r="R286" s="4">
        <f t="shared" si="532"/>
        <v>0</v>
      </c>
      <c r="S286" s="4">
        <f t="shared" si="532"/>
        <v>0</v>
      </c>
      <c r="T286" s="4">
        <f t="shared" si="532"/>
        <v>0</v>
      </c>
      <c r="U286" s="4">
        <f t="shared" si="532"/>
        <v>0</v>
      </c>
      <c r="V286" s="4">
        <f t="shared" si="532"/>
        <v>0</v>
      </c>
      <c r="W286" s="4">
        <f t="shared" si="532"/>
        <v>0</v>
      </c>
      <c r="X286" s="4">
        <f t="shared" si="532"/>
        <v>0</v>
      </c>
      <c r="Y286" s="4">
        <f t="shared" si="532"/>
        <v>0</v>
      </c>
      <c r="Z286" s="4">
        <f t="shared" si="532"/>
        <v>0</v>
      </c>
      <c r="AA286" s="4">
        <f t="shared" si="532"/>
        <v>0</v>
      </c>
      <c r="AB286" s="4">
        <f t="shared" si="532"/>
        <v>0</v>
      </c>
      <c r="AC286" s="4">
        <f t="shared" si="532"/>
        <v>0</v>
      </c>
      <c r="AD286" s="4">
        <f t="shared" ca="1" si="532"/>
        <v>64099.275541475821</v>
      </c>
      <c r="AE286" s="4">
        <f t="shared" ca="1" si="532"/>
        <v>64574.704469067627</v>
      </c>
      <c r="AF286" s="4">
        <f t="shared" ca="1" si="532"/>
        <v>65053.659687140585</v>
      </c>
      <c r="AG286" s="4">
        <f t="shared" ca="1" si="532"/>
        <v>65536.167350444302</v>
      </c>
      <c r="AH286" s="4">
        <f t="shared" ca="1" si="532"/>
        <v>66022.253807720059</v>
      </c>
      <c r="AI286" s="4">
        <f t="shared" ca="1" si="532"/>
        <v>66511.945603139626</v>
      </c>
      <c r="AJ286" s="4">
        <f t="shared" ca="1" si="532"/>
        <v>67005.269477754788</v>
      </c>
      <c r="AK286" s="4">
        <f t="shared" ca="1" si="532"/>
        <v>67502.25237095762</v>
      </c>
      <c r="AL286" s="4">
        <f t="shared" ca="1" si="532"/>
        <v>68002.921421951658</v>
      </c>
      <c r="AM286" s="4">
        <f t="shared" ca="1" si="532"/>
        <v>68507.303971233807</v>
      </c>
      <c r="AN286" s="4">
        <f t="shared" ca="1" si="532"/>
        <v>69015.42756208741</v>
      </c>
      <c r="AO286" s="4">
        <f t="shared" ca="1" si="532"/>
        <v>69527.319942086324</v>
      </c>
      <c r="AP286" s="4">
        <f t="shared" ca="1" si="532"/>
        <v>70043.009064610174</v>
      </c>
      <c r="AQ286" s="4">
        <f t="shared" ca="1" si="532"/>
        <v>70562.523090370771</v>
      </c>
      <c r="AR286" s="4">
        <f t="shared" ca="1" si="532"/>
        <v>71085.890388949992</v>
      </c>
      <c r="AS286" s="4">
        <f t="shared" ca="1" si="532"/>
        <v>71613.139540348886</v>
      </c>
      <c r="AT286" s="4">
        <f t="shared" ca="1" si="532"/>
        <v>72144.299336548458</v>
      </c>
      <c r="AU286" s="4">
        <f t="shared" ca="1" si="532"/>
        <v>72679.398783081895</v>
      </c>
      <c r="AV286" s="4">
        <f t="shared" ca="1" si="532"/>
        <v>73218.46710061848</v>
      </c>
      <c r="AW286" s="4">
        <f t="shared" ca="1" si="532"/>
        <v>73761.533726559355</v>
      </c>
      <c r="AX286" s="4">
        <f t="shared" si="532"/>
        <v>0</v>
      </c>
      <c r="AY286" s="4">
        <f t="shared" si="532"/>
        <v>0</v>
      </c>
      <c r="AZ286" s="4">
        <f t="shared" si="532"/>
        <v>0</v>
      </c>
      <c r="BA286" s="4">
        <f t="shared" si="532"/>
        <v>0</v>
      </c>
      <c r="BB286" s="4">
        <f t="shared" si="532"/>
        <v>0</v>
      </c>
      <c r="BC286" s="4">
        <f t="shared" si="532"/>
        <v>0</v>
      </c>
      <c r="BD286" s="4">
        <f t="shared" si="532"/>
        <v>0</v>
      </c>
      <c r="BE286" s="4">
        <f t="shared" si="532"/>
        <v>0</v>
      </c>
      <c r="BF286" s="4">
        <f t="shared" si="532"/>
        <v>0</v>
      </c>
      <c r="BG286" s="4">
        <f t="shared" si="532"/>
        <v>0</v>
      </c>
      <c r="BH286" s="4">
        <f t="shared" si="532"/>
        <v>0</v>
      </c>
      <c r="BI286" s="4">
        <f t="shared" si="532"/>
        <v>0</v>
      </c>
    </row>
    <row r="287" spans="1:61" x14ac:dyDescent="0.25">
      <c r="A287" s="60">
        <f t="shared" si="505"/>
        <v>2021.75</v>
      </c>
      <c r="C287" s="4">
        <f t="shared" ref="C287:BI287" si="533">C225*C163/4</f>
        <v>0</v>
      </c>
      <c r="D287" s="4">
        <f t="shared" si="533"/>
        <v>0</v>
      </c>
      <c r="E287" s="4">
        <f t="shared" si="533"/>
        <v>0</v>
      </c>
      <c r="F287" s="4">
        <f t="shared" si="533"/>
        <v>0</v>
      </c>
      <c r="G287" s="4">
        <f t="shared" si="533"/>
        <v>0</v>
      </c>
      <c r="H287" s="4">
        <f t="shared" si="533"/>
        <v>0</v>
      </c>
      <c r="I287" s="4">
        <f t="shared" si="533"/>
        <v>0</v>
      </c>
      <c r="J287" s="4">
        <f t="shared" si="533"/>
        <v>0</v>
      </c>
      <c r="K287" s="4">
        <f t="shared" si="533"/>
        <v>0</v>
      </c>
      <c r="L287" s="4">
        <f t="shared" si="533"/>
        <v>0</v>
      </c>
      <c r="M287" s="4">
        <f t="shared" si="533"/>
        <v>0</v>
      </c>
      <c r="N287" s="4">
        <f t="shared" si="533"/>
        <v>0</v>
      </c>
      <c r="O287" s="4">
        <f t="shared" si="533"/>
        <v>0</v>
      </c>
      <c r="P287" s="4">
        <f t="shared" si="533"/>
        <v>0</v>
      </c>
      <c r="Q287" s="4">
        <f t="shared" si="533"/>
        <v>0</v>
      </c>
      <c r="R287" s="4">
        <f t="shared" si="533"/>
        <v>0</v>
      </c>
      <c r="S287" s="4">
        <f t="shared" si="533"/>
        <v>0</v>
      </c>
      <c r="T287" s="4">
        <f t="shared" si="533"/>
        <v>0</v>
      </c>
      <c r="U287" s="4">
        <f t="shared" si="533"/>
        <v>0</v>
      </c>
      <c r="V287" s="4">
        <f t="shared" si="533"/>
        <v>0</v>
      </c>
      <c r="W287" s="4">
        <f t="shared" si="533"/>
        <v>0</v>
      </c>
      <c r="X287" s="4">
        <f t="shared" si="533"/>
        <v>0</v>
      </c>
      <c r="Y287" s="4">
        <f t="shared" si="533"/>
        <v>0</v>
      </c>
      <c r="Z287" s="4">
        <f t="shared" si="533"/>
        <v>0</v>
      </c>
      <c r="AA287" s="4">
        <f t="shared" si="533"/>
        <v>0</v>
      </c>
      <c r="AB287" s="4">
        <f t="shared" si="533"/>
        <v>0</v>
      </c>
      <c r="AC287" s="4">
        <f t="shared" si="533"/>
        <v>0</v>
      </c>
      <c r="AD287" s="4">
        <f t="shared" si="533"/>
        <v>0</v>
      </c>
      <c r="AE287" s="4">
        <f t="shared" ca="1" si="533"/>
        <v>64574.704469067627</v>
      </c>
      <c r="AF287" s="4">
        <f t="shared" ca="1" si="533"/>
        <v>65053.659687140585</v>
      </c>
      <c r="AG287" s="4">
        <f t="shared" ca="1" si="533"/>
        <v>65536.167350444302</v>
      </c>
      <c r="AH287" s="4">
        <f t="shared" ca="1" si="533"/>
        <v>66022.253807720059</v>
      </c>
      <c r="AI287" s="4">
        <f t="shared" ca="1" si="533"/>
        <v>66511.945603139626</v>
      </c>
      <c r="AJ287" s="4">
        <f t="shared" ca="1" si="533"/>
        <v>67005.269477754788</v>
      </c>
      <c r="AK287" s="4">
        <f t="shared" ca="1" si="533"/>
        <v>67502.25237095762</v>
      </c>
      <c r="AL287" s="4">
        <f t="shared" ca="1" si="533"/>
        <v>68002.921421951658</v>
      </c>
      <c r="AM287" s="4">
        <f t="shared" ca="1" si="533"/>
        <v>68507.303971233807</v>
      </c>
      <c r="AN287" s="4">
        <f t="shared" ca="1" si="533"/>
        <v>69015.42756208741</v>
      </c>
      <c r="AO287" s="4">
        <f t="shared" ca="1" si="533"/>
        <v>69527.319942086324</v>
      </c>
      <c r="AP287" s="4">
        <f t="shared" ca="1" si="533"/>
        <v>70043.009064610174</v>
      </c>
      <c r="AQ287" s="4">
        <f t="shared" ca="1" si="533"/>
        <v>70562.523090370771</v>
      </c>
      <c r="AR287" s="4">
        <f t="shared" ca="1" si="533"/>
        <v>71085.890388949992</v>
      </c>
      <c r="AS287" s="4">
        <f t="shared" ca="1" si="533"/>
        <v>71613.139540348886</v>
      </c>
      <c r="AT287" s="4">
        <f t="shared" ca="1" si="533"/>
        <v>72144.299336548458</v>
      </c>
      <c r="AU287" s="4">
        <f t="shared" ca="1" si="533"/>
        <v>72679.398783081895</v>
      </c>
      <c r="AV287" s="4">
        <f t="shared" ca="1" si="533"/>
        <v>73218.46710061848</v>
      </c>
      <c r="AW287" s="4">
        <f t="shared" ca="1" si="533"/>
        <v>73761.533726559355</v>
      </c>
      <c r="AX287" s="4">
        <f t="shared" ca="1" si="533"/>
        <v>74308.628316644899</v>
      </c>
      <c r="AY287" s="4">
        <f t="shared" si="533"/>
        <v>0</v>
      </c>
      <c r="AZ287" s="4">
        <f t="shared" si="533"/>
        <v>0</v>
      </c>
      <c r="BA287" s="4">
        <f t="shared" si="533"/>
        <v>0</v>
      </c>
      <c r="BB287" s="4">
        <f t="shared" si="533"/>
        <v>0</v>
      </c>
      <c r="BC287" s="4">
        <f t="shared" si="533"/>
        <v>0</v>
      </c>
      <c r="BD287" s="4">
        <f t="shared" si="533"/>
        <v>0</v>
      </c>
      <c r="BE287" s="4">
        <f t="shared" si="533"/>
        <v>0</v>
      </c>
      <c r="BF287" s="4">
        <f t="shared" si="533"/>
        <v>0</v>
      </c>
      <c r="BG287" s="4">
        <f t="shared" si="533"/>
        <v>0</v>
      </c>
      <c r="BH287" s="4">
        <f t="shared" si="533"/>
        <v>0</v>
      </c>
      <c r="BI287" s="4">
        <f t="shared" si="533"/>
        <v>0</v>
      </c>
    </row>
    <row r="288" spans="1:61" x14ac:dyDescent="0.25">
      <c r="A288" s="60">
        <f t="shared" si="505"/>
        <v>2022</v>
      </c>
      <c r="C288" s="4">
        <f t="shared" ref="C288:BI288" si="534">C226*C164/4</f>
        <v>0</v>
      </c>
      <c r="D288" s="4">
        <f t="shared" si="534"/>
        <v>0</v>
      </c>
      <c r="E288" s="4">
        <f t="shared" si="534"/>
        <v>0</v>
      </c>
      <c r="F288" s="4">
        <f t="shared" si="534"/>
        <v>0</v>
      </c>
      <c r="G288" s="4">
        <f t="shared" si="534"/>
        <v>0</v>
      </c>
      <c r="H288" s="4">
        <f t="shared" si="534"/>
        <v>0</v>
      </c>
      <c r="I288" s="4">
        <f t="shared" si="534"/>
        <v>0</v>
      </c>
      <c r="J288" s="4">
        <f t="shared" si="534"/>
        <v>0</v>
      </c>
      <c r="K288" s="4">
        <f t="shared" si="534"/>
        <v>0</v>
      </c>
      <c r="L288" s="4">
        <f t="shared" si="534"/>
        <v>0</v>
      </c>
      <c r="M288" s="4">
        <f t="shared" si="534"/>
        <v>0</v>
      </c>
      <c r="N288" s="4">
        <f t="shared" si="534"/>
        <v>0</v>
      </c>
      <c r="O288" s="4">
        <f t="shared" si="534"/>
        <v>0</v>
      </c>
      <c r="P288" s="4">
        <f t="shared" si="534"/>
        <v>0</v>
      </c>
      <c r="Q288" s="4">
        <f t="shared" si="534"/>
        <v>0</v>
      </c>
      <c r="R288" s="4">
        <f t="shared" si="534"/>
        <v>0</v>
      </c>
      <c r="S288" s="4">
        <f t="shared" si="534"/>
        <v>0</v>
      </c>
      <c r="T288" s="4">
        <f t="shared" si="534"/>
        <v>0</v>
      </c>
      <c r="U288" s="4">
        <f t="shared" si="534"/>
        <v>0</v>
      </c>
      <c r="V288" s="4">
        <f t="shared" si="534"/>
        <v>0</v>
      </c>
      <c r="W288" s="4">
        <f t="shared" si="534"/>
        <v>0</v>
      </c>
      <c r="X288" s="4">
        <f t="shared" si="534"/>
        <v>0</v>
      </c>
      <c r="Y288" s="4">
        <f t="shared" si="534"/>
        <v>0</v>
      </c>
      <c r="Z288" s="4">
        <f t="shared" si="534"/>
        <v>0</v>
      </c>
      <c r="AA288" s="4">
        <f t="shared" si="534"/>
        <v>0</v>
      </c>
      <c r="AB288" s="4">
        <f t="shared" si="534"/>
        <v>0</v>
      </c>
      <c r="AC288" s="4">
        <f t="shared" si="534"/>
        <v>0</v>
      </c>
      <c r="AD288" s="4">
        <f t="shared" si="534"/>
        <v>0</v>
      </c>
      <c r="AE288" s="4">
        <f t="shared" si="534"/>
        <v>0</v>
      </c>
      <c r="AF288" s="4">
        <f t="shared" ca="1" si="534"/>
        <v>73988.815759259698</v>
      </c>
      <c r="AG288" s="4">
        <f t="shared" ca="1" si="534"/>
        <v>74537.596116495581</v>
      </c>
      <c r="AH288" s="4">
        <f t="shared" ca="1" si="534"/>
        <v>75090.44681703129</v>
      </c>
      <c r="AI288" s="4">
        <f t="shared" ca="1" si="534"/>
        <v>75647.398050895252</v>
      </c>
      <c r="AJ288" s="4">
        <f t="shared" ca="1" si="534"/>
        <v>76208.480232037473</v>
      </c>
      <c r="AK288" s="4">
        <f t="shared" ca="1" si="534"/>
        <v>76773.723999990427</v>
      </c>
      <c r="AL288" s="4">
        <f t="shared" ca="1" si="534"/>
        <v>77343.160221542217</v>
      </c>
      <c r="AM288" s="4">
        <f t="shared" ca="1" si="534"/>
        <v>77916.819992422097</v>
      </c>
      <c r="AN288" s="4">
        <f t="shared" ca="1" si="534"/>
        <v>78494.734638998576</v>
      </c>
      <c r="AO288" s="4">
        <f t="shared" ca="1" si="534"/>
        <v>79076.935719990113</v>
      </c>
      <c r="AP288" s="4">
        <f t="shared" ca="1" si="534"/>
        <v>79663.455028188444</v>
      </c>
      <c r="AQ288" s="4">
        <f t="shared" ca="1" si="534"/>
        <v>80254.324592194709</v>
      </c>
      <c r="AR288" s="4">
        <f t="shared" ca="1" si="534"/>
        <v>80849.576678168494</v>
      </c>
      <c r="AS288" s="4">
        <f t="shared" ca="1" si="534"/>
        <v>81449.24379158979</v>
      </c>
      <c r="AT288" s="4">
        <f t="shared" ca="1" si="534"/>
        <v>82053.358679034078</v>
      </c>
      <c r="AU288" s="4">
        <f t="shared" ca="1" si="534"/>
        <v>82661.954329960543</v>
      </c>
      <c r="AV288" s="4">
        <f t="shared" ca="1" si="534"/>
        <v>83275.063978513528</v>
      </c>
      <c r="AW288" s="4">
        <f t="shared" ca="1" si="534"/>
        <v>83892.721105337478</v>
      </c>
      <c r="AX288" s="4">
        <f t="shared" ca="1" si="534"/>
        <v>84514.95943940508</v>
      </c>
      <c r="AY288" s="4">
        <f t="shared" ca="1" si="534"/>
        <v>85141.812959859322</v>
      </c>
      <c r="AZ288" s="4">
        <f t="shared" si="534"/>
        <v>0</v>
      </c>
      <c r="BA288" s="4">
        <f t="shared" si="534"/>
        <v>0</v>
      </c>
      <c r="BB288" s="4">
        <f t="shared" si="534"/>
        <v>0</v>
      </c>
      <c r="BC288" s="4">
        <f t="shared" si="534"/>
        <v>0</v>
      </c>
      <c r="BD288" s="4">
        <f t="shared" si="534"/>
        <v>0</v>
      </c>
      <c r="BE288" s="4">
        <f t="shared" si="534"/>
        <v>0</v>
      </c>
      <c r="BF288" s="4">
        <f t="shared" si="534"/>
        <v>0</v>
      </c>
      <c r="BG288" s="4">
        <f t="shared" si="534"/>
        <v>0</v>
      </c>
      <c r="BH288" s="4">
        <f t="shared" si="534"/>
        <v>0</v>
      </c>
      <c r="BI288" s="4">
        <f t="shared" si="534"/>
        <v>0</v>
      </c>
    </row>
    <row r="289" spans="1:61" x14ac:dyDescent="0.25">
      <c r="A289" s="60">
        <f t="shared" si="505"/>
        <v>2022.25</v>
      </c>
      <c r="C289" s="4">
        <f t="shared" ref="C289:BI289" si="535">C227*C165/4</f>
        <v>0</v>
      </c>
      <c r="D289" s="4">
        <f t="shared" si="535"/>
        <v>0</v>
      </c>
      <c r="E289" s="4">
        <f t="shared" si="535"/>
        <v>0</v>
      </c>
      <c r="F289" s="4">
        <f t="shared" si="535"/>
        <v>0</v>
      </c>
      <c r="G289" s="4">
        <f t="shared" si="535"/>
        <v>0</v>
      </c>
      <c r="H289" s="4">
        <f t="shared" si="535"/>
        <v>0</v>
      </c>
      <c r="I289" s="4">
        <f t="shared" si="535"/>
        <v>0</v>
      </c>
      <c r="J289" s="4">
        <f t="shared" si="535"/>
        <v>0</v>
      </c>
      <c r="K289" s="4">
        <f t="shared" si="535"/>
        <v>0</v>
      </c>
      <c r="L289" s="4">
        <f t="shared" si="535"/>
        <v>0</v>
      </c>
      <c r="M289" s="4">
        <f t="shared" si="535"/>
        <v>0</v>
      </c>
      <c r="N289" s="4">
        <f t="shared" si="535"/>
        <v>0</v>
      </c>
      <c r="O289" s="4">
        <f t="shared" si="535"/>
        <v>0</v>
      </c>
      <c r="P289" s="4">
        <f t="shared" si="535"/>
        <v>0</v>
      </c>
      <c r="Q289" s="4">
        <f t="shared" si="535"/>
        <v>0</v>
      </c>
      <c r="R289" s="4">
        <f t="shared" si="535"/>
        <v>0</v>
      </c>
      <c r="S289" s="4">
        <f t="shared" si="535"/>
        <v>0</v>
      </c>
      <c r="T289" s="4">
        <f t="shared" si="535"/>
        <v>0</v>
      </c>
      <c r="U289" s="4">
        <f t="shared" si="535"/>
        <v>0</v>
      </c>
      <c r="V289" s="4">
        <f t="shared" si="535"/>
        <v>0</v>
      </c>
      <c r="W289" s="4">
        <f t="shared" si="535"/>
        <v>0</v>
      </c>
      <c r="X289" s="4">
        <f t="shared" si="535"/>
        <v>0</v>
      </c>
      <c r="Y289" s="4">
        <f t="shared" si="535"/>
        <v>0</v>
      </c>
      <c r="Z289" s="4">
        <f t="shared" si="535"/>
        <v>0</v>
      </c>
      <c r="AA289" s="4">
        <f t="shared" si="535"/>
        <v>0</v>
      </c>
      <c r="AB289" s="4">
        <f t="shared" si="535"/>
        <v>0</v>
      </c>
      <c r="AC289" s="4">
        <f t="shared" si="535"/>
        <v>0</v>
      </c>
      <c r="AD289" s="4">
        <f t="shared" si="535"/>
        <v>0</v>
      </c>
      <c r="AE289" s="4">
        <f t="shared" si="535"/>
        <v>0</v>
      </c>
      <c r="AF289" s="4">
        <f t="shared" si="535"/>
        <v>0</v>
      </c>
      <c r="AG289" s="4">
        <f t="shared" ca="1" si="535"/>
        <v>74537.596116495581</v>
      </c>
      <c r="AH289" s="4">
        <f t="shared" ca="1" si="535"/>
        <v>75090.44681703129</v>
      </c>
      <c r="AI289" s="4">
        <f t="shared" ca="1" si="535"/>
        <v>75647.398050895252</v>
      </c>
      <c r="AJ289" s="4">
        <f t="shared" ca="1" si="535"/>
        <v>76208.480232037473</v>
      </c>
      <c r="AK289" s="4">
        <f t="shared" ca="1" si="535"/>
        <v>76773.723999990427</v>
      </c>
      <c r="AL289" s="4">
        <f t="shared" ca="1" si="535"/>
        <v>77343.160221542217</v>
      </c>
      <c r="AM289" s="4">
        <f t="shared" ca="1" si="535"/>
        <v>77916.819992422097</v>
      </c>
      <c r="AN289" s="4">
        <f t="shared" ca="1" si="535"/>
        <v>78494.734638998576</v>
      </c>
      <c r="AO289" s="4">
        <f t="shared" ca="1" si="535"/>
        <v>79076.935719990113</v>
      </c>
      <c r="AP289" s="4">
        <f t="shared" ca="1" si="535"/>
        <v>79663.455028188444</v>
      </c>
      <c r="AQ289" s="4">
        <f t="shared" ca="1" si="535"/>
        <v>80254.324592194709</v>
      </c>
      <c r="AR289" s="4">
        <f t="shared" ca="1" si="535"/>
        <v>80849.576678168494</v>
      </c>
      <c r="AS289" s="4">
        <f t="shared" ca="1" si="535"/>
        <v>81449.24379158979</v>
      </c>
      <c r="AT289" s="4">
        <f t="shared" ca="1" si="535"/>
        <v>82053.358679034078</v>
      </c>
      <c r="AU289" s="4">
        <f t="shared" ca="1" si="535"/>
        <v>82661.954329960543</v>
      </c>
      <c r="AV289" s="4">
        <f t="shared" ca="1" si="535"/>
        <v>83275.063978513528</v>
      </c>
      <c r="AW289" s="4">
        <f t="shared" ca="1" si="535"/>
        <v>83892.721105337478</v>
      </c>
      <c r="AX289" s="4">
        <f t="shared" ca="1" si="535"/>
        <v>84514.95943940508</v>
      </c>
      <c r="AY289" s="4">
        <f t="shared" ca="1" si="535"/>
        <v>85141.812959859322</v>
      </c>
      <c r="AZ289" s="4">
        <f t="shared" ca="1" si="535"/>
        <v>85773.315897868917</v>
      </c>
      <c r="BA289" s="4">
        <f t="shared" si="535"/>
        <v>0</v>
      </c>
      <c r="BB289" s="4">
        <f t="shared" si="535"/>
        <v>0</v>
      </c>
      <c r="BC289" s="4">
        <f t="shared" si="535"/>
        <v>0</v>
      </c>
      <c r="BD289" s="4">
        <f t="shared" si="535"/>
        <v>0</v>
      </c>
      <c r="BE289" s="4">
        <f t="shared" si="535"/>
        <v>0</v>
      </c>
      <c r="BF289" s="4">
        <f t="shared" si="535"/>
        <v>0</v>
      </c>
      <c r="BG289" s="4">
        <f t="shared" si="535"/>
        <v>0</v>
      </c>
      <c r="BH289" s="4">
        <f t="shared" si="535"/>
        <v>0</v>
      </c>
      <c r="BI289" s="4">
        <f t="shared" si="535"/>
        <v>0</v>
      </c>
    </row>
    <row r="290" spans="1:61" x14ac:dyDescent="0.25">
      <c r="A290" s="60">
        <f t="shared" si="505"/>
        <v>2022.5</v>
      </c>
      <c r="C290" s="4">
        <f t="shared" ref="C290:BI290" si="536">C228*C166/4</f>
        <v>0</v>
      </c>
      <c r="D290" s="4">
        <f t="shared" si="536"/>
        <v>0</v>
      </c>
      <c r="E290" s="4">
        <f t="shared" si="536"/>
        <v>0</v>
      </c>
      <c r="F290" s="4">
        <f t="shared" si="536"/>
        <v>0</v>
      </c>
      <c r="G290" s="4">
        <f t="shared" si="536"/>
        <v>0</v>
      </c>
      <c r="H290" s="4">
        <f t="shared" si="536"/>
        <v>0</v>
      </c>
      <c r="I290" s="4">
        <f t="shared" si="536"/>
        <v>0</v>
      </c>
      <c r="J290" s="4">
        <f t="shared" si="536"/>
        <v>0</v>
      </c>
      <c r="K290" s="4">
        <f t="shared" si="536"/>
        <v>0</v>
      </c>
      <c r="L290" s="4">
        <f t="shared" si="536"/>
        <v>0</v>
      </c>
      <c r="M290" s="4">
        <f t="shared" si="536"/>
        <v>0</v>
      </c>
      <c r="N290" s="4">
        <f t="shared" si="536"/>
        <v>0</v>
      </c>
      <c r="O290" s="4">
        <f t="shared" si="536"/>
        <v>0</v>
      </c>
      <c r="P290" s="4">
        <f t="shared" si="536"/>
        <v>0</v>
      </c>
      <c r="Q290" s="4">
        <f t="shared" si="536"/>
        <v>0</v>
      </c>
      <c r="R290" s="4">
        <f t="shared" si="536"/>
        <v>0</v>
      </c>
      <c r="S290" s="4">
        <f t="shared" si="536"/>
        <v>0</v>
      </c>
      <c r="T290" s="4">
        <f t="shared" si="536"/>
        <v>0</v>
      </c>
      <c r="U290" s="4">
        <f t="shared" si="536"/>
        <v>0</v>
      </c>
      <c r="V290" s="4">
        <f t="shared" si="536"/>
        <v>0</v>
      </c>
      <c r="W290" s="4">
        <f t="shared" si="536"/>
        <v>0</v>
      </c>
      <c r="X290" s="4">
        <f t="shared" si="536"/>
        <v>0</v>
      </c>
      <c r="Y290" s="4">
        <f t="shared" si="536"/>
        <v>0</v>
      </c>
      <c r="Z290" s="4">
        <f t="shared" si="536"/>
        <v>0</v>
      </c>
      <c r="AA290" s="4">
        <f t="shared" si="536"/>
        <v>0</v>
      </c>
      <c r="AB290" s="4">
        <f t="shared" si="536"/>
        <v>0</v>
      </c>
      <c r="AC290" s="4">
        <f t="shared" si="536"/>
        <v>0</v>
      </c>
      <c r="AD290" s="4">
        <f t="shared" si="536"/>
        <v>0</v>
      </c>
      <c r="AE290" s="4">
        <f t="shared" si="536"/>
        <v>0</v>
      </c>
      <c r="AF290" s="4">
        <f t="shared" si="536"/>
        <v>0</v>
      </c>
      <c r="AG290" s="4">
        <f t="shared" si="536"/>
        <v>0</v>
      </c>
      <c r="AH290" s="4">
        <f t="shared" ca="1" si="536"/>
        <v>100837.11755346271</v>
      </c>
      <c r="AI290" s="4">
        <f t="shared" ca="1" si="536"/>
        <v>101585.03369221644</v>
      </c>
      <c r="AJ290" s="4">
        <f t="shared" ca="1" si="536"/>
        <v>102338.49717865504</v>
      </c>
      <c r="AK290" s="4">
        <f t="shared" ca="1" si="536"/>
        <v>103097.54915785443</v>
      </c>
      <c r="AL290" s="4">
        <f t="shared" ca="1" si="536"/>
        <v>103862.23108006659</v>
      </c>
      <c r="AM290" s="4">
        <f t="shared" ca="1" si="536"/>
        <v>104632.58470298293</v>
      </c>
      <c r="AN290" s="4">
        <f t="shared" ca="1" si="536"/>
        <v>105408.65209401466</v>
      </c>
      <c r="AO290" s="4">
        <f t="shared" ca="1" si="536"/>
        <v>106190.47563259002</v>
      </c>
      <c r="AP290" s="4">
        <f t="shared" ca="1" si="536"/>
        <v>106978.09801246853</v>
      </c>
      <c r="AQ290" s="4">
        <f t="shared" ca="1" si="536"/>
        <v>107771.56224407234</v>
      </c>
      <c r="AR290" s="4">
        <f t="shared" ca="1" si="536"/>
        <v>108570.91165683504</v>
      </c>
      <c r="AS290" s="4">
        <f t="shared" ca="1" si="536"/>
        <v>109376.18990156769</v>
      </c>
      <c r="AT290" s="4">
        <f t="shared" ca="1" si="536"/>
        <v>110187.44095284256</v>
      </c>
      <c r="AU290" s="4">
        <f t="shared" ca="1" si="536"/>
        <v>111004.70911139451</v>
      </c>
      <c r="AV290" s="4">
        <f t="shared" ca="1" si="536"/>
        <v>111828.03900654007</v>
      </c>
      <c r="AW290" s="4">
        <f t="shared" ca="1" si="536"/>
        <v>112657.47559861471</v>
      </c>
      <c r="AX290" s="4">
        <f t="shared" ca="1" si="536"/>
        <v>113493.06418142781</v>
      </c>
      <c r="AY290" s="4">
        <f t="shared" ca="1" si="536"/>
        <v>114334.8503847363</v>
      </c>
      <c r="AZ290" s="4">
        <f t="shared" ca="1" si="536"/>
        <v>115182.88017673625</v>
      </c>
      <c r="BA290" s="4">
        <f t="shared" ca="1" si="536"/>
        <v>116037.19986657309</v>
      </c>
      <c r="BB290" s="4">
        <f t="shared" si="536"/>
        <v>0</v>
      </c>
      <c r="BC290" s="4">
        <f t="shared" si="536"/>
        <v>0</v>
      </c>
      <c r="BD290" s="4">
        <f t="shared" si="536"/>
        <v>0</v>
      </c>
      <c r="BE290" s="4">
        <f t="shared" si="536"/>
        <v>0</v>
      </c>
      <c r="BF290" s="4">
        <f t="shared" si="536"/>
        <v>0</v>
      </c>
      <c r="BG290" s="4">
        <f t="shared" si="536"/>
        <v>0</v>
      </c>
      <c r="BH290" s="4">
        <f t="shared" si="536"/>
        <v>0</v>
      </c>
      <c r="BI290" s="4">
        <f t="shared" si="536"/>
        <v>0</v>
      </c>
    </row>
    <row r="291" spans="1:61" x14ac:dyDescent="0.25">
      <c r="A291" s="60">
        <f t="shared" si="505"/>
        <v>2022.75</v>
      </c>
      <c r="C291" s="4">
        <f t="shared" ref="C291:BI291" si="537">C229*C167/4</f>
        <v>0</v>
      </c>
      <c r="D291" s="4">
        <f t="shared" si="537"/>
        <v>0</v>
      </c>
      <c r="E291" s="4">
        <f t="shared" si="537"/>
        <v>0</v>
      </c>
      <c r="F291" s="4">
        <f t="shared" si="537"/>
        <v>0</v>
      </c>
      <c r="G291" s="4">
        <f t="shared" si="537"/>
        <v>0</v>
      </c>
      <c r="H291" s="4">
        <f t="shared" si="537"/>
        <v>0</v>
      </c>
      <c r="I291" s="4">
        <f t="shared" si="537"/>
        <v>0</v>
      </c>
      <c r="J291" s="4">
        <f t="shared" si="537"/>
        <v>0</v>
      </c>
      <c r="K291" s="4">
        <f t="shared" si="537"/>
        <v>0</v>
      </c>
      <c r="L291" s="4">
        <f t="shared" si="537"/>
        <v>0</v>
      </c>
      <c r="M291" s="4">
        <f t="shared" si="537"/>
        <v>0</v>
      </c>
      <c r="N291" s="4">
        <f t="shared" si="537"/>
        <v>0</v>
      </c>
      <c r="O291" s="4">
        <f t="shared" si="537"/>
        <v>0</v>
      </c>
      <c r="P291" s="4">
        <f t="shared" si="537"/>
        <v>0</v>
      </c>
      <c r="Q291" s="4">
        <f t="shared" si="537"/>
        <v>0</v>
      </c>
      <c r="R291" s="4">
        <f t="shared" si="537"/>
        <v>0</v>
      </c>
      <c r="S291" s="4">
        <f t="shared" si="537"/>
        <v>0</v>
      </c>
      <c r="T291" s="4">
        <f t="shared" si="537"/>
        <v>0</v>
      </c>
      <c r="U291" s="4">
        <f t="shared" si="537"/>
        <v>0</v>
      </c>
      <c r="V291" s="4">
        <f t="shared" si="537"/>
        <v>0</v>
      </c>
      <c r="W291" s="4">
        <f t="shared" si="537"/>
        <v>0</v>
      </c>
      <c r="X291" s="4">
        <f t="shared" si="537"/>
        <v>0</v>
      </c>
      <c r="Y291" s="4">
        <f t="shared" si="537"/>
        <v>0</v>
      </c>
      <c r="Z291" s="4">
        <f t="shared" si="537"/>
        <v>0</v>
      </c>
      <c r="AA291" s="4">
        <f t="shared" si="537"/>
        <v>0</v>
      </c>
      <c r="AB291" s="4">
        <f t="shared" si="537"/>
        <v>0</v>
      </c>
      <c r="AC291" s="4">
        <f t="shared" si="537"/>
        <v>0</v>
      </c>
      <c r="AD291" s="4">
        <f t="shared" si="537"/>
        <v>0</v>
      </c>
      <c r="AE291" s="4">
        <f t="shared" si="537"/>
        <v>0</v>
      </c>
      <c r="AF291" s="4">
        <f t="shared" si="537"/>
        <v>0</v>
      </c>
      <c r="AG291" s="4">
        <f t="shared" si="537"/>
        <v>0</v>
      </c>
      <c r="AH291" s="4">
        <f t="shared" si="537"/>
        <v>0</v>
      </c>
      <c r="AI291" s="4">
        <f t="shared" ca="1" si="537"/>
        <v>101585.03369221644</v>
      </c>
      <c r="AJ291" s="4">
        <f t="shared" ca="1" si="537"/>
        <v>102338.49717865504</v>
      </c>
      <c r="AK291" s="4">
        <f t="shared" ca="1" si="537"/>
        <v>103097.54915785443</v>
      </c>
      <c r="AL291" s="4">
        <f t="shared" ca="1" si="537"/>
        <v>103862.23108006659</v>
      </c>
      <c r="AM291" s="4">
        <f t="shared" ca="1" si="537"/>
        <v>104632.58470298293</v>
      </c>
      <c r="AN291" s="4">
        <f t="shared" ca="1" si="537"/>
        <v>105408.65209401466</v>
      </c>
      <c r="AO291" s="4">
        <f t="shared" ca="1" si="537"/>
        <v>106190.47563259002</v>
      </c>
      <c r="AP291" s="4">
        <f t="shared" ca="1" si="537"/>
        <v>106978.09801246853</v>
      </c>
      <c r="AQ291" s="4">
        <f t="shared" ca="1" si="537"/>
        <v>107771.56224407234</v>
      </c>
      <c r="AR291" s="4">
        <f t="shared" ca="1" si="537"/>
        <v>108570.91165683504</v>
      </c>
      <c r="AS291" s="4">
        <f t="shared" ca="1" si="537"/>
        <v>109376.18990156769</v>
      </c>
      <c r="AT291" s="4">
        <f t="shared" ca="1" si="537"/>
        <v>110187.44095284256</v>
      </c>
      <c r="AU291" s="4">
        <f t="shared" ca="1" si="537"/>
        <v>111004.70911139451</v>
      </c>
      <c r="AV291" s="4">
        <f t="shared" ca="1" si="537"/>
        <v>111828.03900654007</v>
      </c>
      <c r="AW291" s="4">
        <f t="shared" ca="1" si="537"/>
        <v>112657.47559861471</v>
      </c>
      <c r="AX291" s="4">
        <f t="shared" ca="1" si="537"/>
        <v>113493.06418142781</v>
      </c>
      <c r="AY291" s="4">
        <f t="shared" ca="1" si="537"/>
        <v>114334.8503847363</v>
      </c>
      <c r="AZ291" s="4">
        <f t="shared" ca="1" si="537"/>
        <v>115182.88017673625</v>
      </c>
      <c r="BA291" s="4">
        <f t="shared" ca="1" si="537"/>
        <v>116037.19986657309</v>
      </c>
      <c r="BB291" s="4">
        <f t="shared" ca="1" si="537"/>
        <v>116897.85610687062</v>
      </c>
      <c r="BC291" s="4">
        <f t="shared" si="537"/>
        <v>0</v>
      </c>
      <c r="BD291" s="4">
        <f t="shared" si="537"/>
        <v>0</v>
      </c>
      <c r="BE291" s="4">
        <f t="shared" si="537"/>
        <v>0</v>
      </c>
      <c r="BF291" s="4">
        <f t="shared" si="537"/>
        <v>0</v>
      </c>
      <c r="BG291" s="4">
        <f t="shared" si="537"/>
        <v>0</v>
      </c>
      <c r="BH291" s="4">
        <f t="shared" si="537"/>
        <v>0</v>
      </c>
      <c r="BI291" s="4">
        <f t="shared" si="537"/>
        <v>0</v>
      </c>
    </row>
    <row r="292" spans="1:61" x14ac:dyDescent="0.25">
      <c r="A292" s="60">
        <f t="shared" si="505"/>
        <v>2023</v>
      </c>
      <c r="C292" s="4">
        <f t="shared" ref="C292:BI292" si="538">C230*C168/4</f>
        <v>0</v>
      </c>
      <c r="D292" s="4">
        <f t="shared" si="538"/>
        <v>0</v>
      </c>
      <c r="E292" s="4">
        <f t="shared" si="538"/>
        <v>0</v>
      </c>
      <c r="F292" s="4">
        <f t="shared" si="538"/>
        <v>0</v>
      </c>
      <c r="G292" s="4">
        <f t="shared" si="538"/>
        <v>0</v>
      </c>
      <c r="H292" s="4">
        <f t="shared" si="538"/>
        <v>0</v>
      </c>
      <c r="I292" s="4">
        <f t="shared" si="538"/>
        <v>0</v>
      </c>
      <c r="J292" s="4">
        <f t="shared" si="538"/>
        <v>0</v>
      </c>
      <c r="K292" s="4">
        <f t="shared" si="538"/>
        <v>0</v>
      </c>
      <c r="L292" s="4">
        <f t="shared" si="538"/>
        <v>0</v>
      </c>
      <c r="M292" s="4">
        <f t="shared" si="538"/>
        <v>0</v>
      </c>
      <c r="N292" s="4">
        <f t="shared" si="538"/>
        <v>0</v>
      </c>
      <c r="O292" s="4">
        <f t="shared" si="538"/>
        <v>0</v>
      </c>
      <c r="P292" s="4">
        <f t="shared" si="538"/>
        <v>0</v>
      </c>
      <c r="Q292" s="4">
        <f t="shared" si="538"/>
        <v>0</v>
      </c>
      <c r="R292" s="4">
        <f t="shared" si="538"/>
        <v>0</v>
      </c>
      <c r="S292" s="4">
        <f t="shared" si="538"/>
        <v>0</v>
      </c>
      <c r="T292" s="4">
        <f t="shared" si="538"/>
        <v>0</v>
      </c>
      <c r="U292" s="4">
        <f t="shared" si="538"/>
        <v>0</v>
      </c>
      <c r="V292" s="4">
        <f t="shared" si="538"/>
        <v>0</v>
      </c>
      <c r="W292" s="4">
        <f t="shared" si="538"/>
        <v>0</v>
      </c>
      <c r="X292" s="4">
        <f t="shared" si="538"/>
        <v>0</v>
      </c>
      <c r="Y292" s="4">
        <f t="shared" si="538"/>
        <v>0</v>
      </c>
      <c r="Z292" s="4">
        <f t="shared" si="538"/>
        <v>0</v>
      </c>
      <c r="AA292" s="4">
        <f t="shared" si="538"/>
        <v>0</v>
      </c>
      <c r="AB292" s="4">
        <f t="shared" si="538"/>
        <v>0</v>
      </c>
      <c r="AC292" s="4">
        <f t="shared" si="538"/>
        <v>0</v>
      </c>
      <c r="AD292" s="4">
        <f t="shared" si="538"/>
        <v>0</v>
      </c>
      <c r="AE292" s="4">
        <f t="shared" si="538"/>
        <v>0</v>
      </c>
      <c r="AF292" s="4">
        <f t="shared" si="538"/>
        <v>0</v>
      </c>
      <c r="AG292" s="4">
        <f t="shared" si="538"/>
        <v>0</v>
      </c>
      <c r="AH292" s="4">
        <f t="shared" si="538"/>
        <v>0</v>
      </c>
      <c r="AI292" s="4">
        <f t="shared" si="538"/>
        <v>0</v>
      </c>
      <c r="AJ292" s="4">
        <f t="shared" ca="1" si="538"/>
        <v>113740.11975369845</v>
      </c>
      <c r="AK292" s="4">
        <f t="shared" ca="1" si="538"/>
        <v>114583.73838591957</v>
      </c>
      <c r="AL292" s="4">
        <f t="shared" ca="1" si="538"/>
        <v>115433.61419808889</v>
      </c>
      <c r="AM292" s="4">
        <f t="shared" ca="1" si="538"/>
        <v>116289.79360015926</v>
      </c>
      <c r="AN292" s="4">
        <f t="shared" ca="1" si="538"/>
        <v>117152.32334630936</v>
      </c>
      <c r="AO292" s="4">
        <f t="shared" ca="1" si="538"/>
        <v>118021.25053749711</v>
      </c>
      <c r="AP292" s="4">
        <f t="shared" ca="1" si="538"/>
        <v>118896.6226240315</v>
      </c>
      <c r="AQ292" s="4">
        <f t="shared" ca="1" si="538"/>
        <v>119778.48740816396</v>
      </c>
      <c r="AR292" s="4">
        <f t="shared" ca="1" si="538"/>
        <v>120666.89304669859</v>
      </c>
      <c r="AS292" s="4">
        <f t="shared" ca="1" si="538"/>
        <v>121561.88805362198</v>
      </c>
      <c r="AT292" s="4">
        <f t="shared" ca="1" si="538"/>
        <v>122463.52130275242</v>
      </c>
      <c r="AU292" s="4">
        <f t="shared" ca="1" si="538"/>
        <v>123371.84203040886</v>
      </c>
      <c r="AV292" s="4">
        <f t="shared" ca="1" si="538"/>
        <v>124286.89983809953</v>
      </c>
      <c r="AW292" s="4">
        <f t="shared" ca="1" si="538"/>
        <v>125208.74469523062</v>
      </c>
      <c r="AX292" s="4">
        <f t="shared" ca="1" si="538"/>
        <v>126137.42694183497</v>
      </c>
      <c r="AY292" s="4">
        <f t="shared" ca="1" si="538"/>
        <v>127072.99729132109</v>
      </c>
      <c r="AZ292" s="4">
        <f t="shared" ca="1" si="538"/>
        <v>128015.50683324247</v>
      </c>
      <c r="BA292" s="4">
        <f t="shared" ca="1" si="538"/>
        <v>128965.00703608748</v>
      </c>
      <c r="BB292" s="4">
        <f t="shared" ca="1" si="538"/>
        <v>129921.54975008998</v>
      </c>
      <c r="BC292" s="4">
        <f t="shared" ca="1" si="538"/>
        <v>130885.1872100607</v>
      </c>
      <c r="BD292" s="4">
        <f t="shared" si="538"/>
        <v>0</v>
      </c>
      <c r="BE292" s="4">
        <f t="shared" si="538"/>
        <v>0</v>
      </c>
      <c r="BF292" s="4">
        <f t="shared" si="538"/>
        <v>0</v>
      </c>
      <c r="BG292" s="4">
        <f t="shared" si="538"/>
        <v>0</v>
      </c>
      <c r="BH292" s="4">
        <f t="shared" si="538"/>
        <v>0</v>
      </c>
      <c r="BI292" s="4">
        <f t="shared" si="538"/>
        <v>0</v>
      </c>
    </row>
    <row r="293" spans="1:61" x14ac:dyDescent="0.25">
      <c r="A293" s="60">
        <f t="shared" si="505"/>
        <v>2023.25</v>
      </c>
      <c r="C293" s="4">
        <f t="shared" ref="C293:BI293" si="539">C231*C169/4</f>
        <v>0</v>
      </c>
      <c r="D293" s="4">
        <f t="shared" si="539"/>
        <v>0</v>
      </c>
      <c r="E293" s="4">
        <f t="shared" si="539"/>
        <v>0</v>
      </c>
      <c r="F293" s="4">
        <f t="shared" si="539"/>
        <v>0</v>
      </c>
      <c r="G293" s="4">
        <f t="shared" si="539"/>
        <v>0</v>
      </c>
      <c r="H293" s="4">
        <f t="shared" si="539"/>
        <v>0</v>
      </c>
      <c r="I293" s="4">
        <f t="shared" si="539"/>
        <v>0</v>
      </c>
      <c r="J293" s="4">
        <f t="shared" si="539"/>
        <v>0</v>
      </c>
      <c r="K293" s="4">
        <f t="shared" si="539"/>
        <v>0</v>
      </c>
      <c r="L293" s="4">
        <f t="shared" si="539"/>
        <v>0</v>
      </c>
      <c r="M293" s="4">
        <f t="shared" si="539"/>
        <v>0</v>
      </c>
      <c r="N293" s="4">
        <f t="shared" si="539"/>
        <v>0</v>
      </c>
      <c r="O293" s="4">
        <f t="shared" si="539"/>
        <v>0</v>
      </c>
      <c r="P293" s="4">
        <f t="shared" si="539"/>
        <v>0</v>
      </c>
      <c r="Q293" s="4">
        <f t="shared" si="539"/>
        <v>0</v>
      </c>
      <c r="R293" s="4">
        <f t="shared" si="539"/>
        <v>0</v>
      </c>
      <c r="S293" s="4">
        <f t="shared" si="539"/>
        <v>0</v>
      </c>
      <c r="T293" s="4">
        <f t="shared" si="539"/>
        <v>0</v>
      </c>
      <c r="U293" s="4">
        <f t="shared" si="539"/>
        <v>0</v>
      </c>
      <c r="V293" s="4">
        <f t="shared" si="539"/>
        <v>0</v>
      </c>
      <c r="W293" s="4">
        <f t="shared" si="539"/>
        <v>0</v>
      </c>
      <c r="X293" s="4">
        <f t="shared" si="539"/>
        <v>0</v>
      </c>
      <c r="Y293" s="4">
        <f t="shared" si="539"/>
        <v>0</v>
      </c>
      <c r="Z293" s="4">
        <f t="shared" si="539"/>
        <v>0</v>
      </c>
      <c r="AA293" s="4">
        <f t="shared" si="539"/>
        <v>0</v>
      </c>
      <c r="AB293" s="4">
        <f t="shared" si="539"/>
        <v>0</v>
      </c>
      <c r="AC293" s="4">
        <f t="shared" si="539"/>
        <v>0</v>
      </c>
      <c r="AD293" s="4">
        <f t="shared" si="539"/>
        <v>0</v>
      </c>
      <c r="AE293" s="4">
        <f t="shared" si="539"/>
        <v>0</v>
      </c>
      <c r="AF293" s="4">
        <f t="shared" si="539"/>
        <v>0</v>
      </c>
      <c r="AG293" s="4">
        <f t="shared" si="539"/>
        <v>0</v>
      </c>
      <c r="AH293" s="4">
        <f t="shared" si="539"/>
        <v>0</v>
      </c>
      <c r="AI293" s="4">
        <f t="shared" si="539"/>
        <v>0</v>
      </c>
      <c r="AJ293" s="4">
        <f t="shared" si="539"/>
        <v>0</v>
      </c>
      <c r="AK293" s="4">
        <f t="shared" ca="1" si="539"/>
        <v>114583.73838591957</v>
      </c>
      <c r="AL293" s="4">
        <f t="shared" ca="1" si="539"/>
        <v>115433.61419808889</v>
      </c>
      <c r="AM293" s="4">
        <f t="shared" ca="1" si="539"/>
        <v>116289.79360015926</v>
      </c>
      <c r="AN293" s="4">
        <f t="shared" ca="1" si="539"/>
        <v>117152.32334630936</v>
      </c>
      <c r="AO293" s="4">
        <f t="shared" ca="1" si="539"/>
        <v>118021.25053749711</v>
      </c>
      <c r="AP293" s="4">
        <f t="shared" ca="1" si="539"/>
        <v>118896.6226240315</v>
      </c>
      <c r="AQ293" s="4">
        <f t="shared" ca="1" si="539"/>
        <v>119778.48740816396</v>
      </c>
      <c r="AR293" s="4">
        <f t="shared" ca="1" si="539"/>
        <v>120666.89304669859</v>
      </c>
      <c r="AS293" s="4">
        <f t="shared" ca="1" si="539"/>
        <v>121561.88805362198</v>
      </c>
      <c r="AT293" s="4">
        <f t="shared" ca="1" si="539"/>
        <v>122463.52130275242</v>
      </c>
      <c r="AU293" s="4">
        <f t="shared" ca="1" si="539"/>
        <v>123371.84203040886</v>
      </c>
      <c r="AV293" s="4">
        <f t="shared" ca="1" si="539"/>
        <v>124286.89983809953</v>
      </c>
      <c r="AW293" s="4">
        <f t="shared" ca="1" si="539"/>
        <v>125208.74469523062</v>
      </c>
      <c r="AX293" s="4">
        <f t="shared" ca="1" si="539"/>
        <v>126137.42694183497</v>
      </c>
      <c r="AY293" s="4">
        <f t="shared" ca="1" si="539"/>
        <v>127072.99729132109</v>
      </c>
      <c r="AZ293" s="4">
        <f t="shared" ca="1" si="539"/>
        <v>128015.50683324247</v>
      </c>
      <c r="BA293" s="4">
        <f t="shared" ca="1" si="539"/>
        <v>128965.00703608748</v>
      </c>
      <c r="BB293" s="4">
        <f t="shared" ca="1" si="539"/>
        <v>129921.54975008998</v>
      </c>
      <c r="BC293" s="4">
        <f t="shared" ca="1" si="539"/>
        <v>130885.1872100607</v>
      </c>
      <c r="BD293" s="4">
        <f t="shared" ca="1" si="539"/>
        <v>131855.97203823974</v>
      </c>
      <c r="BE293" s="4">
        <f t="shared" si="539"/>
        <v>0</v>
      </c>
      <c r="BF293" s="4">
        <f t="shared" si="539"/>
        <v>0</v>
      </c>
      <c r="BG293" s="4">
        <f t="shared" si="539"/>
        <v>0</v>
      </c>
      <c r="BH293" s="4">
        <f t="shared" si="539"/>
        <v>0</v>
      </c>
      <c r="BI293" s="4">
        <f t="shared" si="539"/>
        <v>0</v>
      </c>
    </row>
    <row r="294" spans="1:61" x14ac:dyDescent="0.25">
      <c r="A294" s="60">
        <f t="shared" si="505"/>
        <v>2023.5</v>
      </c>
      <c r="C294" s="4">
        <f t="shared" ref="C294:BI294" si="540">C232*C170/4</f>
        <v>0</v>
      </c>
      <c r="D294" s="4">
        <f t="shared" si="540"/>
        <v>0</v>
      </c>
      <c r="E294" s="4">
        <f t="shared" si="540"/>
        <v>0</v>
      </c>
      <c r="F294" s="4">
        <f t="shared" si="540"/>
        <v>0</v>
      </c>
      <c r="G294" s="4">
        <f t="shared" si="540"/>
        <v>0</v>
      </c>
      <c r="H294" s="4">
        <f t="shared" si="540"/>
        <v>0</v>
      </c>
      <c r="I294" s="4">
        <f t="shared" si="540"/>
        <v>0</v>
      </c>
      <c r="J294" s="4">
        <f t="shared" si="540"/>
        <v>0</v>
      </c>
      <c r="K294" s="4">
        <f t="shared" si="540"/>
        <v>0</v>
      </c>
      <c r="L294" s="4">
        <f t="shared" si="540"/>
        <v>0</v>
      </c>
      <c r="M294" s="4">
        <f t="shared" si="540"/>
        <v>0</v>
      </c>
      <c r="N294" s="4">
        <f t="shared" si="540"/>
        <v>0</v>
      </c>
      <c r="O294" s="4">
        <f t="shared" si="540"/>
        <v>0</v>
      </c>
      <c r="P294" s="4">
        <f t="shared" si="540"/>
        <v>0</v>
      </c>
      <c r="Q294" s="4">
        <f t="shared" si="540"/>
        <v>0</v>
      </c>
      <c r="R294" s="4">
        <f t="shared" si="540"/>
        <v>0</v>
      </c>
      <c r="S294" s="4">
        <f t="shared" si="540"/>
        <v>0</v>
      </c>
      <c r="T294" s="4">
        <f t="shared" si="540"/>
        <v>0</v>
      </c>
      <c r="U294" s="4">
        <f t="shared" si="540"/>
        <v>0</v>
      </c>
      <c r="V294" s="4">
        <f t="shared" si="540"/>
        <v>0</v>
      </c>
      <c r="W294" s="4">
        <f t="shared" si="540"/>
        <v>0</v>
      </c>
      <c r="X294" s="4">
        <f t="shared" si="540"/>
        <v>0</v>
      </c>
      <c r="Y294" s="4">
        <f t="shared" si="540"/>
        <v>0</v>
      </c>
      <c r="Z294" s="4">
        <f t="shared" si="540"/>
        <v>0</v>
      </c>
      <c r="AA294" s="4">
        <f t="shared" si="540"/>
        <v>0</v>
      </c>
      <c r="AB294" s="4">
        <f t="shared" si="540"/>
        <v>0</v>
      </c>
      <c r="AC294" s="4">
        <f t="shared" si="540"/>
        <v>0</v>
      </c>
      <c r="AD294" s="4">
        <f t="shared" si="540"/>
        <v>0</v>
      </c>
      <c r="AE294" s="4">
        <f t="shared" si="540"/>
        <v>0</v>
      </c>
      <c r="AF294" s="4">
        <f t="shared" si="540"/>
        <v>0</v>
      </c>
      <c r="AG294" s="4">
        <f t="shared" si="540"/>
        <v>0</v>
      </c>
      <c r="AH294" s="4">
        <f t="shared" si="540"/>
        <v>0</v>
      </c>
      <c r="AI294" s="4">
        <f t="shared" si="540"/>
        <v>0</v>
      </c>
      <c r="AJ294" s="4">
        <f t="shared" si="540"/>
        <v>0</v>
      </c>
      <c r="AK294" s="4">
        <f t="shared" si="540"/>
        <v>0</v>
      </c>
      <c r="AL294" s="4">
        <f t="shared" ca="1" si="540"/>
        <v>115433.61419808889</v>
      </c>
      <c r="AM294" s="4">
        <f t="shared" ca="1" si="540"/>
        <v>116289.79360015926</v>
      </c>
      <c r="AN294" s="4">
        <f t="shared" ca="1" si="540"/>
        <v>117152.32334630936</v>
      </c>
      <c r="AO294" s="4">
        <f t="shared" ca="1" si="540"/>
        <v>118021.25053749711</v>
      </c>
      <c r="AP294" s="4">
        <f t="shared" ca="1" si="540"/>
        <v>118896.6226240315</v>
      </c>
      <c r="AQ294" s="4">
        <f t="shared" ca="1" si="540"/>
        <v>119778.48740816396</v>
      </c>
      <c r="AR294" s="4">
        <f t="shared" ca="1" si="540"/>
        <v>120666.89304669859</v>
      </c>
      <c r="AS294" s="4">
        <f t="shared" ca="1" si="540"/>
        <v>121561.88805362198</v>
      </c>
      <c r="AT294" s="4">
        <f t="shared" ca="1" si="540"/>
        <v>122463.52130275242</v>
      </c>
      <c r="AU294" s="4">
        <f t="shared" ca="1" si="540"/>
        <v>123371.84203040886</v>
      </c>
      <c r="AV294" s="4">
        <f t="shared" ca="1" si="540"/>
        <v>124286.89983809953</v>
      </c>
      <c r="AW294" s="4">
        <f t="shared" ca="1" si="540"/>
        <v>125208.74469523062</v>
      </c>
      <c r="AX294" s="4">
        <f t="shared" ca="1" si="540"/>
        <v>126137.42694183497</v>
      </c>
      <c r="AY294" s="4">
        <f t="shared" ca="1" si="540"/>
        <v>127072.99729132109</v>
      </c>
      <c r="AZ294" s="4">
        <f t="shared" ca="1" si="540"/>
        <v>128015.50683324247</v>
      </c>
      <c r="BA294" s="4">
        <f t="shared" ca="1" si="540"/>
        <v>128965.00703608748</v>
      </c>
      <c r="BB294" s="4">
        <f t="shared" ca="1" si="540"/>
        <v>129921.54975008998</v>
      </c>
      <c r="BC294" s="4">
        <f t="shared" ca="1" si="540"/>
        <v>130885.1872100607</v>
      </c>
      <c r="BD294" s="4">
        <f t="shared" ca="1" si="540"/>
        <v>131855.97203823974</v>
      </c>
      <c r="BE294" s="4">
        <f t="shared" ca="1" si="540"/>
        <v>132833.9572471701</v>
      </c>
      <c r="BF294" s="4">
        <f t="shared" si="540"/>
        <v>0</v>
      </c>
      <c r="BG294" s="4">
        <f t="shared" si="540"/>
        <v>0</v>
      </c>
      <c r="BH294" s="4">
        <f t="shared" si="540"/>
        <v>0</v>
      </c>
      <c r="BI294" s="4">
        <f t="shared" si="540"/>
        <v>0</v>
      </c>
    </row>
    <row r="295" spans="1:61" x14ac:dyDescent="0.25">
      <c r="A295" s="60">
        <f t="shared" si="505"/>
        <v>2023.75</v>
      </c>
      <c r="C295" s="4">
        <f t="shared" ref="C295:BI295" si="541">C233*C171/4</f>
        <v>0</v>
      </c>
      <c r="D295" s="4">
        <f t="shared" si="541"/>
        <v>0</v>
      </c>
      <c r="E295" s="4">
        <f t="shared" si="541"/>
        <v>0</v>
      </c>
      <c r="F295" s="4">
        <f t="shared" si="541"/>
        <v>0</v>
      </c>
      <c r="G295" s="4">
        <f t="shared" si="541"/>
        <v>0</v>
      </c>
      <c r="H295" s="4">
        <f t="shared" si="541"/>
        <v>0</v>
      </c>
      <c r="I295" s="4">
        <f t="shared" si="541"/>
        <v>0</v>
      </c>
      <c r="J295" s="4">
        <f t="shared" si="541"/>
        <v>0</v>
      </c>
      <c r="K295" s="4">
        <f t="shared" si="541"/>
        <v>0</v>
      </c>
      <c r="L295" s="4">
        <f t="shared" si="541"/>
        <v>0</v>
      </c>
      <c r="M295" s="4">
        <f t="shared" si="541"/>
        <v>0</v>
      </c>
      <c r="N295" s="4">
        <f t="shared" si="541"/>
        <v>0</v>
      </c>
      <c r="O295" s="4">
        <f t="shared" si="541"/>
        <v>0</v>
      </c>
      <c r="P295" s="4">
        <f t="shared" si="541"/>
        <v>0</v>
      </c>
      <c r="Q295" s="4">
        <f t="shared" si="541"/>
        <v>0</v>
      </c>
      <c r="R295" s="4">
        <f t="shared" si="541"/>
        <v>0</v>
      </c>
      <c r="S295" s="4">
        <f t="shared" si="541"/>
        <v>0</v>
      </c>
      <c r="T295" s="4">
        <f t="shared" si="541"/>
        <v>0</v>
      </c>
      <c r="U295" s="4">
        <f t="shared" si="541"/>
        <v>0</v>
      </c>
      <c r="V295" s="4">
        <f t="shared" si="541"/>
        <v>0</v>
      </c>
      <c r="W295" s="4">
        <f t="shared" si="541"/>
        <v>0</v>
      </c>
      <c r="X295" s="4">
        <f t="shared" si="541"/>
        <v>0</v>
      </c>
      <c r="Y295" s="4">
        <f t="shared" si="541"/>
        <v>0</v>
      </c>
      <c r="Z295" s="4">
        <f t="shared" si="541"/>
        <v>0</v>
      </c>
      <c r="AA295" s="4">
        <f t="shared" si="541"/>
        <v>0</v>
      </c>
      <c r="AB295" s="4">
        <f t="shared" si="541"/>
        <v>0</v>
      </c>
      <c r="AC295" s="4">
        <f t="shared" si="541"/>
        <v>0</v>
      </c>
      <c r="AD295" s="4">
        <f t="shared" si="541"/>
        <v>0</v>
      </c>
      <c r="AE295" s="4">
        <f t="shared" si="541"/>
        <v>0</v>
      </c>
      <c r="AF295" s="4">
        <f t="shared" si="541"/>
        <v>0</v>
      </c>
      <c r="AG295" s="4">
        <f t="shared" si="541"/>
        <v>0</v>
      </c>
      <c r="AH295" s="4">
        <f t="shared" si="541"/>
        <v>0</v>
      </c>
      <c r="AI295" s="4">
        <f t="shared" si="541"/>
        <v>0</v>
      </c>
      <c r="AJ295" s="4">
        <f t="shared" si="541"/>
        <v>0</v>
      </c>
      <c r="AK295" s="4">
        <f t="shared" si="541"/>
        <v>0</v>
      </c>
      <c r="AL295" s="4">
        <f t="shared" si="541"/>
        <v>0</v>
      </c>
      <c r="AM295" s="4">
        <f t="shared" ca="1" si="541"/>
        <v>116289.79360015926</v>
      </c>
      <c r="AN295" s="4">
        <f t="shared" ca="1" si="541"/>
        <v>117152.32334630936</v>
      </c>
      <c r="AO295" s="4">
        <f t="shared" ca="1" si="541"/>
        <v>118021.25053749711</v>
      </c>
      <c r="AP295" s="4">
        <f t="shared" ca="1" si="541"/>
        <v>118896.6226240315</v>
      </c>
      <c r="AQ295" s="4">
        <f t="shared" ca="1" si="541"/>
        <v>119778.48740816396</v>
      </c>
      <c r="AR295" s="4">
        <f t="shared" ca="1" si="541"/>
        <v>120666.89304669859</v>
      </c>
      <c r="AS295" s="4">
        <f t="shared" ca="1" si="541"/>
        <v>121561.88805362198</v>
      </c>
      <c r="AT295" s="4">
        <f t="shared" ca="1" si="541"/>
        <v>122463.52130275242</v>
      </c>
      <c r="AU295" s="4">
        <f t="shared" ca="1" si="541"/>
        <v>123371.84203040886</v>
      </c>
      <c r="AV295" s="4">
        <f t="shared" ca="1" si="541"/>
        <v>124286.89983809953</v>
      </c>
      <c r="AW295" s="4">
        <f t="shared" ca="1" si="541"/>
        <v>125208.74469523062</v>
      </c>
      <c r="AX295" s="4">
        <f t="shared" ca="1" si="541"/>
        <v>126137.42694183497</v>
      </c>
      <c r="AY295" s="4">
        <f t="shared" ca="1" si="541"/>
        <v>127072.99729132109</v>
      </c>
      <c r="AZ295" s="4">
        <f t="shared" ca="1" si="541"/>
        <v>128015.50683324247</v>
      </c>
      <c r="BA295" s="4">
        <f t="shared" ca="1" si="541"/>
        <v>128965.00703608748</v>
      </c>
      <c r="BB295" s="4">
        <f t="shared" ca="1" si="541"/>
        <v>129921.54975008998</v>
      </c>
      <c r="BC295" s="4">
        <f t="shared" ca="1" si="541"/>
        <v>130885.1872100607</v>
      </c>
      <c r="BD295" s="4">
        <f t="shared" ca="1" si="541"/>
        <v>131855.97203823974</v>
      </c>
      <c r="BE295" s="4">
        <f t="shared" ca="1" si="541"/>
        <v>132833.9572471701</v>
      </c>
      <c r="BF295" s="4">
        <f t="shared" ca="1" si="541"/>
        <v>133819.19624259265</v>
      </c>
      <c r="BG295" s="4">
        <f t="shared" si="541"/>
        <v>0</v>
      </c>
      <c r="BH295" s="4">
        <f t="shared" si="541"/>
        <v>0</v>
      </c>
      <c r="BI295" s="4">
        <f t="shared" si="541"/>
        <v>0</v>
      </c>
    </row>
    <row r="296" spans="1:61" x14ac:dyDescent="0.25">
      <c r="A296" s="60">
        <f t="shared" si="505"/>
        <v>2024</v>
      </c>
      <c r="C296" s="4">
        <f t="shared" ref="C296:BI296" si="542">C234*C172/4</f>
        <v>0</v>
      </c>
      <c r="D296" s="4">
        <f t="shared" si="542"/>
        <v>0</v>
      </c>
      <c r="E296" s="4">
        <f t="shared" si="542"/>
        <v>0</v>
      </c>
      <c r="F296" s="4">
        <f t="shared" si="542"/>
        <v>0</v>
      </c>
      <c r="G296" s="4">
        <f t="shared" si="542"/>
        <v>0</v>
      </c>
      <c r="H296" s="4">
        <f t="shared" si="542"/>
        <v>0</v>
      </c>
      <c r="I296" s="4">
        <f t="shared" si="542"/>
        <v>0</v>
      </c>
      <c r="J296" s="4">
        <f t="shared" si="542"/>
        <v>0</v>
      </c>
      <c r="K296" s="4">
        <f t="shared" si="542"/>
        <v>0</v>
      </c>
      <c r="L296" s="4">
        <f t="shared" si="542"/>
        <v>0</v>
      </c>
      <c r="M296" s="4">
        <f t="shared" si="542"/>
        <v>0</v>
      </c>
      <c r="N296" s="4">
        <f t="shared" si="542"/>
        <v>0</v>
      </c>
      <c r="O296" s="4">
        <f t="shared" si="542"/>
        <v>0</v>
      </c>
      <c r="P296" s="4">
        <f t="shared" si="542"/>
        <v>0</v>
      </c>
      <c r="Q296" s="4">
        <f t="shared" si="542"/>
        <v>0</v>
      </c>
      <c r="R296" s="4">
        <f t="shared" si="542"/>
        <v>0</v>
      </c>
      <c r="S296" s="4">
        <f t="shared" si="542"/>
        <v>0</v>
      </c>
      <c r="T296" s="4">
        <f t="shared" si="542"/>
        <v>0</v>
      </c>
      <c r="U296" s="4">
        <f t="shared" si="542"/>
        <v>0</v>
      </c>
      <c r="V296" s="4">
        <f t="shared" si="542"/>
        <v>0</v>
      </c>
      <c r="W296" s="4">
        <f t="shared" si="542"/>
        <v>0</v>
      </c>
      <c r="X296" s="4">
        <f t="shared" si="542"/>
        <v>0</v>
      </c>
      <c r="Y296" s="4">
        <f t="shared" si="542"/>
        <v>0</v>
      </c>
      <c r="Z296" s="4">
        <f t="shared" si="542"/>
        <v>0</v>
      </c>
      <c r="AA296" s="4">
        <f t="shared" si="542"/>
        <v>0</v>
      </c>
      <c r="AB296" s="4">
        <f t="shared" si="542"/>
        <v>0</v>
      </c>
      <c r="AC296" s="4">
        <f t="shared" si="542"/>
        <v>0</v>
      </c>
      <c r="AD296" s="4">
        <f t="shared" si="542"/>
        <v>0</v>
      </c>
      <c r="AE296" s="4">
        <f t="shared" si="542"/>
        <v>0</v>
      </c>
      <c r="AF296" s="4">
        <f t="shared" si="542"/>
        <v>0</v>
      </c>
      <c r="AG296" s="4">
        <f t="shared" si="542"/>
        <v>0</v>
      </c>
      <c r="AH296" s="4">
        <f t="shared" si="542"/>
        <v>0</v>
      </c>
      <c r="AI296" s="4">
        <f t="shared" si="542"/>
        <v>0</v>
      </c>
      <c r="AJ296" s="4">
        <f t="shared" si="542"/>
        <v>0</v>
      </c>
      <c r="AK296" s="4">
        <f t="shared" si="542"/>
        <v>0</v>
      </c>
      <c r="AL296" s="4">
        <f t="shared" si="542"/>
        <v>0</v>
      </c>
      <c r="AM296" s="4">
        <f t="shared" si="542"/>
        <v>0</v>
      </c>
      <c r="AN296" s="4">
        <f t="shared" ca="1" si="542"/>
        <v>117152.32334630935</v>
      </c>
      <c r="AO296" s="4">
        <f t="shared" ca="1" si="542"/>
        <v>118021.25053749709</v>
      </c>
      <c r="AP296" s="4">
        <f t="shared" ca="1" si="542"/>
        <v>118896.62262403149</v>
      </c>
      <c r="AQ296" s="4">
        <f t="shared" ca="1" si="542"/>
        <v>119778.48740816394</v>
      </c>
      <c r="AR296" s="4">
        <f t="shared" ca="1" si="542"/>
        <v>120666.89304669858</v>
      </c>
      <c r="AS296" s="4">
        <f t="shared" ca="1" si="542"/>
        <v>121561.88805362195</v>
      </c>
      <c r="AT296" s="4">
        <f t="shared" ca="1" si="542"/>
        <v>122463.5213027524</v>
      </c>
      <c r="AU296" s="4">
        <f t="shared" ca="1" si="542"/>
        <v>123371.84203040885</v>
      </c>
      <c r="AV296" s="4">
        <f t="shared" ca="1" si="542"/>
        <v>124286.89983809952</v>
      </c>
      <c r="AW296" s="4">
        <f t="shared" ca="1" si="542"/>
        <v>125208.74469523061</v>
      </c>
      <c r="AX296" s="4">
        <f t="shared" ca="1" si="542"/>
        <v>126137.42694183494</v>
      </c>
      <c r="AY296" s="4">
        <f t="shared" ca="1" si="542"/>
        <v>127072.99729132107</v>
      </c>
      <c r="AZ296" s="4">
        <f t="shared" ca="1" si="542"/>
        <v>128015.50683324246</v>
      </c>
      <c r="BA296" s="4">
        <f t="shared" ca="1" si="542"/>
        <v>128965.00703608747</v>
      </c>
      <c r="BB296" s="4">
        <f t="shared" ca="1" si="542"/>
        <v>129921.54975008997</v>
      </c>
      <c r="BC296" s="4">
        <f t="shared" ca="1" si="542"/>
        <v>130885.18721006069</v>
      </c>
      <c r="BD296" s="4">
        <f t="shared" ca="1" si="542"/>
        <v>131855.97203823971</v>
      </c>
      <c r="BE296" s="4">
        <f t="shared" ca="1" si="542"/>
        <v>132833.95724717007</v>
      </c>
      <c r="BF296" s="4">
        <f t="shared" ca="1" si="542"/>
        <v>133819.19624259265</v>
      </c>
      <c r="BG296" s="4">
        <f t="shared" ca="1" si="542"/>
        <v>134811.74282636249</v>
      </c>
      <c r="BH296" s="4">
        <f t="shared" si="542"/>
        <v>0</v>
      </c>
      <c r="BI296" s="4">
        <f t="shared" si="542"/>
        <v>0</v>
      </c>
    </row>
    <row r="297" spans="1:61" x14ac:dyDescent="0.25">
      <c r="A297" s="60">
        <f t="shared" si="505"/>
        <v>2024.25</v>
      </c>
      <c r="C297" s="4">
        <f t="shared" ref="C297:BI297" si="543">C235*C173/4</f>
        <v>0</v>
      </c>
      <c r="D297" s="4">
        <f t="shared" si="543"/>
        <v>0</v>
      </c>
      <c r="E297" s="4">
        <f t="shared" si="543"/>
        <v>0</v>
      </c>
      <c r="F297" s="4">
        <f t="shared" si="543"/>
        <v>0</v>
      </c>
      <c r="G297" s="4">
        <f t="shared" si="543"/>
        <v>0</v>
      </c>
      <c r="H297" s="4">
        <f t="shared" si="543"/>
        <v>0</v>
      </c>
      <c r="I297" s="4">
        <f t="shared" si="543"/>
        <v>0</v>
      </c>
      <c r="J297" s="4">
        <f t="shared" si="543"/>
        <v>0</v>
      </c>
      <c r="K297" s="4">
        <f t="shared" si="543"/>
        <v>0</v>
      </c>
      <c r="L297" s="4">
        <f t="shared" si="543"/>
        <v>0</v>
      </c>
      <c r="M297" s="4">
        <f t="shared" si="543"/>
        <v>0</v>
      </c>
      <c r="N297" s="4">
        <f t="shared" si="543"/>
        <v>0</v>
      </c>
      <c r="O297" s="4">
        <f t="shared" si="543"/>
        <v>0</v>
      </c>
      <c r="P297" s="4">
        <f t="shared" si="543"/>
        <v>0</v>
      </c>
      <c r="Q297" s="4">
        <f t="shared" si="543"/>
        <v>0</v>
      </c>
      <c r="R297" s="4">
        <f t="shared" si="543"/>
        <v>0</v>
      </c>
      <c r="S297" s="4">
        <f t="shared" si="543"/>
        <v>0</v>
      </c>
      <c r="T297" s="4">
        <f t="shared" si="543"/>
        <v>0</v>
      </c>
      <c r="U297" s="4">
        <f t="shared" si="543"/>
        <v>0</v>
      </c>
      <c r="V297" s="4">
        <f t="shared" si="543"/>
        <v>0</v>
      </c>
      <c r="W297" s="4">
        <f t="shared" si="543"/>
        <v>0</v>
      </c>
      <c r="X297" s="4">
        <f t="shared" si="543"/>
        <v>0</v>
      </c>
      <c r="Y297" s="4">
        <f t="shared" si="543"/>
        <v>0</v>
      </c>
      <c r="Z297" s="4">
        <f t="shared" si="543"/>
        <v>0</v>
      </c>
      <c r="AA297" s="4">
        <f t="shared" si="543"/>
        <v>0</v>
      </c>
      <c r="AB297" s="4">
        <f t="shared" si="543"/>
        <v>0</v>
      </c>
      <c r="AC297" s="4">
        <f t="shared" si="543"/>
        <v>0</v>
      </c>
      <c r="AD297" s="4">
        <f t="shared" si="543"/>
        <v>0</v>
      </c>
      <c r="AE297" s="4">
        <f t="shared" si="543"/>
        <v>0</v>
      </c>
      <c r="AF297" s="4">
        <f t="shared" si="543"/>
        <v>0</v>
      </c>
      <c r="AG297" s="4">
        <f t="shared" si="543"/>
        <v>0</v>
      </c>
      <c r="AH297" s="4">
        <f t="shared" si="543"/>
        <v>0</v>
      </c>
      <c r="AI297" s="4">
        <f t="shared" si="543"/>
        <v>0</v>
      </c>
      <c r="AJ297" s="4">
        <f t="shared" si="543"/>
        <v>0</v>
      </c>
      <c r="AK297" s="4">
        <f t="shared" si="543"/>
        <v>0</v>
      </c>
      <c r="AL297" s="4">
        <f t="shared" si="543"/>
        <v>0</v>
      </c>
      <c r="AM297" s="4">
        <f t="shared" si="543"/>
        <v>0</v>
      </c>
      <c r="AN297" s="4">
        <f t="shared" si="543"/>
        <v>0</v>
      </c>
      <c r="AO297" s="4">
        <f t="shared" ca="1" si="543"/>
        <v>118021.25053749712</v>
      </c>
      <c r="AP297" s="4">
        <f t="shared" ca="1" si="543"/>
        <v>118896.62262403152</v>
      </c>
      <c r="AQ297" s="4">
        <f t="shared" ca="1" si="543"/>
        <v>119778.48740816397</v>
      </c>
      <c r="AR297" s="4">
        <f t="shared" ca="1" si="543"/>
        <v>120666.89304669861</v>
      </c>
      <c r="AS297" s="4">
        <f t="shared" ca="1" si="543"/>
        <v>121561.88805362199</v>
      </c>
      <c r="AT297" s="4">
        <f t="shared" ca="1" si="543"/>
        <v>122463.52130275244</v>
      </c>
      <c r="AU297" s="4">
        <f t="shared" ca="1" si="543"/>
        <v>123371.84203040888</v>
      </c>
      <c r="AV297" s="4">
        <f t="shared" ca="1" si="543"/>
        <v>124286.89983809955</v>
      </c>
      <c r="AW297" s="4">
        <f t="shared" ca="1" si="543"/>
        <v>125208.74469523063</v>
      </c>
      <c r="AX297" s="4">
        <f t="shared" ca="1" si="543"/>
        <v>126137.42694183499</v>
      </c>
      <c r="AY297" s="4">
        <f t="shared" ca="1" si="543"/>
        <v>127072.99729132111</v>
      </c>
      <c r="AZ297" s="4">
        <f t="shared" ca="1" si="543"/>
        <v>128015.50683324249</v>
      </c>
      <c r="BA297" s="4">
        <f t="shared" ca="1" si="543"/>
        <v>128965.0070360875</v>
      </c>
      <c r="BB297" s="4">
        <f t="shared" ca="1" si="543"/>
        <v>129921.54975008999</v>
      </c>
      <c r="BC297" s="4">
        <f t="shared" ca="1" si="543"/>
        <v>130885.18721006071</v>
      </c>
      <c r="BD297" s="4">
        <f t="shared" ca="1" si="543"/>
        <v>131855.97203823974</v>
      </c>
      <c r="BE297" s="4">
        <f t="shared" ca="1" si="543"/>
        <v>132833.95724717012</v>
      </c>
      <c r="BF297" s="4">
        <f t="shared" ca="1" si="543"/>
        <v>133819.19624259268</v>
      </c>
      <c r="BG297" s="4">
        <f t="shared" ca="1" si="543"/>
        <v>134811.74282636252</v>
      </c>
      <c r="BH297" s="4">
        <f t="shared" ca="1" si="543"/>
        <v>135811.65119938689</v>
      </c>
      <c r="BI297" s="4">
        <f t="shared" si="543"/>
        <v>0</v>
      </c>
    </row>
    <row r="298" spans="1:61" x14ac:dyDescent="0.25">
      <c r="A298" s="60">
        <f t="shared" si="505"/>
        <v>2024.5</v>
      </c>
      <c r="C298" s="4">
        <f t="shared" ref="C298:BI298" si="544">C236*C174/4</f>
        <v>0</v>
      </c>
      <c r="D298" s="4">
        <f t="shared" si="544"/>
        <v>0</v>
      </c>
      <c r="E298" s="4">
        <f t="shared" si="544"/>
        <v>0</v>
      </c>
      <c r="F298" s="4">
        <f t="shared" si="544"/>
        <v>0</v>
      </c>
      <c r="G298" s="4">
        <f t="shared" si="544"/>
        <v>0</v>
      </c>
      <c r="H298" s="4">
        <f t="shared" si="544"/>
        <v>0</v>
      </c>
      <c r="I298" s="4">
        <f t="shared" si="544"/>
        <v>0</v>
      </c>
      <c r="J298" s="4">
        <f t="shared" si="544"/>
        <v>0</v>
      </c>
      <c r="K298" s="4">
        <f t="shared" si="544"/>
        <v>0</v>
      </c>
      <c r="L298" s="4">
        <f t="shared" si="544"/>
        <v>0</v>
      </c>
      <c r="M298" s="4">
        <f t="shared" si="544"/>
        <v>0</v>
      </c>
      <c r="N298" s="4">
        <f t="shared" si="544"/>
        <v>0</v>
      </c>
      <c r="O298" s="4">
        <f t="shared" si="544"/>
        <v>0</v>
      </c>
      <c r="P298" s="4">
        <f t="shared" si="544"/>
        <v>0</v>
      </c>
      <c r="Q298" s="4">
        <f t="shared" si="544"/>
        <v>0</v>
      </c>
      <c r="R298" s="4">
        <f t="shared" si="544"/>
        <v>0</v>
      </c>
      <c r="S298" s="4">
        <f t="shared" si="544"/>
        <v>0</v>
      </c>
      <c r="T298" s="4">
        <f t="shared" si="544"/>
        <v>0</v>
      </c>
      <c r="U298" s="4">
        <f t="shared" si="544"/>
        <v>0</v>
      </c>
      <c r="V298" s="4">
        <f t="shared" si="544"/>
        <v>0</v>
      </c>
      <c r="W298" s="4">
        <f t="shared" si="544"/>
        <v>0</v>
      </c>
      <c r="X298" s="4">
        <f t="shared" si="544"/>
        <v>0</v>
      </c>
      <c r="Y298" s="4">
        <f t="shared" si="544"/>
        <v>0</v>
      </c>
      <c r="Z298" s="4">
        <f t="shared" si="544"/>
        <v>0</v>
      </c>
      <c r="AA298" s="4">
        <f t="shared" si="544"/>
        <v>0</v>
      </c>
      <c r="AB298" s="4">
        <f t="shared" si="544"/>
        <v>0</v>
      </c>
      <c r="AC298" s="4">
        <f t="shared" si="544"/>
        <v>0</v>
      </c>
      <c r="AD298" s="4">
        <f t="shared" si="544"/>
        <v>0</v>
      </c>
      <c r="AE298" s="4">
        <f t="shared" si="544"/>
        <v>0</v>
      </c>
      <c r="AF298" s="4">
        <f t="shared" si="544"/>
        <v>0</v>
      </c>
      <c r="AG298" s="4">
        <f t="shared" si="544"/>
        <v>0</v>
      </c>
      <c r="AH298" s="4">
        <f t="shared" si="544"/>
        <v>0</v>
      </c>
      <c r="AI298" s="4">
        <f t="shared" si="544"/>
        <v>0</v>
      </c>
      <c r="AJ298" s="4">
        <f t="shared" si="544"/>
        <v>0</v>
      </c>
      <c r="AK298" s="4">
        <f t="shared" si="544"/>
        <v>0</v>
      </c>
      <c r="AL298" s="4">
        <f t="shared" si="544"/>
        <v>0</v>
      </c>
      <c r="AM298" s="4">
        <f t="shared" si="544"/>
        <v>0</v>
      </c>
      <c r="AN298" s="4">
        <f t="shared" si="544"/>
        <v>0</v>
      </c>
      <c r="AO298" s="4">
        <f t="shared" si="544"/>
        <v>0</v>
      </c>
      <c r="AP298" s="4">
        <f t="shared" ca="1" si="544"/>
        <v>118896.6226240315</v>
      </c>
      <c r="AQ298" s="4">
        <f t="shared" ca="1" si="544"/>
        <v>119778.48740816396</v>
      </c>
      <c r="AR298" s="4">
        <f t="shared" ca="1" si="544"/>
        <v>120666.89304669859</v>
      </c>
      <c r="AS298" s="4">
        <f t="shared" ca="1" si="544"/>
        <v>121561.88805362198</v>
      </c>
      <c r="AT298" s="4">
        <f t="shared" ca="1" si="544"/>
        <v>122463.52130275242</v>
      </c>
      <c r="AU298" s="4">
        <f t="shared" ca="1" si="544"/>
        <v>123371.84203040886</v>
      </c>
      <c r="AV298" s="4">
        <f t="shared" ca="1" si="544"/>
        <v>124286.89983809953</v>
      </c>
      <c r="AW298" s="4">
        <f t="shared" ca="1" si="544"/>
        <v>125208.74469523062</v>
      </c>
      <c r="AX298" s="4">
        <f t="shared" ca="1" si="544"/>
        <v>126137.42694183497</v>
      </c>
      <c r="AY298" s="4">
        <f t="shared" ca="1" si="544"/>
        <v>127072.99729132109</v>
      </c>
      <c r="AZ298" s="4">
        <f t="shared" ca="1" si="544"/>
        <v>128015.50683324247</v>
      </c>
      <c r="BA298" s="4">
        <f t="shared" ca="1" si="544"/>
        <v>128965.00703608748</v>
      </c>
      <c r="BB298" s="4">
        <f t="shared" ca="1" si="544"/>
        <v>129921.54975008998</v>
      </c>
      <c r="BC298" s="4">
        <f t="shared" ca="1" si="544"/>
        <v>130885.1872100607</v>
      </c>
      <c r="BD298" s="4">
        <f t="shared" ca="1" si="544"/>
        <v>131855.97203823974</v>
      </c>
      <c r="BE298" s="4">
        <f t="shared" ca="1" si="544"/>
        <v>132833.9572471701</v>
      </c>
      <c r="BF298" s="4">
        <f t="shared" ca="1" si="544"/>
        <v>133819.19624259265</v>
      </c>
      <c r="BG298" s="4">
        <f t="shared" ca="1" si="544"/>
        <v>134811.74282636249</v>
      </c>
      <c r="BH298" s="4">
        <f t="shared" ca="1" si="544"/>
        <v>135811.65119938689</v>
      </c>
      <c r="BI298" s="4">
        <f t="shared" ca="1" si="544"/>
        <v>136818.97596458517</v>
      </c>
    </row>
    <row r="299" spans="1:61" x14ac:dyDescent="0.25">
      <c r="A299" s="60">
        <f t="shared" si="505"/>
        <v>2024.75</v>
      </c>
      <c r="C299" s="4">
        <f t="shared" ref="C299:BI299" si="545">C237*C175/4</f>
        <v>0</v>
      </c>
      <c r="D299" s="4">
        <f t="shared" si="545"/>
        <v>0</v>
      </c>
      <c r="E299" s="4">
        <f t="shared" si="545"/>
        <v>0</v>
      </c>
      <c r="F299" s="4">
        <f t="shared" si="545"/>
        <v>0</v>
      </c>
      <c r="G299" s="4">
        <f t="shared" si="545"/>
        <v>0</v>
      </c>
      <c r="H299" s="4">
        <f t="shared" si="545"/>
        <v>0</v>
      </c>
      <c r="I299" s="4">
        <f t="shared" si="545"/>
        <v>0</v>
      </c>
      <c r="J299" s="4">
        <f t="shared" si="545"/>
        <v>0</v>
      </c>
      <c r="K299" s="4">
        <f t="shared" si="545"/>
        <v>0</v>
      </c>
      <c r="L299" s="4">
        <f t="shared" si="545"/>
        <v>0</v>
      </c>
      <c r="M299" s="4">
        <f t="shared" si="545"/>
        <v>0</v>
      </c>
      <c r="N299" s="4">
        <f t="shared" si="545"/>
        <v>0</v>
      </c>
      <c r="O299" s="4">
        <f t="shared" si="545"/>
        <v>0</v>
      </c>
      <c r="P299" s="4">
        <f t="shared" si="545"/>
        <v>0</v>
      </c>
      <c r="Q299" s="4">
        <f t="shared" si="545"/>
        <v>0</v>
      </c>
      <c r="R299" s="4">
        <f t="shared" si="545"/>
        <v>0</v>
      </c>
      <c r="S299" s="4">
        <f t="shared" si="545"/>
        <v>0</v>
      </c>
      <c r="T299" s="4">
        <f t="shared" si="545"/>
        <v>0</v>
      </c>
      <c r="U299" s="4">
        <f t="shared" si="545"/>
        <v>0</v>
      </c>
      <c r="V299" s="4">
        <f t="shared" si="545"/>
        <v>0</v>
      </c>
      <c r="W299" s="4">
        <f t="shared" si="545"/>
        <v>0</v>
      </c>
      <c r="X299" s="4">
        <f t="shared" si="545"/>
        <v>0</v>
      </c>
      <c r="Y299" s="4">
        <f t="shared" si="545"/>
        <v>0</v>
      </c>
      <c r="Z299" s="4">
        <f t="shared" si="545"/>
        <v>0</v>
      </c>
      <c r="AA299" s="4">
        <f t="shared" si="545"/>
        <v>0</v>
      </c>
      <c r="AB299" s="4">
        <f t="shared" si="545"/>
        <v>0</v>
      </c>
      <c r="AC299" s="4">
        <f t="shared" si="545"/>
        <v>0</v>
      </c>
      <c r="AD299" s="4">
        <f t="shared" si="545"/>
        <v>0</v>
      </c>
      <c r="AE299" s="4">
        <f t="shared" si="545"/>
        <v>0</v>
      </c>
      <c r="AF299" s="4">
        <f t="shared" si="545"/>
        <v>0</v>
      </c>
      <c r="AG299" s="4">
        <f t="shared" si="545"/>
        <v>0</v>
      </c>
      <c r="AH299" s="4">
        <f t="shared" si="545"/>
        <v>0</v>
      </c>
      <c r="AI299" s="4">
        <f t="shared" si="545"/>
        <v>0</v>
      </c>
      <c r="AJ299" s="4">
        <f t="shared" si="545"/>
        <v>0</v>
      </c>
      <c r="AK299" s="4">
        <f t="shared" si="545"/>
        <v>0</v>
      </c>
      <c r="AL299" s="4">
        <f t="shared" si="545"/>
        <v>0</v>
      </c>
      <c r="AM299" s="4">
        <f t="shared" si="545"/>
        <v>0</v>
      </c>
      <c r="AN299" s="4">
        <f t="shared" si="545"/>
        <v>0</v>
      </c>
      <c r="AO299" s="4">
        <f t="shared" si="545"/>
        <v>0</v>
      </c>
      <c r="AP299" s="4">
        <f t="shared" si="545"/>
        <v>0</v>
      </c>
      <c r="AQ299" s="4">
        <f t="shared" ca="1" si="545"/>
        <v>119778.48740816399</v>
      </c>
      <c r="AR299" s="4">
        <f t="shared" ca="1" si="545"/>
        <v>120666.89304669862</v>
      </c>
      <c r="AS299" s="4">
        <f t="shared" ca="1" si="545"/>
        <v>121561.88805362201</v>
      </c>
      <c r="AT299" s="4">
        <f t="shared" ca="1" si="545"/>
        <v>122463.52130275246</v>
      </c>
      <c r="AU299" s="4">
        <f t="shared" ca="1" si="545"/>
        <v>123371.84203040889</v>
      </c>
      <c r="AV299" s="4">
        <f t="shared" ca="1" si="545"/>
        <v>124286.89983809956</v>
      </c>
      <c r="AW299" s="4">
        <f t="shared" ca="1" si="545"/>
        <v>125208.74469523065</v>
      </c>
      <c r="AX299" s="4">
        <f t="shared" ca="1" si="545"/>
        <v>126137.426941835</v>
      </c>
      <c r="AY299" s="4">
        <f t="shared" ca="1" si="545"/>
        <v>127072.99729132112</v>
      </c>
      <c r="AZ299" s="4">
        <f t="shared" ca="1" si="545"/>
        <v>128015.5068332425</v>
      </c>
      <c r="BA299" s="4">
        <f t="shared" ca="1" si="545"/>
        <v>128965.00703608751</v>
      </c>
      <c r="BB299" s="4">
        <f t="shared" ca="1" si="545"/>
        <v>129921.54975009001</v>
      </c>
      <c r="BC299" s="4">
        <f t="shared" ca="1" si="545"/>
        <v>130885.18721006073</v>
      </c>
      <c r="BD299" s="4">
        <f t="shared" ca="1" si="545"/>
        <v>131855.97203823976</v>
      </c>
      <c r="BE299" s="4">
        <f t="shared" ca="1" si="545"/>
        <v>132833.95724717012</v>
      </c>
      <c r="BF299" s="4">
        <f t="shared" ca="1" si="545"/>
        <v>133819.19624259268</v>
      </c>
      <c r="BG299" s="4">
        <f t="shared" ca="1" si="545"/>
        <v>134811.74282636252</v>
      </c>
      <c r="BH299" s="4">
        <f t="shared" ca="1" si="545"/>
        <v>135811.65119938692</v>
      </c>
      <c r="BI299" s="4">
        <f t="shared" ca="1" si="545"/>
        <v>136818.9759645852</v>
      </c>
    </row>
    <row r="300" spans="1:61" x14ac:dyDescent="0.25">
      <c r="A300" s="60">
        <f t="shared" si="505"/>
        <v>2025</v>
      </c>
      <c r="C300" s="4">
        <f t="shared" ref="C300:BI300" si="546">C238*C176/4</f>
        <v>0</v>
      </c>
      <c r="D300" s="4">
        <f t="shared" si="546"/>
        <v>0</v>
      </c>
      <c r="E300" s="4">
        <f t="shared" si="546"/>
        <v>0</v>
      </c>
      <c r="F300" s="4">
        <f t="shared" si="546"/>
        <v>0</v>
      </c>
      <c r="G300" s="4">
        <f t="shared" si="546"/>
        <v>0</v>
      </c>
      <c r="H300" s="4">
        <f t="shared" si="546"/>
        <v>0</v>
      </c>
      <c r="I300" s="4">
        <f t="shared" si="546"/>
        <v>0</v>
      </c>
      <c r="J300" s="4">
        <f t="shared" si="546"/>
        <v>0</v>
      </c>
      <c r="K300" s="4">
        <f t="shared" si="546"/>
        <v>0</v>
      </c>
      <c r="L300" s="4">
        <f t="shared" si="546"/>
        <v>0</v>
      </c>
      <c r="M300" s="4">
        <f t="shared" si="546"/>
        <v>0</v>
      </c>
      <c r="N300" s="4">
        <f t="shared" si="546"/>
        <v>0</v>
      </c>
      <c r="O300" s="4">
        <f t="shared" si="546"/>
        <v>0</v>
      </c>
      <c r="P300" s="4">
        <f t="shared" si="546"/>
        <v>0</v>
      </c>
      <c r="Q300" s="4">
        <f t="shared" si="546"/>
        <v>0</v>
      </c>
      <c r="R300" s="4">
        <f t="shared" si="546"/>
        <v>0</v>
      </c>
      <c r="S300" s="4">
        <f t="shared" si="546"/>
        <v>0</v>
      </c>
      <c r="T300" s="4">
        <f t="shared" si="546"/>
        <v>0</v>
      </c>
      <c r="U300" s="4">
        <f t="shared" si="546"/>
        <v>0</v>
      </c>
      <c r="V300" s="4">
        <f t="shared" si="546"/>
        <v>0</v>
      </c>
      <c r="W300" s="4">
        <f t="shared" si="546"/>
        <v>0</v>
      </c>
      <c r="X300" s="4">
        <f t="shared" si="546"/>
        <v>0</v>
      </c>
      <c r="Y300" s="4">
        <f t="shared" si="546"/>
        <v>0</v>
      </c>
      <c r="Z300" s="4">
        <f t="shared" si="546"/>
        <v>0</v>
      </c>
      <c r="AA300" s="4">
        <f t="shared" si="546"/>
        <v>0</v>
      </c>
      <c r="AB300" s="4">
        <f t="shared" si="546"/>
        <v>0</v>
      </c>
      <c r="AC300" s="4">
        <f t="shared" si="546"/>
        <v>0</v>
      </c>
      <c r="AD300" s="4">
        <f t="shared" si="546"/>
        <v>0</v>
      </c>
      <c r="AE300" s="4">
        <f t="shared" si="546"/>
        <v>0</v>
      </c>
      <c r="AF300" s="4">
        <f t="shared" si="546"/>
        <v>0</v>
      </c>
      <c r="AG300" s="4">
        <f t="shared" si="546"/>
        <v>0</v>
      </c>
      <c r="AH300" s="4">
        <f t="shared" si="546"/>
        <v>0</v>
      </c>
      <c r="AI300" s="4">
        <f t="shared" si="546"/>
        <v>0</v>
      </c>
      <c r="AJ300" s="4">
        <f t="shared" si="546"/>
        <v>0</v>
      </c>
      <c r="AK300" s="4">
        <f t="shared" si="546"/>
        <v>0</v>
      </c>
      <c r="AL300" s="4">
        <f t="shared" si="546"/>
        <v>0</v>
      </c>
      <c r="AM300" s="4">
        <f t="shared" si="546"/>
        <v>0</v>
      </c>
      <c r="AN300" s="4">
        <f t="shared" si="546"/>
        <v>0</v>
      </c>
      <c r="AO300" s="4">
        <f t="shared" si="546"/>
        <v>0</v>
      </c>
      <c r="AP300" s="4">
        <f t="shared" si="546"/>
        <v>0</v>
      </c>
      <c r="AQ300" s="4">
        <f t="shared" si="546"/>
        <v>0</v>
      </c>
      <c r="AR300" s="4">
        <f t="shared" ca="1" si="546"/>
        <v>158642.92979533644</v>
      </c>
      <c r="AS300" s="4">
        <f t="shared" ca="1" si="546"/>
        <v>159819.59579265831</v>
      </c>
      <c r="AT300" s="4">
        <f t="shared" ca="1" si="546"/>
        <v>161004.98920614072</v>
      </c>
      <c r="AU300" s="4">
        <f t="shared" ca="1" si="546"/>
        <v>162199.17476765576</v>
      </c>
      <c r="AV300" s="4">
        <f t="shared" ca="1" si="546"/>
        <v>163402.21768919652</v>
      </c>
      <c r="AW300" s="4">
        <f t="shared" ca="1" si="546"/>
        <v>164614.18366643804</v>
      </c>
      <c r="AX300" s="4">
        <f t="shared" ca="1" si="546"/>
        <v>165835.13888232489</v>
      </c>
      <c r="AY300" s="4">
        <f t="shared" ca="1" si="546"/>
        <v>167065.15001068538</v>
      </c>
      <c r="AZ300" s="4">
        <f t="shared" ca="1" si="546"/>
        <v>168304.28421987235</v>
      </c>
      <c r="BA300" s="4">
        <f t="shared" ca="1" si="546"/>
        <v>169552.60917643108</v>
      </c>
      <c r="BB300" s="4">
        <f t="shared" ca="1" si="546"/>
        <v>170810.19304879458</v>
      </c>
      <c r="BC300" s="4">
        <f t="shared" ca="1" si="546"/>
        <v>172077.10451100592</v>
      </c>
      <c r="BD300" s="4">
        <f t="shared" ca="1" si="546"/>
        <v>173353.4127464685</v>
      </c>
      <c r="BE300" s="4">
        <f t="shared" ca="1" si="546"/>
        <v>174639.18745172402</v>
      </c>
      <c r="BF300" s="4">
        <f t="shared" ca="1" si="546"/>
        <v>175934.4988402584</v>
      </c>
      <c r="BG300" s="4">
        <f t="shared" ca="1" si="546"/>
        <v>177239.41764633608</v>
      </c>
      <c r="BH300" s="4">
        <f t="shared" ca="1" si="546"/>
        <v>178554.01512886252</v>
      </c>
      <c r="BI300" s="4">
        <f t="shared" ca="1" si="546"/>
        <v>179878.3630752757</v>
      </c>
    </row>
    <row r="301" spans="1:61" x14ac:dyDescent="0.25">
      <c r="A301" s="60">
        <f t="shared" si="505"/>
        <v>2025.25</v>
      </c>
      <c r="C301" s="4">
        <f t="shared" ref="C301:BI301" si="547">C239*C177/4</f>
        <v>0</v>
      </c>
      <c r="D301" s="4">
        <f t="shared" si="547"/>
        <v>0</v>
      </c>
      <c r="E301" s="4">
        <f t="shared" si="547"/>
        <v>0</v>
      </c>
      <c r="F301" s="4">
        <f t="shared" si="547"/>
        <v>0</v>
      </c>
      <c r="G301" s="4">
        <f t="shared" si="547"/>
        <v>0</v>
      </c>
      <c r="H301" s="4">
        <f t="shared" si="547"/>
        <v>0</v>
      </c>
      <c r="I301" s="4">
        <f t="shared" si="547"/>
        <v>0</v>
      </c>
      <c r="J301" s="4">
        <f t="shared" si="547"/>
        <v>0</v>
      </c>
      <c r="K301" s="4">
        <f t="shared" si="547"/>
        <v>0</v>
      </c>
      <c r="L301" s="4">
        <f t="shared" si="547"/>
        <v>0</v>
      </c>
      <c r="M301" s="4">
        <f t="shared" si="547"/>
        <v>0</v>
      </c>
      <c r="N301" s="4">
        <f t="shared" si="547"/>
        <v>0</v>
      </c>
      <c r="O301" s="4">
        <f t="shared" si="547"/>
        <v>0</v>
      </c>
      <c r="P301" s="4">
        <f t="shared" si="547"/>
        <v>0</v>
      </c>
      <c r="Q301" s="4">
        <f t="shared" si="547"/>
        <v>0</v>
      </c>
      <c r="R301" s="4">
        <f t="shared" si="547"/>
        <v>0</v>
      </c>
      <c r="S301" s="4">
        <f t="shared" si="547"/>
        <v>0</v>
      </c>
      <c r="T301" s="4">
        <f t="shared" si="547"/>
        <v>0</v>
      </c>
      <c r="U301" s="4">
        <f t="shared" si="547"/>
        <v>0</v>
      </c>
      <c r="V301" s="4">
        <f t="shared" si="547"/>
        <v>0</v>
      </c>
      <c r="W301" s="4">
        <f t="shared" si="547"/>
        <v>0</v>
      </c>
      <c r="X301" s="4">
        <f t="shared" si="547"/>
        <v>0</v>
      </c>
      <c r="Y301" s="4">
        <f t="shared" si="547"/>
        <v>0</v>
      </c>
      <c r="Z301" s="4">
        <f t="shared" si="547"/>
        <v>0</v>
      </c>
      <c r="AA301" s="4">
        <f t="shared" si="547"/>
        <v>0</v>
      </c>
      <c r="AB301" s="4">
        <f t="shared" si="547"/>
        <v>0</v>
      </c>
      <c r="AC301" s="4">
        <f t="shared" si="547"/>
        <v>0</v>
      </c>
      <c r="AD301" s="4">
        <f t="shared" si="547"/>
        <v>0</v>
      </c>
      <c r="AE301" s="4">
        <f t="shared" si="547"/>
        <v>0</v>
      </c>
      <c r="AF301" s="4">
        <f t="shared" si="547"/>
        <v>0</v>
      </c>
      <c r="AG301" s="4">
        <f t="shared" si="547"/>
        <v>0</v>
      </c>
      <c r="AH301" s="4">
        <f t="shared" si="547"/>
        <v>0</v>
      </c>
      <c r="AI301" s="4">
        <f t="shared" si="547"/>
        <v>0</v>
      </c>
      <c r="AJ301" s="4">
        <f t="shared" si="547"/>
        <v>0</v>
      </c>
      <c r="AK301" s="4">
        <f t="shared" si="547"/>
        <v>0</v>
      </c>
      <c r="AL301" s="4">
        <f t="shared" si="547"/>
        <v>0</v>
      </c>
      <c r="AM301" s="4">
        <f t="shared" si="547"/>
        <v>0</v>
      </c>
      <c r="AN301" s="4">
        <f t="shared" si="547"/>
        <v>0</v>
      </c>
      <c r="AO301" s="4">
        <f t="shared" si="547"/>
        <v>0</v>
      </c>
      <c r="AP301" s="4">
        <f t="shared" si="547"/>
        <v>0</v>
      </c>
      <c r="AQ301" s="4">
        <f t="shared" si="547"/>
        <v>0</v>
      </c>
      <c r="AR301" s="4">
        <f t="shared" si="547"/>
        <v>0</v>
      </c>
      <c r="AS301" s="4">
        <f t="shared" ca="1" si="547"/>
        <v>159819.59579265831</v>
      </c>
      <c r="AT301" s="4">
        <f t="shared" ca="1" si="547"/>
        <v>161004.98920614072</v>
      </c>
      <c r="AU301" s="4">
        <f t="shared" ca="1" si="547"/>
        <v>162199.17476765576</v>
      </c>
      <c r="AV301" s="4">
        <f t="shared" ca="1" si="547"/>
        <v>163402.21768919652</v>
      </c>
      <c r="AW301" s="4">
        <f t="shared" ca="1" si="547"/>
        <v>164614.18366643804</v>
      </c>
      <c r="AX301" s="4">
        <f t="shared" ca="1" si="547"/>
        <v>165835.13888232489</v>
      </c>
      <c r="AY301" s="4">
        <f t="shared" ca="1" si="547"/>
        <v>167065.15001068538</v>
      </c>
      <c r="AZ301" s="4">
        <f t="shared" ca="1" si="547"/>
        <v>168304.28421987235</v>
      </c>
      <c r="BA301" s="4">
        <f t="shared" ca="1" si="547"/>
        <v>169552.60917643108</v>
      </c>
      <c r="BB301" s="4">
        <f t="shared" ca="1" si="547"/>
        <v>170810.19304879458</v>
      </c>
      <c r="BC301" s="4">
        <f t="shared" ca="1" si="547"/>
        <v>172077.10451100592</v>
      </c>
      <c r="BD301" s="4">
        <f t="shared" ca="1" si="547"/>
        <v>173353.4127464685</v>
      </c>
      <c r="BE301" s="4">
        <f t="shared" ca="1" si="547"/>
        <v>174639.18745172402</v>
      </c>
      <c r="BF301" s="4">
        <f t="shared" ca="1" si="547"/>
        <v>175934.4988402584</v>
      </c>
      <c r="BG301" s="4">
        <f t="shared" ca="1" si="547"/>
        <v>177239.41764633608</v>
      </c>
      <c r="BH301" s="4">
        <f t="shared" ca="1" si="547"/>
        <v>178554.01512886252</v>
      </c>
      <c r="BI301" s="4">
        <f t="shared" ca="1" si="547"/>
        <v>179878.3630752757</v>
      </c>
    </row>
    <row r="302" spans="1:61" x14ac:dyDescent="0.25">
      <c r="A302" s="60">
        <f t="shared" si="505"/>
        <v>2025.5</v>
      </c>
      <c r="C302" s="4">
        <f t="shared" ref="C302:BI302" si="548">C240*C178/4</f>
        <v>0</v>
      </c>
      <c r="D302" s="4">
        <f t="shared" si="548"/>
        <v>0</v>
      </c>
      <c r="E302" s="4">
        <f t="shared" si="548"/>
        <v>0</v>
      </c>
      <c r="F302" s="4">
        <f t="shared" si="548"/>
        <v>0</v>
      </c>
      <c r="G302" s="4">
        <f t="shared" si="548"/>
        <v>0</v>
      </c>
      <c r="H302" s="4">
        <f t="shared" si="548"/>
        <v>0</v>
      </c>
      <c r="I302" s="4">
        <f t="shared" si="548"/>
        <v>0</v>
      </c>
      <c r="J302" s="4">
        <f t="shared" si="548"/>
        <v>0</v>
      </c>
      <c r="K302" s="4">
        <f t="shared" si="548"/>
        <v>0</v>
      </c>
      <c r="L302" s="4">
        <f t="shared" si="548"/>
        <v>0</v>
      </c>
      <c r="M302" s="4">
        <f t="shared" si="548"/>
        <v>0</v>
      </c>
      <c r="N302" s="4">
        <f t="shared" si="548"/>
        <v>0</v>
      </c>
      <c r="O302" s="4">
        <f t="shared" si="548"/>
        <v>0</v>
      </c>
      <c r="P302" s="4">
        <f t="shared" si="548"/>
        <v>0</v>
      </c>
      <c r="Q302" s="4">
        <f t="shared" si="548"/>
        <v>0</v>
      </c>
      <c r="R302" s="4">
        <f t="shared" si="548"/>
        <v>0</v>
      </c>
      <c r="S302" s="4">
        <f t="shared" si="548"/>
        <v>0</v>
      </c>
      <c r="T302" s="4">
        <f t="shared" si="548"/>
        <v>0</v>
      </c>
      <c r="U302" s="4">
        <f t="shared" si="548"/>
        <v>0</v>
      </c>
      <c r="V302" s="4">
        <f t="shared" si="548"/>
        <v>0</v>
      </c>
      <c r="W302" s="4">
        <f t="shared" si="548"/>
        <v>0</v>
      </c>
      <c r="X302" s="4">
        <f t="shared" si="548"/>
        <v>0</v>
      </c>
      <c r="Y302" s="4">
        <f t="shared" si="548"/>
        <v>0</v>
      </c>
      <c r="Z302" s="4">
        <f t="shared" si="548"/>
        <v>0</v>
      </c>
      <c r="AA302" s="4">
        <f t="shared" si="548"/>
        <v>0</v>
      </c>
      <c r="AB302" s="4">
        <f t="shared" si="548"/>
        <v>0</v>
      </c>
      <c r="AC302" s="4">
        <f t="shared" si="548"/>
        <v>0</v>
      </c>
      <c r="AD302" s="4">
        <f t="shared" si="548"/>
        <v>0</v>
      </c>
      <c r="AE302" s="4">
        <f t="shared" si="548"/>
        <v>0</v>
      </c>
      <c r="AF302" s="4">
        <f t="shared" si="548"/>
        <v>0</v>
      </c>
      <c r="AG302" s="4">
        <f t="shared" si="548"/>
        <v>0</v>
      </c>
      <c r="AH302" s="4">
        <f t="shared" si="548"/>
        <v>0</v>
      </c>
      <c r="AI302" s="4">
        <f t="shared" si="548"/>
        <v>0</v>
      </c>
      <c r="AJ302" s="4">
        <f t="shared" si="548"/>
        <v>0</v>
      </c>
      <c r="AK302" s="4">
        <f t="shared" si="548"/>
        <v>0</v>
      </c>
      <c r="AL302" s="4">
        <f t="shared" si="548"/>
        <v>0</v>
      </c>
      <c r="AM302" s="4">
        <f t="shared" si="548"/>
        <v>0</v>
      </c>
      <c r="AN302" s="4">
        <f t="shared" si="548"/>
        <v>0</v>
      </c>
      <c r="AO302" s="4">
        <f t="shared" si="548"/>
        <v>0</v>
      </c>
      <c r="AP302" s="4">
        <f t="shared" si="548"/>
        <v>0</v>
      </c>
      <c r="AQ302" s="4">
        <f t="shared" si="548"/>
        <v>0</v>
      </c>
      <c r="AR302" s="4">
        <f t="shared" si="548"/>
        <v>0</v>
      </c>
      <c r="AS302" s="4">
        <f t="shared" si="548"/>
        <v>0</v>
      </c>
      <c r="AT302" s="4">
        <f t="shared" ca="1" si="548"/>
        <v>183998.4383142835</v>
      </c>
      <c r="AU302" s="4">
        <f t="shared" ca="1" si="548"/>
        <v>185363.16793825128</v>
      </c>
      <c r="AV302" s="4">
        <f t="shared" ca="1" si="548"/>
        <v>186738.01985979726</v>
      </c>
      <c r="AW302" s="4">
        <f t="shared" ca="1" si="548"/>
        <v>188123.06915672909</v>
      </c>
      <c r="AX302" s="4">
        <f t="shared" ca="1" si="548"/>
        <v>189518.39146371195</v>
      </c>
      <c r="AY302" s="4">
        <f t="shared" ca="1" si="548"/>
        <v>190924.06297639877</v>
      </c>
      <c r="AZ302" s="4">
        <f t="shared" ca="1" si="548"/>
        <v>192340.1604555911</v>
      </c>
      <c r="BA302" s="4">
        <f t="shared" ca="1" si="548"/>
        <v>193766.76123143089</v>
      </c>
      <c r="BB302" s="4">
        <f t="shared" ca="1" si="548"/>
        <v>195203.94320762326</v>
      </c>
      <c r="BC302" s="4">
        <f t="shared" ca="1" si="548"/>
        <v>196651.78486569069</v>
      </c>
      <c r="BD302" s="4">
        <f t="shared" ca="1" si="548"/>
        <v>198110.36526925882</v>
      </c>
      <c r="BE302" s="4">
        <f t="shared" ca="1" si="548"/>
        <v>199579.7640683738</v>
      </c>
      <c r="BF302" s="4">
        <f t="shared" ca="1" si="548"/>
        <v>201060.0615038519</v>
      </c>
      <c r="BG302" s="4">
        <f t="shared" ca="1" si="548"/>
        <v>202551.33841166139</v>
      </c>
      <c r="BH302" s="4">
        <f t="shared" ca="1" si="548"/>
        <v>204053.67622733655</v>
      </c>
      <c r="BI302" s="4">
        <f t="shared" ca="1" si="548"/>
        <v>205567.15699042496</v>
      </c>
    </row>
    <row r="303" spans="1:61" x14ac:dyDescent="0.25">
      <c r="A303" s="60">
        <f t="shared" si="505"/>
        <v>2025.75</v>
      </c>
      <c r="C303" s="4">
        <f t="shared" ref="C303:BI303" si="549">C241*C179/4</f>
        <v>0</v>
      </c>
      <c r="D303" s="4">
        <f t="shared" si="549"/>
        <v>0</v>
      </c>
      <c r="E303" s="4">
        <f t="shared" si="549"/>
        <v>0</v>
      </c>
      <c r="F303" s="4">
        <f t="shared" si="549"/>
        <v>0</v>
      </c>
      <c r="G303" s="4">
        <f t="shared" si="549"/>
        <v>0</v>
      </c>
      <c r="H303" s="4">
        <f t="shared" si="549"/>
        <v>0</v>
      </c>
      <c r="I303" s="4">
        <f t="shared" si="549"/>
        <v>0</v>
      </c>
      <c r="J303" s="4">
        <f t="shared" si="549"/>
        <v>0</v>
      </c>
      <c r="K303" s="4">
        <f t="shared" si="549"/>
        <v>0</v>
      </c>
      <c r="L303" s="4">
        <f t="shared" si="549"/>
        <v>0</v>
      </c>
      <c r="M303" s="4">
        <f t="shared" si="549"/>
        <v>0</v>
      </c>
      <c r="N303" s="4">
        <f t="shared" si="549"/>
        <v>0</v>
      </c>
      <c r="O303" s="4">
        <f t="shared" si="549"/>
        <v>0</v>
      </c>
      <c r="P303" s="4">
        <f t="shared" si="549"/>
        <v>0</v>
      </c>
      <c r="Q303" s="4">
        <f t="shared" si="549"/>
        <v>0</v>
      </c>
      <c r="R303" s="4">
        <f t="shared" si="549"/>
        <v>0</v>
      </c>
      <c r="S303" s="4">
        <f t="shared" si="549"/>
        <v>0</v>
      </c>
      <c r="T303" s="4">
        <f t="shared" si="549"/>
        <v>0</v>
      </c>
      <c r="U303" s="4">
        <f t="shared" si="549"/>
        <v>0</v>
      </c>
      <c r="V303" s="4">
        <f t="shared" si="549"/>
        <v>0</v>
      </c>
      <c r="W303" s="4">
        <f t="shared" si="549"/>
        <v>0</v>
      </c>
      <c r="X303" s="4">
        <f t="shared" si="549"/>
        <v>0</v>
      </c>
      <c r="Y303" s="4">
        <f t="shared" si="549"/>
        <v>0</v>
      </c>
      <c r="Z303" s="4">
        <f t="shared" si="549"/>
        <v>0</v>
      </c>
      <c r="AA303" s="4">
        <f t="shared" si="549"/>
        <v>0</v>
      </c>
      <c r="AB303" s="4">
        <f t="shared" si="549"/>
        <v>0</v>
      </c>
      <c r="AC303" s="4">
        <f t="shared" si="549"/>
        <v>0</v>
      </c>
      <c r="AD303" s="4">
        <f t="shared" si="549"/>
        <v>0</v>
      </c>
      <c r="AE303" s="4">
        <f t="shared" si="549"/>
        <v>0</v>
      </c>
      <c r="AF303" s="4">
        <f t="shared" si="549"/>
        <v>0</v>
      </c>
      <c r="AG303" s="4">
        <f t="shared" si="549"/>
        <v>0</v>
      </c>
      <c r="AH303" s="4">
        <f t="shared" si="549"/>
        <v>0</v>
      </c>
      <c r="AI303" s="4">
        <f t="shared" si="549"/>
        <v>0</v>
      </c>
      <c r="AJ303" s="4">
        <f t="shared" si="549"/>
        <v>0</v>
      </c>
      <c r="AK303" s="4">
        <f t="shared" si="549"/>
        <v>0</v>
      </c>
      <c r="AL303" s="4">
        <f t="shared" si="549"/>
        <v>0</v>
      </c>
      <c r="AM303" s="4">
        <f t="shared" si="549"/>
        <v>0</v>
      </c>
      <c r="AN303" s="4">
        <f t="shared" si="549"/>
        <v>0</v>
      </c>
      <c r="AO303" s="4">
        <f t="shared" si="549"/>
        <v>0</v>
      </c>
      <c r="AP303" s="4">
        <f t="shared" si="549"/>
        <v>0</v>
      </c>
      <c r="AQ303" s="4">
        <f t="shared" si="549"/>
        <v>0</v>
      </c>
      <c r="AR303" s="4">
        <f t="shared" si="549"/>
        <v>0</v>
      </c>
      <c r="AS303" s="4">
        <f t="shared" si="549"/>
        <v>0</v>
      </c>
      <c r="AT303" s="4">
        <f t="shared" si="549"/>
        <v>0</v>
      </c>
      <c r="AU303" s="4">
        <f t="shared" ca="1" si="549"/>
        <v>185363.16793825128</v>
      </c>
      <c r="AV303" s="4">
        <f t="shared" ca="1" si="549"/>
        <v>186738.01985979726</v>
      </c>
      <c r="AW303" s="4">
        <f t="shared" ca="1" si="549"/>
        <v>188123.06915672909</v>
      </c>
      <c r="AX303" s="4">
        <f t="shared" ca="1" si="549"/>
        <v>189518.39146371195</v>
      </c>
      <c r="AY303" s="4">
        <f t="shared" ca="1" si="549"/>
        <v>190924.06297639877</v>
      </c>
      <c r="AZ303" s="4">
        <f t="shared" ca="1" si="549"/>
        <v>192340.1604555911</v>
      </c>
      <c r="BA303" s="4">
        <f t="shared" ca="1" si="549"/>
        <v>193766.76123143089</v>
      </c>
      <c r="BB303" s="4">
        <f t="shared" ca="1" si="549"/>
        <v>195203.94320762326</v>
      </c>
      <c r="BC303" s="4">
        <f t="shared" ca="1" si="549"/>
        <v>196651.78486569069</v>
      </c>
      <c r="BD303" s="4">
        <f t="shared" ca="1" si="549"/>
        <v>198110.36526925882</v>
      </c>
      <c r="BE303" s="4">
        <f t="shared" ca="1" si="549"/>
        <v>199579.7640683738</v>
      </c>
      <c r="BF303" s="4">
        <f t="shared" ca="1" si="549"/>
        <v>201060.0615038519</v>
      </c>
      <c r="BG303" s="4">
        <f t="shared" ca="1" si="549"/>
        <v>202551.33841166139</v>
      </c>
      <c r="BH303" s="4">
        <f t="shared" ca="1" si="549"/>
        <v>204053.67622733655</v>
      </c>
      <c r="BI303" s="4">
        <f t="shared" ca="1" si="549"/>
        <v>205567.15699042496</v>
      </c>
    </row>
    <row r="304" spans="1:61" x14ac:dyDescent="0.25">
      <c r="A304" s="60">
        <f t="shared" si="505"/>
        <v>2026</v>
      </c>
      <c r="C304" s="4">
        <f t="shared" ref="C304:BI304" si="550">C242*C180/4</f>
        <v>0</v>
      </c>
      <c r="D304" s="4">
        <f t="shared" si="550"/>
        <v>0</v>
      </c>
      <c r="E304" s="4">
        <f t="shared" si="550"/>
        <v>0</v>
      </c>
      <c r="F304" s="4">
        <f t="shared" si="550"/>
        <v>0</v>
      </c>
      <c r="G304" s="4">
        <f t="shared" si="550"/>
        <v>0</v>
      </c>
      <c r="H304" s="4">
        <f t="shared" si="550"/>
        <v>0</v>
      </c>
      <c r="I304" s="4">
        <f t="shared" si="550"/>
        <v>0</v>
      </c>
      <c r="J304" s="4">
        <f t="shared" si="550"/>
        <v>0</v>
      </c>
      <c r="K304" s="4">
        <f t="shared" si="550"/>
        <v>0</v>
      </c>
      <c r="L304" s="4">
        <f t="shared" si="550"/>
        <v>0</v>
      </c>
      <c r="M304" s="4">
        <f t="shared" si="550"/>
        <v>0</v>
      </c>
      <c r="N304" s="4">
        <f t="shared" si="550"/>
        <v>0</v>
      </c>
      <c r="O304" s="4">
        <f t="shared" si="550"/>
        <v>0</v>
      </c>
      <c r="P304" s="4">
        <f t="shared" si="550"/>
        <v>0</v>
      </c>
      <c r="Q304" s="4">
        <f t="shared" si="550"/>
        <v>0</v>
      </c>
      <c r="R304" s="4">
        <f t="shared" si="550"/>
        <v>0</v>
      </c>
      <c r="S304" s="4">
        <f t="shared" si="550"/>
        <v>0</v>
      </c>
      <c r="T304" s="4">
        <f t="shared" si="550"/>
        <v>0</v>
      </c>
      <c r="U304" s="4">
        <f t="shared" si="550"/>
        <v>0</v>
      </c>
      <c r="V304" s="4">
        <f t="shared" si="550"/>
        <v>0</v>
      </c>
      <c r="W304" s="4">
        <f t="shared" si="550"/>
        <v>0</v>
      </c>
      <c r="X304" s="4">
        <f t="shared" si="550"/>
        <v>0</v>
      </c>
      <c r="Y304" s="4">
        <f t="shared" si="550"/>
        <v>0</v>
      </c>
      <c r="Z304" s="4">
        <f t="shared" si="550"/>
        <v>0</v>
      </c>
      <c r="AA304" s="4">
        <f t="shared" si="550"/>
        <v>0</v>
      </c>
      <c r="AB304" s="4">
        <f t="shared" si="550"/>
        <v>0</v>
      </c>
      <c r="AC304" s="4">
        <f t="shared" si="550"/>
        <v>0</v>
      </c>
      <c r="AD304" s="4">
        <f t="shared" si="550"/>
        <v>0</v>
      </c>
      <c r="AE304" s="4">
        <f t="shared" si="550"/>
        <v>0</v>
      </c>
      <c r="AF304" s="4">
        <f t="shared" si="550"/>
        <v>0</v>
      </c>
      <c r="AG304" s="4">
        <f t="shared" si="550"/>
        <v>0</v>
      </c>
      <c r="AH304" s="4">
        <f t="shared" si="550"/>
        <v>0</v>
      </c>
      <c r="AI304" s="4">
        <f t="shared" si="550"/>
        <v>0</v>
      </c>
      <c r="AJ304" s="4">
        <f t="shared" si="550"/>
        <v>0</v>
      </c>
      <c r="AK304" s="4">
        <f t="shared" si="550"/>
        <v>0</v>
      </c>
      <c r="AL304" s="4">
        <f t="shared" si="550"/>
        <v>0</v>
      </c>
      <c r="AM304" s="4">
        <f t="shared" si="550"/>
        <v>0</v>
      </c>
      <c r="AN304" s="4">
        <f t="shared" si="550"/>
        <v>0</v>
      </c>
      <c r="AO304" s="4">
        <f t="shared" si="550"/>
        <v>0</v>
      </c>
      <c r="AP304" s="4">
        <f t="shared" si="550"/>
        <v>0</v>
      </c>
      <c r="AQ304" s="4">
        <f t="shared" si="550"/>
        <v>0</v>
      </c>
      <c r="AR304" s="4">
        <f t="shared" si="550"/>
        <v>0</v>
      </c>
      <c r="AS304" s="4">
        <f t="shared" si="550"/>
        <v>0</v>
      </c>
      <c r="AT304" s="4">
        <f t="shared" si="550"/>
        <v>0</v>
      </c>
      <c r="AU304" s="4">
        <f t="shared" si="550"/>
        <v>0</v>
      </c>
      <c r="AV304" s="4">
        <f t="shared" ca="1" si="550"/>
        <v>144025.95221760831</v>
      </c>
      <c r="AW304" s="4">
        <f t="shared" ca="1" si="550"/>
        <v>145094.20304306265</v>
      </c>
      <c r="AX304" s="4">
        <f t="shared" ca="1" si="550"/>
        <v>146170.37716156596</v>
      </c>
      <c r="AY304" s="4">
        <f t="shared" ca="1" si="550"/>
        <v>147254.5333407516</v>
      </c>
      <c r="AZ304" s="4">
        <f t="shared" ca="1" si="550"/>
        <v>148346.73078413651</v>
      </c>
      <c r="BA304" s="4">
        <f t="shared" ca="1" si="550"/>
        <v>149447.02913435447</v>
      </c>
      <c r="BB304" s="4">
        <f t="shared" ca="1" si="550"/>
        <v>150555.48847641292</v>
      </c>
      <c r="BC304" s="4">
        <f t="shared" ca="1" si="550"/>
        <v>151672.16934097413</v>
      </c>
      <c r="BD304" s="4">
        <f t="shared" ca="1" si="550"/>
        <v>152797.13270766058</v>
      </c>
      <c r="BE304" s="4">
        <f t="shared" ca="1" si="550"/>
        <v>153930.44000838508</v>
      </c>
      <c r="BF304" s="4">
        <f t="shared" ca="1" si="550"/>
        <v>155072.15313070526</v>
      </c>
      <c r="BG304" s="4">
        <f t="shared" ca="1" si="550"/>
        <v>156222.3344212033</v>
      </c>
      <c r="BH304" s="4">
        <f t="shared" ca="1" si="550"/>
        <v>157381.04668889035</v>
      </c>
      <c r="BI304" s="4">
        <f t="shared" ca="1" si="550"/>
        <v>158548.3532086366</v>
      </c>
    </row>
    <row r="305" spans="1:61" x14ac:dyDescent="0.25">
      <c r="A305" s="60">
        <f t="shared" si="505"/>
        <v>2026.25</v>
      </c>
      <c r="C305" s="4">
        <f t="shared" ref="C305:BI305" si="551">C243*C181/4</f>
        <v>0</v>
      </c>
      <c r="D305" s="4">
        <f t="shared" si="551"/>
        <v>0</v>
      </c>
      <c r="E305" s="4">
        <f t="shared" si="551"/>
        <v>0</v>
      </c>
      <c r="F305" s="4">
        <f t="shared" si="551"/>
        <v>0</v>
      </c>
      <c r="G305" s="4">
        <f t="shared" si="551"/>
        <v>0</v>
      </c>
      <c r="H305" s="4">
        <f t="shared" si="551"/>
        <v>0</v>
      </c>
      <c r="I305" s="4">
        <f t="shared" si="551"/>
        <v>0</v>
      </c>
      <c r="J305" s="4">
        <f t="shared" si="551"/>
        <v>0</v>
      </c>
      <c r="K305" s="4">
        <f t="shared" si="551"/>
        <v>0</v>
      </c>
      <c r="L305" s="4">
        <f t="shared" si="551"/>
        <v>0</v>
      </c>
      <c r="M305" s="4">
        <f t="shared" si="551"/>
        <v>0</v>
      </c>
      <c r="N305" s="4">
        <f t="shared" si="551"/>
        <v>0</v>
      </c>
      <c r="O305" s="4">
        <f t="shared" si="551"/>
        <v>0</v>
      </c>
      <c r="P305" s="4">
        <f t="shared" si="551"/>
        <v>0</v>
      </c>
      <c r="Q305" s="4">
        <f t="shared" si="551"/>
        <v>0</v>
      </c>
      <c r="R305" s="4">
        <f t="shared" si="551"/>
        <v>0</v>
      </c>
      <c r="S305" s="4">
        <f t="shared" si="551"/>
        <v>0</v>
      </c>
      <c r="T305" s="4">
        <f t="shared" si="551"/>
        <v>0</v>
      </c>
      <c r="U305" s="4">
        <f t="shared" si="551"/>
        <v>0</v>
      </c>
      <c r="V305" s="4">
        <f t="shared" si="551"/>
        <v>0</v>
      </c>
      <c r="W305" s="4">
        <f t="shared" si="551"/>
        <v>0</v>
      </c>
      <c r="X305" s="4">
        <f t="shared" si="551"/>
        <v>0</v>
      </c>
      <c r="Y305" s="4">
        <f t="shared" si="551"/>
        <v>0</v>
      </c>
      <c r="Z305" s="4">
        <f t="shared" si="551"/>
        <v>0</v>
      </c>
      <c r="AA305" s="4">
        <f t="shared" si="551"/>
        <v>0</v>
      </c>
      <c r="AB305" s="4">
        <f t="shared" si="551"/>
        <v>0</v>
      </c>
      <c r="AC305" s="4">
        <f t="shared" si="551"/>
        <v>0</v>
      </c>
      <c r="AD305" s="4">
        <f t="shared" si="551"/>
        <v>0</v>
      </c>
      <c r="AE305" s="4">
        <f t="shared" si="551"/>
        <v>0</v>
      </c>
      <c r="AF305" s="4">
        <f t="shared" si="551"/>
        <v>0</v>
      </c>
      <c r="AG305" s="4">
        <f t="shared" si="551"/>
        <v>0</v>
      </c>
      <c r="AH305" s="4">
        <f t="shared" si="551"/>
        <v>0</v>
      </c>
      <c r="AI305" s="4">
        <f t="shared" si="551"/>
        <v>0</v>
      </c>
      <c r="AJ305" s="4">
        <f t="shared" si="551"/>
        <v>0</v>
      </c>
      <c r="AK305" s="4">
        <f t="shared" si="551"/>
        <v>0</v>
      </c>
      <c r="AL305" s="4">
        <f t="shared" si="551"/>
        <v>0</v>
      </c>
      <c r="AM305" s="4">
        <f t="shared" si="551"/>
        <v>0</v>
      </c>
      <c r="AN305" s="4">
        <f t="shared" si="551"/>
        <v>0</v>
      </c>
      <c r="AO305" s="4">
        <f t="shared" si="551"/>
        <v>0</v>
      </c>
      <c r="AP305" s="4">
        <f t="shared" si="551"/>
        <v>0</v>
      </c>
      <c r="AQ305" s="4">
        <f t="shared" si="551"/>
        <v>0</v>
      </c>
      <c r="AR305" s="4">
        <f t="shared" si="551"/>
        <v>0</v>
      </c>
      <c r="AS305" s="4">
        <f t="shared" si="551"/>
        <v>0</v>
      </c>
      <c r="AT305" s="4">
        <f t="shared" si="551"/>
        <v>0</v>
      </c>
      <c r="AU305" s="4">
        <f t="shared" si="551"/>
        <v>0</v>
      </c>
      <c r="AV305" s="4">
        <f t="shared" si="551"/>
        <v>0</v>
      </c>
      <c r="AW305" s="4">
        <f t="shared" ca="1" si="551"/>
        <v>145094.20304306265</v>
      </c>
      <c r="AX305" s="4">
        <f t="shared" ca="1" si="551"/>
        <v>146170.37716156596</v>
      </c>
      <c r="AY305" s="4">
        <f t="shared" ca="1" si="551"/>
        <v>147254.5333407516</v>
      </c>
      <c r="AZ305" s="4">
        <f t="shared" ca="1" si="551"/>
        <v>148346.73078413651</v>
      </c>
      <c r="BA305" s="4">
        <f t="shared" ca="1" si="551"/>
        <v>149447.02913435447</v>
      </c>
      <c r="BB305" s="4">
        <f t="shared" ca="1" si="551"/>
        <v>150555.48847641292</v>
      </c>
      <c r="BC305" s="4">
        <f t="shared" ca="1" si="551"/>
        <v>151672.16934097413</v>
      </c>
      <c r="BD305" s="4">
        <f t="shared" ca="1" si="551"/>
        <v>152797.13270766058</v>
      </c>
      <c r="BE305" s="4">
        <f t="shared" ca="1" si="551"/>
        <v>153930.44000838508</v>
      </c>
      <c r="BF305" s="4">
        <f t="shared" ca="1" si="551"/>
        <v>155072.15313070526</v>
      </c>
      <c r="BG305" s="4">
        <f t="shared" ca="1" si="551"/>
        <v>156222.3344212033</v>
      </c>
      <c r="BH305" s="4">
        <f t="shared" ca="1" si="551"/>
        <v>157381.04668889035</v>
      </c>
      <c r="BI305" s="4">
        <f t="shared" ca="1" si="551"/>
        <v>158548.3532086366</v>
      </c>
    </row>
    <row r="306" spans="1:61" x14ac:dyDescent="0.25">
      <c r="A306" s="60">
        <f t="shared" si="505"/>
        <v>2026.5</v>
      </c>
      <c r="C306" s="4">
        <f t="shared" ref="C306:BI306" si="552">C244*C182/4</f>
        <v>0</v>
      </c>
      <c r="D306" s="4">
        <f t="shared" si="552"/>
        <v>0</v>
      </c>
      <c r="E306" s="4">
        <f t="shared" si="552"/>
        <v>0</v>
      </c>
      <c r="F306" s="4">
        <f t="shared" si="552"/>
        <v>0</v>
      </c>
      <c r="G306" s="4">
        <f t="shared" si="552"/>
        <v>0</v>
      </c>
      <c r="H306" s="4">
        <f t="shared" si="552"/>
        <v>0</v>
      </c>
      <c r="I306" s="4">
        <f t="shared" si="552"/>
        <v>0</v>
      </c>
      <c r="J306" s="4">
        <f t="shared" si="552"/>
        <v>0</v>
      </c>
      <c r="K306" s="4">
        <f t="shared" si="552"/>
        <v>0</v>
      </c>
      <c r="L306" s="4">
        <f t="shared" si="552"/>
        <v>0</v>
      </c>
      <c r="M306" s="4">
        <f t="shared" si="552"/>
        <v>0</v>
      </c>
      <c r="N306" s="4">
        <f t="shared" si="552"/>
        <v>0</v>
      </c>
      <c r="O306" s="4">
        <f t="shared" si="552"/>
        <v>0</v>
      </c>
      <c r="P306" s="4">
        <f t="shared" si="552"/>
        <v>0</v>
      </c>
      <c r="Q306" s="4">
        <f t="shared" si="552"/>
        <v>0</v>
      </c>
      <c r="R306" s="4">
        <f t="shared" si="552"/>
        <v>0</v>
      </c>
      <c r="S306" s="4">
        <f t="shared" si="552"/>
        <v>0</v>
      </c>
      <c r="T306" s="4">
        <f t="shared" si="552"/>
        <v>0</v>
      </c>
      <c r="U306" s="4">
        <f t="shared" si="552"/>
        <v>0</v>
      </c>
      <c r="V306" s="4">
        <f t="shared" si="552"/>
        <v>0</v>
      </c>
      <c r="W306" s="4">
        <f t="shared" si="552"/>
        <v>0</v>
      </c>
      <c r="X306" s="4">
        <f t="shared" si="552"/>
        <v>0</v>
      </c>
      <c r="Y306" s="4">
        <f t="shared" si="552"/>
        <v>0</v>
      </c>
      <c r="Z306" s="4">
        <f t="shared" si="552"/>
        <v>0</v>
      </c>
      <c r="AA306" s="4">
        <f t="shared" si="552"/>
        <v>0</v>
      </c>
      <c r="AB306" s="4">
        <f t="shared" si="552"/>
        <v>0</v>
      </c>
      <c r="AC306" s="4">
        <f t="shared" si="552"/>
        <v>0</v>
      </c>
      <c r="AD306" s="4">
        <f t="shared" si="552"/>
        <v>0</v>
      </c>
      <c r="AE306" s="4">
        <f t="shared" si="552"/>
        <v>0</v>
      </c>
      <c r="AF306" s="4">
        <f t="shared" si="552"/>
        <v>0</v>
      </c>
      <c r="AG306" s="4">
        <f t="shared" si="552"/>
        <v>0</v>
      </c>
      <c r="AH306" s="4">
        <f t="shared" si="552"/>
        <v>0</v>
      </c>
      <c r="AI306" s="4">
        <f t="shared" si="552"/>
        <v>0</v>
      </c>
      <c r="AJ306" s="4">
        <f t="shared" si="552"/>
        <v>0</v>
      </c>
      <c r="AK306" s="4">
        <f t="shared" si="552"/>
        <v>0</v>
      </c>
      <c r="AL306" s="4">
        <f t="shared" si="552"/>
        <v>0</v>
      </c>
      <c r="AM306" s="4">
        <f t="shared" si="552"/>
        <v>0</v>
      </c>
      <c r="AN306" s="4">
        <f t="shared" si="552"/>
        <v>0</v>
      </c>
      <c r="AO306" s="4">
        <f t="shared" si="552"/>
        <v>0</v>
      </c>
      <c r="AP306" s="4">
        <f t="shared" si="552"/>
        <v>0</v>
      </c>
      <c r="AQ306" s="4">
        <f t="shared" si="552"/>
        <v>0</v>
      </c>
      <c r="AR306" s="4">
        <f t="shared" si="552"/>
        <v>0</v>
      </c>
      <c r="AS306" s="4">
        <f t="shared" si="552"/>
        <v>0</v>
      </c>
      <c r="AT306" s="4">
        <f t="shared" si="552"/>
        <v>0</v>
      </c>
      <c r="AU306" s="4">
        <f t="shared" si="552"/>
        <v>0</v>
      </c>
      <c r="AV306" s="4">
        <f t="shared" si="552"/>
        <v>0</v>
      </c>
      <c r="AW306" s="4">
        <f t="shared" si="552"/>
        <v>0</v>
      </c>
      <c r="AX306" s="4">
        <f t="shared" ca="1" si="552"/>
        <v>89760.463117019681</v>
      </c>
      <c r="AY306" s="4">
        <f t="shared" ca="1" si="552"/>
        <v>90426.222914761165</v>
      </c>
      <c r="AZ306" s="4">
        <f t="shared" ca="1" si="552"/>
        <v>91096.920700709219</v>
      </c>
      <c r="BA306" s="4">
        <f t="shared" ca="1" si="552"/>
        <v>91772.593100276819</v>
      </c>
      <c r="BB306" s="4">
        <f t="shared" ca="1" si="552"/>
        <v>92453.277010530248</v>
      </c>
      <c r="BC306" s="4">
        <f t="shared" ca="1" si="552"/>
        <v>93139.00960220398</v>
      </c>
      <c r="BD306" s="4">
        <f t="shared" ca="1" si="552"/>
        <v>93829.828321730485</v>
      </c>
      <c r="BE306" s="4">
        <f t="shared" ca="1" si="552"/>
        <v>94525.770893285109</v>
      </c>
      <c r="BF306" s="4">
        <f t="shared" ca="1" si="552"/>
        <v>95226.875320846142</v>
      </c>
      <c r="BG306" s="4">
        <f t="shared" ca="1" si="552"/>
        <v>95933.179890270083</v>
      </c>
      <c r="BH306" s="4">
        <f t="shared" ca="1" si="552"/>
        <v>96644.723171382371</v>
      </c>
      <c r="BI306" s="4">
        <f t="shared" ca="1" si="552"/>
        <v>97361.544020083646</v>
      </c>
    </row>
    <row r="307" spans="1:61" x14ac:dyDescent="0.25">
      <c r="A307" s="60">
        <f t="shared" si="505"/>
        <v>2026.75</v>
      </c>
      <c r="C307" s="4">
        <f t="shared" ref="C307:BI307" si="553">C245*C183/4</f>
        <v>0</v>
      </c>
      <c r="D307" s="4">
        <f t="shared" si="553"/>
        <v>0</v>
      </c>
      <c r="E307" s="4">
        <f t="shared" si="553"/>
        <v>0</v>
      </c>
      <c r="F307" s="4">
        <f t="shared" si="553"/>
        <v>0</v>
      </c>
      <c r="G307" s="4">
        <f t="shared" si="553"/>
        <v>0</v>
      </c>
      <c r="H307" s="4">
        <f t="shared" si="553"/>
        <v>0</v>
      </c>
      <c r="I307" s="4">
        <f t="shared" si="553"/>
        <v>0</v>
      </c>
      <c r="J307" s="4">
        <f t="shared" si="553"/>
        <v>0</v>
      </c>
      <c r="K307" s="4">
        <f t="shared" si="553"/>
        <v>0</v>
      </c>
      <c r="L307" s="4">
        <f t="shared" si="553"/>
        <v>0</v>
      </c>
      <c r="M307" s="4">
        <f t="shared" si="553"/>
        <v>0</v>
      </c>
      <c r="N307" s="4">
        <f t="shared" si="553"/>
        <v>0</v>
      </c>
      <c r="O307" s="4">
        <f t="shared" si="553"/>
        <v>0</v>
      </c>
      <c r="P307" s="4">
        <f t="shared" si="553"/>
        <v>0</v>
      </c>
      <c r="Q307" s="4">
        <f t="shared" si="553"/>
        <v>0</v>
      </c>
      <c r="R307" s="4">
        <f t="shared" si="553"/>
        <v>0</v>
      </c>
      <c r="S307" s="4">
        <f t="shared" si="553"/>
        <v>0</v>
      </c>
      <c r="T307" s="4">
        <f t="shared" si="553"/>
        <v>0</v>
      </c>
      <c r="U307" s="4">
        <f t="shared" si="553"/>
        <v>0</v>
      </c>
      <c r="V307" s="4">
        <f t="shared" si="553"/>
        <v>0</v>
      </c>
      <c r="W307" s="4">
        <f t="shared" si="553"/>
        <v>0</v>
      </c>
      <c r="X307" s="4">
        <f t="shared" si="553"/>
        <v>0</v>
      </c>
      <c r="Y307" s="4">
        <f t="shared" si="553"/>
        <v>0</v>
      </c>
      <c r="Z307" s="4">
        <f t="shared" si="553"/>
        <v>0</v>
      </c>
      <c r="AA307" s="4">
        <f t="shared" si="553"/>
        <v>0</v>
      </c>
      <c r="AB307" s="4">
        <f t="shared" si="553"/>
        <v>0</v>
      </c>
      <c r="AC307" s="4">
        <f t="shared" si="553"/>
        <v>0</v>
      </c>
      <c r="AD307" s="4">
        <f t="shared" si="553"/>
        <v>0</v>
      </c>
      <c r="AE307" s="4">
        <f t="shared" si="553"/>
        <v>0</v>
      </c>
      <c r="AF307" s="4">
        <f t="shared" si="553"/>
        <v>0</v>
      </c>
      <c r="AG307" s="4">
        <f t="shared" si="553"/>
        <v>0</v>
      </c>
      <c r="AH307" s="4">
        <f t="shared" si="553"/>
        <v>0</v>
      </c>
      <c r="AI307" s="4">
        <f t="shared" si="553"/>
        <v>0</v>
      </c>
      <c r="AJ307" s="4">
        <f t="shared" si="553"/>
        <v>0</v>
      </c>
      <c r="AK307" s="4">
        <f t="shared" si="553"/>
        <v>0</v>
      </c>
      <c r="AL307" s="4">
        <f t="shared" si="553"/>
        <v>0</v>
      </c>
      <c r="AM307" s="4">
        <f t="shared" si="553"/>
        <v>0</v>
      </c>
      <c r="AN307" s="4">
        <f t="shared" si="553"/>
        <v>0</v>
      </c>
      <c r="AO307" s="4">
        <f t="shared" si="553"/>
        <v>0</v>
      </c>
      <c r="AP307" s="4">
        <f t="shared" si="553"/>
        <v>0</v>
      </c>
      <c r="AQ307" s="4">
        <f t="shared" si="553"/>
        <v>0</v>
      </c>
      <c r="AR307" s="4">
        <f t="shared" si="553"/>
        <v>0</v>
      </c>
      <c r="AS307" s="4">
        <f t="shared" si="553"/>
        <v>0</v>
      </c>
      <c r="AT307" s="4">
        <f t="shared" si="553"/>
        <v>0</v>
      </c>
      <c r="AU307" s="4">
        <f t="shared" si="553"/>
        <v>0</v>
      </c>
      <c r="AV307" s="4">
        <f t="shared" si="553"/>
        <v>0</v>
      </c>
      <c r="AW307" s="4">
        <f t="shared" si="553"/>
        <v>0</v>
      </c>
      <c r="AX307" s="4">
        <f t="shared" si="553"/>
        <v>0</v>
      </c>
      <c r="AY307" s="4">
        <f t="shared" ca="1" si="553"/>
        <v>90426.222914761165</v>
      </c>
      <c r="AZ307" s="4">
        <f t="shared" ca="1" si="553"/>
        <v>91096.920700709219</v>
      </c>
      <c r="BA307" s="4">
        <f t="shared" ca="1" si="553"/>
        <v>91772.593100276819</v>
      </c>
      <c r="BB307" s="4">
        <f t="shared" ca="1" si="553"/>
        <v>92453.277010530248</v>
      </c>
      <c r="BC307" s="4">
        <f t="shared" ca="1" si="553"/>
        <v>93139.00960220398</v>
      </c>
      <c r="BD307" s="4">
        <f t="shared" ca="1" si="553"/>
        <v>93829.828321730485</v>
      </c>
      <c r="BE307" s="4">
        <f t="shared" ca="1" si="553"/>
        <v>94525.770893285109</v>
      </c>
      <c r="BF307" s="4">
        <f t="shared" ca="1" si="553"/>
        <v>95226.875320846142</v>
      </c>
      <c r="BG307" s="4">
        <f t="shared" ca="1" si="553"/>
        <v>95933.179890270083</v>
      </c>
      <c r="BH307" s="4">
        <f t="shared" ca="1" si="553"/>
        <v>96644.723171382371</v>
      </c>
      <c r="BI307" s="4">
        <f t="shared" ca="1" si="553"/>
        <v>97361.544020083646</v>
      </c>
    </row>
    <row r="308" spans="1:61" x14ac:dyDescent="0.25">
      <c r="A308" s="60">
        <f t="shared" si="505"/>
        <v>2027</v>
      </c>
      <c r="C308" s="4">
        <f t="shared" ref="C308:BI308" si="554">C246*C184/4</f>
        <v>0</v>
      </c>
      <c r="D308" s="4">
        <f t="shared" si="554"/>
        <v>0</v>
      </c>
      <c r="E308" s="4">
        <f t="shared" si="554"/>
        <v>0</v>
      </c>
      <c r="F308" s="4">
        <f t="shared" si="554"/>
        <v>0</v>
      </c>
      <c r="G308" s="4">
        <f t="shared" si="554"/>
        <v>0</v>
      </c>
      <c r="H308" s="4">
        <f t="shared" si="554"/>
        <v>0</v>
      </c>
      <c r="I308" s="4">
        <f t="shared" si="554"/>
        <v>0</v>
      </c>
      <c r="J308" s="4">
        <f t="shared" si="554"/>
        <v>0</v>
      </c>
      <c r="K308" s="4">
        <f t="shared" si="554"/>
        <v>0</v>
      </c>
      <c r="L308" s="4">
        <f t="shared" si="554"/>
        <v>0</v>
      </c>
      <c r="M308" s="4">
        <f t="shared" si="554"/>
        <v>0</v>
      </c>
      <c r="N308" s="4">
        <f t="shared" si="554"/>
        <v>0</v>
      </c>
      <c r="O308" s="4">
        <f t="shared" si="554"/>
        <v>0</v>
      </c>
      <c r="P308" s="4">
        <f t="shared" si="554"/>
        <v>0</v>
      </c>
      <c r="Q308" s="4">
        <f t="shared" si="554"/>
        <v>0</v>
      </c>
      <c r="R308" s="4">
        <f t="shared" si="554"/>
        <v>0</v>
      </c>
      <c r="S308" s="4">
        <f t="shared" si="554"/>
        <v>0</v>
      </c>
      <c r="T308" s="4">
        <f t="shared" si="554"/>
        <v>0</v>
      </c>
      <c r="U308" s="4">
        <f t="shared" si="554"/>
        <v>0</v>
      </c>
      <c r="V308" s="4">
        <f t="shared" si="554"/>
        <v>0</v>
      </c>
      <c r="W308" s="4">
        <f t="shared" si="554"/>
        <v>0</v>
      </c>
      <c r="X308" s="4">
        <f t="shared" si="554"/>
        <v>0</v>
      </c>
      <c r="Y308" s="4">
        <f t="shared" si="554"/>
        <v>0</v>
      </c>
      <c r="Z308" s="4">
        <f t="shared" si="554"/>
        <v>0</v>
      </c>
      <c r="AA308" s="4">
        <f t="shared" si="554"/>
        <v>0</v>
      </c>
      <c r="AB308" s="4">
        <f t="shared" si="554"/>
        <v>0</v>
      </c>
      <c r="AC308" s="4">
        <f t="shared" si="554"/>
        <v>0</v>
      </c>
      <c r="AD308" s="4">
        <f t="shared" si="554"/>
        <v>0</v>
      </c>
      <c r="AE308" s="4">
        <f t="shared" si="554"/>
        <v>0</v>
      </c>
      <c r="AF308" s="4">
        <f t="shared" si="554"/>
        <v>0</v>
      </c>
      <c r="AG308" s="4">
        <f t="shared" si="554"/>
        <v>0</v>
      </c>
      <c r="AH308" s="4">
        <f t="shared" si="554"/>
        <v>0</v>
      </c>
      <c r="AI308" s="4">
        <f t="shared" si="554"/>
        <v>0</v>
      </c>
      <c r="AJ308" s="4">
        <f t="shared" si="554"/>
        <v>0</v>
      </c>
      <c r="AK308" s="4">
        <f t="shared" si="554"/>
        <v>0</v>
      </c>
      <c r="AL308" s="4">
        <f t="shared" si="554"/>
        <v>0</v>
      </c>
      <c r="AM308" s="4">
        <f t="shared" si="554"/>
        <v>0</v>
      </c>
      <c r="AN308" s="4">
        <f t="shared" si="554"/>
        <v>0</v>
      </c>
      <c r="AO308" s="4">
        <f t="shared" si="554"/>
        <v>0</v>
      </c>
      <c r="AP308" s="4">
        <f t="shared" si="554"/>
        <v>0</v>
      </c>
      <c r="AQ308" s="4">
        <f t="shared" si="554"/>
        <v>0</v>
      </c>
      <c r="AR308" s="4">
        <f t="shared" si="554"/>
        <v>0</v>
      </c>
      <c r="AS308" s="4">
        <f t="shared" si="554"/>
        <v>0</v>
      </c>
      <c r="AT308" s="4">
        <f t="shared" si="554"/>
        <v>0</v>
      </c>
      <c r="AU308" s="4">
        <f t="shared" si="554"/>
        <v>0</v>
      </c>
      <c r="AV308" s="4">
        <f t="shared" si="554"/>
        <v>0</v>
      </c>
      <c r="AW308" s="4">
        <f t="shared" si="554"/>
        <v>0</v>
      </c>
      <c r="AX308" s="4">
        <f t="shared" si="554"/>
        <v>0</v>
      </c>
      <c r="AY308" s="4">
        <f t="shared" si="554"/>
        <v>0</v>
      </c>
      <c r="AZ308" s="4">
        <f t="shared" ca="1" si="554"/>
        <v>70282.502291086392</v>
      </c>
      <c r="BA308" s="4">
        <f t="shared" ca="1" si="554"/>
        <v>70803.79265529805</v>
      </c>
      <c r="BB308" s="4">
        <f t="shared" ca="1" si="554"/>
        <v>71328.949467558123</v>
      </c>
      <c r="BC308" s="4">
        <f t="shared" ca="1" si="554"/>
        <v>71858.001405589283</v>
      </c>
      <c r="BD308" s="4">
        <f t="shared" ca="1" si="554"/>
        <v>72390.977359818979</v>
      </c>
      <c r="BE308" s="4">
        <f t="shared" ca="1" si="554"/>
        <v>72927.906434956982</v>
      </c>
      <c r="BF308" s="4">
        <f t="shared" ca="1" si="554"/>
        <v>73468.817951584846</v>
      </c>
      <c r="BG308" s="4">
        <f t="shared" ca="1" si="554"/>
        <v>74013.74144775694</v>
      </c>
      <c r="BH308" s="4">
        <f t="shared" ca="1" si="554"/>
        <v>74562.706680613526</v>
      </c>
      <c r="BI308" s="4">
        <f t="shared" ca="1" si="554"/>
        <v>75115.743628005686</v>
      </c>
    </row>
    <row r="309" spans="1:61" x14ac:dyDescent="0.25">
      <c r="A309" s="60">
        <f t="shared" si="505"/>
        <v>2027.25</v>
      </c>
      <c r="C309" s="4">
        <f t="shared" ref="C309:BI309" si="555">C247*C185/4</f>
        <v>0</v>
      </c>
      <c r="D309" s="4">
        <f t="shared" si="555"/>
        <v>0</v>
      </c>
      <c r="E309" s="4">
        <f t="shared" si="555"/>
        <v>0</v>
      </c>
      <c r="F309" s="4">
        <f t="shared" si="555"/>
        <v>0</v>
      </c>
      <c r="G309" s="4">
        <f t="shared" si="555"/>
        <v>0</v>
      </c>
      <c r="H309" s="4">
        <f t="shared" si="555"/>
        <v>0</v>
      </c>
      <c r="I309" s="4">
        <f t="shared" si="555"/>
        <v>0</v>
      </c>
      <c r="J309" s="4">
        <f t="shared" si="555"/>
        <v>0</v>
      </c>
      <c r="K309" s="4">
        <f t="shared" si="555"/>
        <v>0</v>
      </c>
      <c r="L309" s="4">
        <f t="shared" si="555"/>
        <v>0</v>
      </c>
      <c r="M309" s="4">
        <f t="shared" si="555"/>
        <v>0</v>
      </c>
      <c r="N309" s="4">
        <f t="shared" si="555"/>
        <v>0</v>
      </c>
      <c r="O309" s="4">
        <f t="shared" si="555"/>
        <v>0</v>
      </c>
      <c r="P309" s="4">
        <f t="shared" si="555"/>
        <v>0</v>
      </c>
      <c r="Q309" s="4">
        <f t="shared" si="555"/>
        <v>0</v>
      </c>
      <c r="R309" s="4">
        <f t="shared" si="555"/>
        <v>0</v>
      </c>
      <c r="S309" s="4">
        <f t="shared" si="555"/>
        <v>0</v>
      </c>
      <c r="T309" s="4">
        <f t="shared" si="555"/>
        <v>0</v>
      </c>
      <c r="U309" s="4">
        <f t="shared" si="555"/>
        <v>0</v>
      </c>
      <c r="V309" s="4">
        <f t="shared" si="555"/>
        <v>0</v>
      </c>
      <c r="W309" s="4">
        <f t="shared" si="555"/>
        <v>0</v>
      </c>
      <c r="X309" s="4">
        <f t="shared" si="555"/>
        <v>0</v>
      </c>
      <c r="Y309" s="4">
        <f t="shared" si="555"/>
        <v>0</v>
      </c>
      <c r="Z309" s="4">
        <f t="shared" si="555"/>
        <v>0</v>
      </c>
      <c r="AA309" s="4">
        <f t="shared" si="555"/>
        <v>0</v>
      </c>
      <c r="AB309" s="4">
        <f t="shared" si="555"/>
        <v>0</v>
      </c>
      <c r="AC309" s="4">
        <f t="shared" si="555"/>
        <v>0</v>
      </c>
      <c r="AD309" s="4">
        <f t="shared" si="555"/>
        <v>0</v>
      </c>
      <c r="AE309" s="4">
        <f t="shared" si="555"/>
        <v>0</v>
      </c>
      <c r="AF309" s="4">
        <f t="shared" si="555"/>
        <v>0</v>
      </c>
      <c r="AG309" s="4">
        <f t="shared" si="555"/>
        <v>0</v>
      </c>
      <c r="AH309" s="4">
        <f t="shared" si="555"/>
        <v>0</v>
      </c>
      <c r="AI309" s="4">
        <f t="shared" si="555"/>
        <v>0</v>
      </c>
      <c r="AJ309" s="4">
        <f t="shared" si="555"/>
        <v>0</v>
      </c>
      <c r="AK309" s="4">
        <f t="shared" si="555"/>
        <v>0</v>
      </c>
      <c r="AL309" s="4">
        <f t="shared" si="555"/>
        <v>0</v>
      </c>
      <c r="AM309" s="4">
        <f t="shared" si="555"/>
        <v>0</v>
      </c>
      <c r="AN309" s="4">
        <f t="shared" si="555"/>
        <v>0</v>
      </c>
      <c r="AO309" s="4">
        <f t="shared" si="555"/>
        <v>0</v>
      </c>
      <c r="AP309" s="4">
        <f t="shared" si="555"/>
        <v>0</v>
      </c>
      <c r="AQ309" s="4">
        <f t="shared" si="555"/>
        <v>0</v>
      </c>
      <c r="AR309" s="4">
        <f t="shared" si="555"/>
        <v>0</v>
      </c>
      <c r="AS309" s="4">
        <f t="shared" si="555"/>
        <v>0</v>
      </c>
      <c r="AT309" s="4">
        <f t="shared" si="555"/>
        <v>0</v>
      </c>
      <c r="AU309" s="4">
        <f t="shared" si="555"/>
        <v>0</v>
      </c>
      <c r="AV309" s="4">
        <f t="shared" si="555"/>
        <v>0</v>
      </c>
      <c r="AW309" s="4">
        <f t="shared" si="555"/>
        <v>0</v>
      </c>
      <c r="AX309" s="4">
        <f t="shared" si="555"/>
        <v>0</v>
      </c>
      <c r="AY309" s="4">
        <f t="shared" si="555"/>
        <v>0</v>
      </c>
      <c r="AZ309" s="4">
        <f t="shared" si="555"/>
        <v>0</v>
      </c>
      <c r="BA309" s="4">
        <f t="shared" ca="1" si="555"/>
        <v>70803.79265529805</v>
      </c>
      <c r="BB309" s="4">
        <f t="shared" ca="1" si="555"/>
        <v>71328.949467558123</v>
      </c>
      <c r="BC309" s="4">
        <f t="shared" ca="1" si="555"/>
        <v>71858.001405589283</v>
      </c>
      <c r="BD309" s="4">
        <f t="shared" ca="1" si="555"/>
        <v>72390.977359818979</v>
      </c>
      <c r="BE309" s="4">
        <f t="shared" ca="1" si="555"/>
        <v>72927.906434956982</v>
      </c>
      <c r="BF309" s="4">
        <f t="shared" ca="1" si="555"/>
        <v>73468.817951584846</v>
      </c>
      <c r="BG309" s="4">
        <f t="shared" ca="1" si="555"/>
        <v>74013.74144775694</v>
      </c>
      <c r="BH309" s="4">
        <f t="shared" ca="1" si="555"/>
        <v>74562.706680613526</v>
      </c>
      <c r="BI309" s="4">
        <f t="shared" ca="1" si="555"/>
        <v>75115.743628005686</v>
      </c>
    </row>
    <row r="310" spans="1:61" x14ac:dyDescent="0.25">
      <c r="A310" s="60">
        <f t="shared" si="505"/>
        <v>2027.5</v>
      </c>
      <c r="C310" s="4">
        <f t="shared" ref="C310:BI310" si="556">C248*C186/4</f>
        <v>0</v>
      </c>
      <c r="D310" s="4">
        <f t="shared" si="556"/>
        <v>0</v>
      </c>
      <c r="E310" s="4">
        <f t="shared" si="556"/>
        <v>0</v>
      </c>
      <c r="F310" s="4">
        <f t="shared" si="556"/>
        <v>0</v>
      </c>
      <c r="G310" s="4">
        <f t="shared" si="556"/>
        <v>0</v>
      </c>
      <c r="H310" s="4">
        <f t="shared" si="556"/>
        <v>0</v>
      </c>
      <c r="I310" s="4">
        <f t="shared" si="556"/>
        <v>0</v>
      </c>
      <c r="J310" s="4">
        <f t="shared" si="556"/>
        <v>0</v>
      </c>
      <c r="K310" s="4">
        <f t="shared" si="556"/>
        <v>0</v>
      </c>
      <c r="L310" s="4">
        <f t="shared" si="556"/>
        <v>0</v>
      </c>
      <c r="M310" s="4">
        <f t="shared" si="556"/>
        <v>0</v>
      </c>
      <c r="N310" s="4">
        <f t="shared" si="556"/>
        <v>0</v>
      </c>
      <c r="O310" s="4">
        <f t="shared" si="556"/>
        <v>0</v>
      </c>
      <c r="P310" s="4">
        <f t="shared" si="556"/>
        <v>0</v>
      </c>
      <c r="Q310" s="4">
        <f t="shared" si="556"/>
        <v>0</v>
      </c>
      <c r="R310" s="4">
        <f t="shared" si="556"/>
        <v>0</v>
      </c>
      <c r="S310" s="4">
        <f t="shared" si="556"/>
        <v>0</v>
      </c>
      <c r="T310" s="4">
        <f t="shared" si="556"/>
        <v>0</v>
      </c>
      <c r="U310" s="4">
        <f t="shared" si="556"/>
        <v>0</v>
      </c>
      <c r="V310" s="4">
        <f t="shared" si="556"/>
        <v>0</v>
      </c>
      <c r="W310" s="4">
        <f t="shared" si="556"/>
        <v>0</v>
      </c>
      <c r="X310" s="4">
        <f t="shared" si="556"/>
        <v>0</v>
      </c>
      <c r="Y310" s="4">
        <f t="shared" si="556"/>
        <v>0</v>
      </c>
      <c r="Z310" s="4">
        <f t="shared" si="556"/>
        <v>0</v>
      </c>
      <c r="AA310" s="4">
        <f t="shared" si="556"/>
        <v>0</v>
      </c>
      <c r="AB310" s="4">
        <f t="shared" si="556"/>
        <v>0</v>
      </c>
      <c r="AC310" s="4">
        <f t="shared" si="556"/>
        <v>0</v>
      </c>
      <c r="AD310" s="4">
        <f t="shared" si="556"/>
        <v>0</v>
      </c>
      <c r="AE310" s="4">
        <f t="shared" si="556"/>
        <v>0</v>
      </c>
      <c r="AF310" s="4">
        <f t="shared" si="556"/>
        <v>0</v>
      </c>
      <c r="AG310" s="4">
        <f t="shared" si="556"/>
        <v>0</v>
      </c>
      <c r="AH310" s="4">
        <f t="shared" si="556"/>
        <v>0</v>
      </c>
      <c r="AI310" s="4">
        <f t="shared" si="556"/>
        <v>0</v>
      </c>
      <c r="AJ310" s="4">
        <f t="shared" si="556"/>
        <v>0</v>
      </c>
      <c r="AK310" s="4">
        <f t="shared" si="556"/>
        <v>0</v>
      </c>
      <c r="AL310" s="4">
        <f t="shared" si="556"/>
        <v>0</v>
      </c>
      <c r="AM310" s="4">
        <f t="shared" si="556"/>
        <v>0</v>
      </c>
      <c r="AN310" s="4">
        <f t="shared" si="556"/>
        <v>0</v>
      </c>
      <c r="AO310" s="4">
        <f t="shared" si="556"/>
        <v>0</v>
      </c>
      <c r="AP310" s="4">
        <f t="shared" si="556"/>
        <v>0</v>
      </c>
      <c r="AQ310" s="4">
        <f t="shared" si="556"/>
        <v>0</v>
      </c>
      <c r="AR310" s="4">
        <f t="shared" si="556"/>
        <v>0</v>
      </c>
      <c r="AS310" s="4">
        <f t="shared" si="556"/>
        <v>0</v>
      </c>
      <c r="AT310" s="4">
        <f t="shared" si="556"/>
        <v>0</v>
      </c>
      <c r="AU310" s="4">
        <f t="shared" si="556"/>
        <v>0</v>
      </c>
      <c r="AV310" s="4">
        <f t="shared" si="556"/>
        <v>0</v>
      </c>
      <c r="AW310" s="4">
        <f t="shared" si="556"/>
        <v>0</v>
      </c>
      <c r="AX310" s="4">
        <f t="shared" si="556"/>
        <v>0</v>
      </c>
      <c r="AY310" s="4">
        <f t="shared" si="556"/>
        <v>0</v>
      </c>
      <c r="AZ310" s="4">
        <f t="shared" si="556"/>
        <v>0</v>
      </c>
      <c r="BA310" s="4">
        <f t="shared" si="556"/>
        <v>0</v>
      </c>
      <c r="BB310" s="4">
        <f t="shared" ca="1" si="556"/>
        <v>114916.65021546412</v>
      </c>
      <c r="BC310" s="4">
        <f t="shared" ca="1" si="556"/>
        <v>115768.99525856884</v>
      </c>
      <c r="BD310" s="4">
        <f t="shared" ca="1" si="556"/>
        <v>116627.66220603768</v>
      </c>
      <c r="BE310" s="4">
        <f t="shared" ca="1" si="556"/>
        <v>117492.69794788904</v>
      </c>
      <c r="BF310" s="4">
        <f t="shared" ca="1" si="556"/>
        <v>118364.14972192803</v>
      </c>
      <c r="BG310" s="4">
        <f t="shared" ca="1" si="556"/>
        <v>119242.06511632589</v>
      </c>
      <c r="BH310" s="4">
        <f t="shared" ca="1" si="556"/>
        <v>120126.49207221878</v>
      </c>
      <c r="BI310" s="4">
        <f t="shared" ca="1" si="556"/>
        <v>121017.47888632568</v>
      </c>
    </row>
    <row r="311" spans="1:61" x14ac:dyDescent="0.25">
      <c r="A311" s="60">
        <f t="shared" si="505"/>
        <v>2027.75</v>
      </c>
      <c r="C311" s="4">
        <f t="shared" ref="C311:BI311" si="557">C249*C187/4</f>
        <v>0</v>
      </c>
      <c r="D311" s="4">
        <f t="shared" si="557"/>
        <v>0</v>
      </c>
      <c r="E311" s="4">
        <f t="shared" si="557"/>
        <v>0</v>
      </c>
      <c r="F311" s="4">
        <f t="shared" si="557"/>
        <v>0</v>
      </c>
      <c r="G311" s="4">
        <f t="shared" si="557"/>
        <v>0</v>
      </c>
      <c r="H311" s="4">
        <f t="shared" si="557"/>
        <v>0</v>
      </c>
      <c r="I311" s="4">
        <f t="shared" si="557"/>
        <v>0</v>
      </c>
      <c r="J311" s="4">
        <f t="shared" si="557"/>
        <v>0</v>
      </c>
      <c r="K311" s="4">
        <f t="shared" si="557"/>
        <v>0</v>
      </c>
      <c r="L311" s="4">
        <f t="shared" si="557"/>
        <v>0</v>
      </c>
      <c r="M311" s="4">
        <f t="shared" si="557"/>
        <v>0</v>
      </c>
      <c r="N311" s="4">
        <f t="shared" si="557"/>
        <v>0</v>
      </c>
      <c r="O311" s="4">
        <f t="shared" si="557"/>
        <v>0</v>
      </c>
      <c r="P311" s="4">
        <f t="shared" si="557"/>
        <v>0</v>
      </c>
      <c r="Q311" s="4">
        <f t="shared" si="557"/>
        <v>0</v>
      </c>
      <c r="R311" s="4">
        <f t="shared" si="557"/>
        <v>0</v>
      </c>
      <c r="S311" s="4">
        <f t="shared" si="557"/>
        <v>0</v>
      </c>
      <c r="T311" s="4">
        <f t="shared" si="557"/>
        <v>0</v>
      </c>
      <c r="U311" s="4">
        <f t="shared" si="557"/>
        <v>0</v>
      </c>
      <c r="V311" s="4">
        <f t="shared" si="557"/>
        <v>0</v>
      </c>
      <c r="W311" s="4">
        <f t="shared" si="557"/>
        <v>0</v>
      </c>
      <c r="X311" s="4">
        <f t="shared" si="557"/>
        <v>0</v>
      </c>
      <c r="Y311" s="4">
        <f t="shared" si="557"/>
        <v>0</v>
      </c>
      <c r="Z311" s="4">
        <f t="shared" si="557"/>
        <v>0</v>
      </c>
      <c r="AA311" s="4">
        <f t="shared" si="557"/>
        <v>0</v>
      </c>
      <c r="AB311" s="4">
        <f t="shared" si="557"/>
        <v>0</v>
      </c>
      <c r="AC311" s="4">
        <f t="shared" si="557"/>
        <v>0</v>
      </c>
      <c r="AD311" s="4">
        <f t="shared" si="557"/>
        <v>0</v>
      </c>
      <c r="AE311" s="4">
        <f t="shared" si="557"/>
        <v>0</v>
      </c>
      <c r="AF311" s="4">
        <f t="shared" si="557"/>
        <v>0</v>
      </c>
      <c r="AG311" s="4">
        <f t="shared" si="557"/>
        <v>0</v>
      </c>
      <c r="AH311" s="4">
        <f t="shared" si="557"/>
        <v>0</v>
      </c>
      <c r="AI311" s="4">
        <f t="shared" si="557"/>
        <v>0</v>
      </c>
      <c r="AJ311" s="4">
        <f t="shared" si="557"/>
        <v>0</v>
      </c>
      <c r="AK311" s="4">
        <f t="shared" si="557"/>
        <v>0</v>
      </c>
      <c r="AL311" s="4">
        <f t="shared" si="557"/>
        <v>0</v>
      </c>
      <c r="AM311" s="4">
        <f t="shared" si="557"/>
        <v>0</v>
      </c>
      <c r="AN311" s="4">
        <f t="shared" si="557"/>
        <v>0</v>
      </c>
      <c r="AO311" s="4">
        <f t="shared" si="557"/>
        <v>0</v>
      </c>
      <c r="AP311" s="4">
        <f t="shared" si="557"/>
        <v>0</v>
      </c>
      <c r="AQ311" s="4">
        <f t="shared" si="557"/>
        <v>0</v>
      </c>
      <c r="AR311" s="4">
        <f t="shared" si="557"/>
        <v>0</v>
      </c>
      <c r="AS311" s="4">
        <f t="shared" si="557"/>
        <v>0</v>
      </c>
      <c r="AT311" s="4">
        <f t="shared" si="557"/>
        <v>0</v>
      </c>
      <c r="AU311" s="4">
        <f t="shared" si="557"/>
        <v>0</v>
      </c>
      <c r="AV311" s="4">
        <f t="shared" si="557"/>
        <v>0</v>
      </c>
      <c r="AW311" s="4">
        <f t="shared" si="557"/>
        <v>0</v>
      </c>
      <c r="AX311" s="4">
        <f t="shared" si="557"/>
        <v>0</v>
      </c>
      <c r="AY311" s="4">
        <f t="shared" si="557"/>
        <v>0</v>
      </c>
      <c r="AZ311" s="4">
        <f t="shared" si="557"/>
        <v>0</v>
      </c>
      <c r="BA311" s="4">
        <f t="shared" si="557"/>
        <v>0</v>
      </c>
      <c r="BB311" s="4">
        <f t="shared" si="557"/>
        <v>0</v>
      </c>
      <c r="BC311" s="4">
        <f t="shared" ca="1" si="557"/>
        <v>115768.99525856884</v>
      </c>
      <c r="BD311" s="4">
        <f t="shared" ca="1" si="557"/>
        <v>116627.66220603768</v>
      </c>
      <c r="BE311" s="4">
        <f t="shared" ca="1" si="557"/>
        <v>117492.69794788904</v>
      </c>
      <c r="BF311" s="4">
        <f t="shared" ca="1" si="557"/>
        <v>118364.14972192803</v>
      </c>
      <c r="BG311" s="4">
        <f t="shared" ca="1" si="557"/>
        <v>119242.06511632589</v>
      </c>
      <c r="BH311" s="4">
        <f t="shared" ca="1" si="557"/>
        <v>120126.49207221878</v>
      </c>
      <c r="BI311" s="4">
        <f t="shared" ca="1" si="557"/>
        <v>121017.47888632568</v>
      </c>
    </row>
    <row r="312" spans="1:61" x14ac:dyDescent="0.25">
      <c r="A312" s="60">
        <f t="shared" si="505"/>
        <v>2028</v>
      </c>
      <c r="C312" s="4">
        <f t="shared" ref="C312:BI312" si="558">C250*C188/4</f>
        <v>0</v>
      </c>
      <c r="D312" s="4">
        <f t="shared" si="558"/>
        <v>0</v>
      </c>
      <c r="E312" s="4">
        <f t="shared" si="558"/>
        <v>0</v>
      </c>
      <c r="F312" s="4">
        <f t="shared" si="558"/>
        <v>0</v>
      </c>
      <c r="G312" s="4">
        <f t="shared" si="558"/>
        <v>0</v>
      </c>
      <c r="H312" s="4">
        <f t="shared" si="558"/>
        <v>0</v>
      </c>
      <c r="I312" s="4">
        <f t="shared" si="558"/>
        <v>0</v>
      </c>
      <c r="J312" s="4">
        <f t="shared" si="558"/>
        <v>0</v>
      </c>
      <c r="K312" s="4">
        <f t="shared" si="558"/>
        <v>0</v>
      </c>
      <c r="L312" s="4">
        <f t="shared" si="558"/>
        <v>0</v>
      </c>
      <c r="M312" s="4">
        <f t="shared" si="558"/>
        <v>0</v>
      </c>
      <c r="N312" s="4">
        <f t="shared" si="558"/>
        <v>0</v>
      </c>
      <c r="O312" s="4">
        <f t="shared" si="558"/>
        <v>0</v>
      </c>
      <c r="P312" s="4">
        <f t="shared" si="558"/>
        <v>0</v>
      </c>
      <c r="Q312" s="4">
        <f t="shared" si="558"/>
        <v>0</v>
      </c>
      <c r="R312" s="4">
        <f t="shared" si="558"/>
        <v>0</v>
      </c>
      <c r="S312" s="4">
        <f t="shared" si="558"/>
        <v>0</v>
      </c>
      <c r="T312" s="4">
        <f t="shared" si="558"/>
        <v>0</v>
      </c>
      <c r="U312" s="4">
        <f t="shared" si="558"/>
        <v>0</v>
      </c>
      <c r="V312" s="4">
        <f t="shared" si="558"/>
        <v>0</v>
      </c>
      <c r="W312" s="4">
        <f t="shared" si="558"/>
        <v>0</v>
      </c>
      <c r="X312" s="4">
        <f t="shared" si="558"/>
        <v>0</v>
      </c>
      <c r="Y312" s="4">
        <f t="shared" si="558"/>
        <v>0</v>
      </c>
      <c r="Z312" s="4">
        <f t="shared" si="558"/>
        <v>0</v>
      </c>
      <c r="AA312" s="4">
        <f t="shared" si="558"/>
        <v>0</v>
      </c>
      <c r="AB312" s="4">
        <f t="shared" si="558"/>
        <v>0</v>
      </c>
      <c r="AC312" s="4">
        <f t="shared" si="558"/>
        <v>0</v>
      </c>
      <c r="AD312" s="4">
        <f t="shared" si="558"/>
        <v>0</v>
      </c>
      <c r="AE312" s="4">
        <f t="shared" si="558"/>
        <v>0</v>
      </c>
      <c r="AF312" s="4">
        <f t="shared" si="558"/>
        <v>0</v>
      </c>
      <c r="AG312" s="4">
        <f t="shared" si="558"/>
        <v>0</v>
      </c>
      <c r="AH312" s="4">
        <f t="shared" si="558"/>
        <v>0</v>
      </c>
      <c r="AI312" s="4">
        <f t="shared" si="558"/>
        <v>0</v>
      </c>
      <c r="AJ312" s="4">
        <f t="shared" si="558"/>
        <v>0</v>
      </c>
      <c r="AK312" s="4">
        <f t="shared" si="558"/>
        <v>0</v>
      </c>
      <c r="AL312" s="4">
        <f t="shared" si="558"/>
        <v>0</v>
      </c>
      <c r="AM312" s="4">
        <f t="shared" si="558"/>
        <v>0</v>
      </c>
      <c r="AN312" s="4">
        <f t="shared" si="558"/>
        <v>0</v>
      </c>
      <c r="AO312" s="4">
        <f t="shared" si="558"/>
        <v>0</v>
      </c>
      <c r="AP312" s="4">
        <f t="shared" si="558"/>
        <v>0</v>
      </c>
      <c r="AQ312" s="4">
        <f t="shared" si="558"/>
        <v>0</v>
      </c>
      <c r="AR312" s="4">
        <f t="shared" si="558"/>
        <v>0</v>
      </c>
      <c r="AS312" s="4">
        <f t="shared" si="558"/>
        <v>0</v>
      </c>
      <c r="AT312" s="4">
        <f t="shared" si="558"/>
        <v>0</v>
      </c>
      <c r="AU312" s="4">
        <f t="shared" si="558"/>
        <v>0</v>
      </c>
      <c r="AV312" s="4">
        <f t="shared" si="558"/>
        <v>0</v>
      </c>
      <c r="AW312" s="4">
        <f t="shared" si="558"/>
        <v>0</v>
      </c>
      <c r="AX312" s="4">
        <f t="shared" si="558"/>
        <v>0</v>
      </c>
      <c r="AY312" s="4">
        <f t="shared" si="558"/>
        <v>0</v>
      </c>
      <c r="AZ312" s="4">
        <f t="shared" si="558"/>
        <v>0</v>
      </c>
      <c r="BA312" s="4">
        <f t="shared" si="558"/>
        <v>0</v>
      </c>
      <c r="BB312" s="4">
        <f t="shared" si="558"/>
        <v>0</v>
      </c>
      <c r="BC312" s="4">
        <f t="shared" si="558"/>
        <v>0</v>
      </c>
      <c r="BD312" s="4">
        <f t="shared" ca="1" si="558"/>
        <v>127229.81012856937</v>
      </c>
      <c r="BE312" s="4">
        <f t="shared" ca="1" si="558"/>
        <v>128173.48276256029</v>
      </c>
      <c r="BF312" s="4">
        <f t="shared" ca="1" si="558"/>
        <v>129124.1546842122</v>
      </c>
      <c r="BG312" s="4">
        <f t="shared" ca="1" si="558"/>
        <v>130081.87780774411</v>
      </c>
      <c r="BH312" s="4">
        <f t="shared" ca="1" si="558"/>
        <v>131046.70443242641</v>
      </c>
      <c r="BI312" s="4">
        <f t="shared" ca="1" si="558"/>
        <v>132018.68724543709</v>
      </c>
    </row>
    <row r="313" spans="1:61" x14ac:dyDescent="0.25">
      <c r="A313" s="60">
        <f t="shared" si="505"/>
        <v>2028.25</v>
      </c>
      <c r="C313" s="4">
        <f t="shared" ref="C313:BI313" si="559">C251*C189/4</f>
        <v>0</v>
      </c>
      <c r="D313" s="4">
        <f t="shared" si="559"/>
        <v>0</v>
      </c>
      <c r="E313" s="4">
        <f t="shared" si="559"/>
        <v>0</v>
      </c>
      <c r="F313" s="4">
        <f t="shared" si="559"/>
        <v>0</v>
      </c>
      <c r="G313" s="4">
        <f t="shared" si="559"/>
        <v>0</v>
      </c>
      <c r="H313" s="4">
        <f t="shared" si="559"/>
        <v>0</v>
      </c>
      <c r="I313" s="4">
        <f t="shared" si="559"/>
        <v>0</v>
      </c>
      <c r="J313" s="4">
        <f t="shared" si="559"/>
        <v>0</v>
      </c>
      <c r="K313" s="4">
        <f t="shared" si="559"/>
        <v>0</v>
      </c>
      <c r="L313" s="4">
        <f t="shared" si="559"/>
        <v>0</v>
      </c>
      <c r="M313" s="4">
        <f t="shared" si="559"/>
        <v>0</v>
      </c>
      <c r="N313" s="4">
        <f t="shared" si="559"/>
        <v>0</v>
      </c>
      <c r="O313" s="4">
        <f t="shared" si="559"/>
        <v>0</v>
      </c>
      <c r="P313" s="4">
        <f t="shared" si="559"/>
        <v>0</v>
      </c>
      <c r="Q313" s="4">
        <f t="shared" si="559"/>
        <v>0</v>
      </c>
      <c r="R313" s="4">
        <f t="shared" si="559"/>
        <v>0</v>
      </c>
      <c r="S313" s="4">
        <f t="shared" si="559"/>
        <v>0</v>
      </c>
      <c r="T313" s="4">
        <f t="shared" si="559"/>
        <v>0</v>
      </c>
      <c r="U313" s="4">
        <f t="shared" si="559"/>
        <v>0</v>
      </c>
      <c r="V313" s="4">
        <f t="shared" si="559"/>
        <v>0</v>
      </c>
      <c r="W313" s="4">
        <f t="shared" si="559"/>
        <v>0</v>
      </c>
      <c r="X313" s="4">
        <f t="shared" si="559"/>
        <v>0</v>
      </c>
      <c r="Y313" s="4">
        <f t="shared" si="559"/>
        <v>0</v>
      </c>
      <c r="Z313" s="4">
        <f t="shared" si="559"/>
        <v>0</v>
      </c>
      <c r="AA313" s="4">
        <f t="shared" si="559"/>
        <v>0</v>
      </c>
      <c r="AB313" s="4">
        <f t="shared" si="559"/>
        <v>0</v>
      </c>
      <c r="AC313" s="4">
        <f t="shared" si="559"/>
        <v>0</v>
      </c>
      <c r="AD313" s="4">
        <f t="shared" si="559"/>
        <v>0</v>
      </c>
      <c r="AE313" s="4">
        <f t="shared" si="559"/>
        <v>0</v>
      </c>
      <c r="AF313" s="4">
        <f t="shared" si="559"/>
        <v>0</v>
      </c>
      <c r="AG313" s="4">
        <f t="shared" si="559"/>
        <v>0</v>
      </c>
      <c r="AH313" s="4">
        <f t="shared" si="559"/>
        <v>0</v>
      </c>
      <c r="AI313" s="4">
        <f t="shared" si="559"/>
        <v>0</v>
      </c>
      <c r="AJ313" s="4">
        <f t="shared" si="559"/>
        <v>0</v>
      </c>
      <c r="AK313" s="4">
        <f t="shared" si="559"/>
        <v>0</v>
      </c>
      <c r="AL313" s="4">
        <f t="shared" si="559"/>
        <v>0</v>
      </c>
      <c r="AM313" s="4">
        <f t="shared" si="559"/>
        <v>0</v>
      </c>
      <c r="AN313" s="4">
        <f t="shared" si="559"/>
        <v>0</v>
      </c>
      <c r="AO313" s="4">
        <f t="shared" si="559"/>
        <v>0</v>
      </c>
      <c r="AP313" s="4">
        <f t="shared" si="559"/>
        <v>0</v>
      </c>
      <c r="AQ313" s="4">
        <f t="shared" si="559"/>
        <v>0</v>
      </c>
      <c r="AR313" s="4">
        <f t="shared" si="559"/>
        <v>0</v>
      </c>
      <c r="AS313" s="4">
        <f t="shared" si="559"/>
        <v>0</v>
      </c>
      <c r="AT313" s="4">
        <f t="shared" si="559"/>
        <v>0</v>
      </c>
      <c r="AU313" s="4">
        <f t="shared" si="559"/>
        <v>0</v>
      </c>
      <c r="AV313" s="4">
        <f t="shared" si="559"/>
        <v>0</v>
      </c>
      <c r="AW313" s="4">
        <f t="shared" si="559"/>
        <v>0</v>
      </c>
      <c r="AX313" s="4">
        <f t="shared" si="559"/>
        <v>0</v>
      </c>
      <c r="AY313" s="4">
        <f t="shared" si="559"/>
        <v>0</v>
      </c>
      <c r="AZ313" s="4">
        <f t="shared" si="559"/>
        <v>0</v>
      </c>
      <c r="BA313" s="4">
        <f t="shared" si="559"/>
        <v>0</v>
      </c>
      <c r="BB313" s="4">
        <f t="shared" si="559"/>
        <v>0</v>
      </c>
      <c r="BC313" s="4">
        <f t="shared" si="559"/>
        <v>0</v>
      </c>
      <c r="BD313" s="4">
        <f t="shared" si="559"/>
        <v>0</v>
      </c>
      <c r="BE313" s="4">
        <f t="shared" ca="1" si="559"/>
        <v>128173.48276256029</v>
      </c>
      <c r="BF313" s="4">
        <f t="shared" ca="1" si="559"/>
        <v>129124.1546842122</v>
      </c>
      <c r="BG313" s="4">
        <f t="shared" ca="1" si="559"/>
        <v>130081.87780774411</v>
      </c>
      <c r="BH313" s="4">
        <f t="shared" ca="1" si="559"/>
        <v>131046.70443242641</v>
      </c>
      <c r="BI313" s="4">
        <f t="shared" ca="1" si="559"/>
        <v>132018.68724543709</v>
      </c>
    </row>
    <row r="314" spans="1:61" x14ac:dyDescent="0.25">
      <c r="A314" s="60">
        <f t="shared" si="505"/>
        <v>2028.5</v>
      </c>
      <c r="C314" s="4">
        <f t="shared" ref="C314:BI314" si="560">C252*C190/4</f>
        <v>0</v>
      </c>
      <c r="D314" s="4">
        <f t="shared" si="560"/>
        <v>0</v>
      </c>
      <c r="E314" s="4">
        <f t="shared" si="560"/>
        <v>0</v>
      </c>
      <c r="F314" s="4">
        <f t="shared" si="560"/>
        <v>0</v>
      </c>
      <c r="G314" s="4">
        <f t="shared" si="560"/>
        <v>0</v>
      </c>
      <c r="H314" s="4">
        <f t="shared" si="560"/>
        <v>0</v>
      </c>
      <c r="I314" s="4">
        <f t="shared" si="560"/>
        <v>0</v>
      </c>
      <c r="J314" s="4">
        <f t="shared" si="560"/>
        <v>0</v>
      </c>
      <c r="K314" s="4">
        <f t="shared" si="560"/>
        <v>0</v>
      </c>
      <c r="L314" s="4">
        <f t="shared" si="560"/>
        <v>0</v>
      </c>
      <c r="M314" s="4">
        <f t="shared" si="560"/>
        <v>0</v>
      </c>
      <c r="N314" s="4">
        <f t="shared" si="560"/>
        <v>0</v>
      </c>
      <c r="O314" s="4">
        <f t="shared" si="560"/>
        <v>0</v>
      </c>
      <c r="P314" s="4">
        <f t="shared" si="560"/>
        <v>0</v>
      </c>
      <c r="Q314" s="4">
        <f t="shared" si="560"/>
        <v>0</v>
      </c>
      <c r="R314" s="4">
        <f t="shared" si="560"/>
        <v>0</v>
      </c>
      <c r="S314" s="4">
        <f t="shared" si="560"/>
        <v>0</v>
      </c>
      <c r="T314" s="4">
        <f t="shared" si="560"/>
        <v>0</v>
      </c>
      <c r="U314" s="4">
        <f t="shared" si="560"/>
        <v>0</v>
      </c>
      <c r="V314" s="4">
        <f t="shared" si="560"/>
        <v>0</v>
      </c>
      <c r="W314" s="4">
        <f t="shared" si="560"/>
        <v>0</v>
      </c>
      <c r="X314" s="4">
        <f t="shared" si="560"/>
        <v>0</v>
      </c>
      <c r="Y314" s="4">
        <f t="shared" si="560"/>
        <v>0</v>
      </c>
      <c r="Z314" s="4">
        <f t="shared" si="560"/>
        <v>0</v>
      </c>
      <c r="AA314" s="4">
        <f t="shared" si="560"/>
        <v>0</v>
      </c>
      <c r="AB314" s="4">
        <f t="shared" si="560"/>
        <v>0</v>
      </c>
      <c r="AC314" s="4">
        <f t="shared" si="560"/>
        <v>0</v>
      </c>
      <c r="AD314" s="4">
        <f t="shared" si="560"/>
        <v>0</v>
      </c>
      <c r="AE314" s="4">
        <f t="shared" si="560"/>
        <v>0</v>
      </c>
      <c r="AF314" s="4">
        <f t="shared" si="560"/>
        <v>0</v>
      </c>
      <c r="AG314" s="4">
        <f t="shared" si="560"/>
        <v>0</v>
      </c>
      <c r="AH314" s="4">
        <f t="shared" si="560"/>
        <v>0</v>
      </c>
      <c r="AI314" s="4">
        <f t="shared" si="560"/>
        <v>0</v>
      </c>
      <c r="AJ314" s="4">
        <f t="shared" si="560"/>
        <v>0</v>
      </c>
      <c r="AK314" s="4">
        <f t="shared" si="560"/>
        <v>0</v>
      </c>
      <c r="AL314" s="4">
        <f t="shared" si="560"/>
        <v>0</v>
      </c>
      <c r="AM314" s="4">
        <f t="shared" si="560"/>
        <v>0</v>
      </c>
      <c r="AN314" s="4">
        <f t="shared" si="560"/>
        <v>0</v>
      </c>
      <c r="AO314" s="4">
        <f t="shared" si="560"/>
        <v>0</v>
      </c>
      <c r="AP314" s="4">
        <f t="shared" si="560"/>
        <v>0</v>
      </c>
      <c r="AQ314" s="4">
        <f t="shared" si="560"/>
        <v>0</v>
      </c>
      <c r="AR314" s="4">
        <f t="shared" si="560"/>
        <v>0</v>
      </c>
      <c r="AS314" s="4">
        <f t="shared" si="560"/>
        <v>0</v>
      </c>
      <c r="AT314" s="4">
        <f t="shared" si="560"/>
        <v>0</v>
      </c>
      <c r="AU314" s="4">
        <f t="shared" si="560"/>
        <v>0</v>
      </c>
      <c r="AV314" s="4">
        <f t="shared" si="560"/>
        <v>0</v>
      </c>
      <c r="AW314" s="4">
        <f t="shared" si="560"/>
        <v>0</v>
      </c>
      <c r="AX314" s="4">
        <f t="shared" si="560"/>
        <v>0</v>
      </c>
      <c r="AY314" s="4">
        <f t="shared" si="560"/>
        <v>0</v>
      </c>
      <c r="AZ314" s="4">
        <f t="shared" si="560"/>
        <v>0</v>
      </c>
      <c r="BA314" s="4">
        <f t="shared" si="560"/>
        <v>0</v>
      </c>
      <c r="BB314" s="4">
        <f t="shared" si="560"/>
        <v>0</v>
      </c>
      <c r="BC314" s="4">
        <f t="shared" si="560"/>
        <v>0</v>
      </c>
      <c r="BD314" s="4">
        <f t="shared" si="560"/>
        <v>0</v>
      </c>
      <c r="BE314" s="4">
        <f t="shared" si="560"/>
        <v>0</v>
      </c>
      <c r="BF314" s="4">
        <f t="shared" ca="1" si="560"/>
        <v>133819.19624259279</v>
      </c>
      <c r="BG314" s="4">
        <f t="shared" ca="1" si="560"/>
        <v>134811.74282636264</v>
      </c>
      <c r="BH314" s="4">
        <f t="shared" ca="1" si="560"/>
        <v>135811.65119938704</v>
      </c>
      <c r="BI314" s="4">
        <f t="shared" ca="1" si="560"/>
        <v>136818.97596458532</v>
      </c>
    </row>
    <row r="315" spans="1:61" x14ac:dyDescent="0.25">
      <c r="A315" s="60">
        <f t="shared" si="505"/>
        <v>2028.75</v>
      </c>
      <c r="C315" s="4">
        <f t="shared" ref="C315:BI315" si="561">C253*C191/4</f>
        <v>0</v>
      </c>
      <c r="D315" s="4">
        <f t="shared" si="561"/>
        <v>0</v>
      </c>
      <c r="E315" s="4">
        <f t="shared" si="561"/>
        <v>0</v>
      </c>
      <c r="F315" s="4">
        <f t="shared" si="561"/>
        <v>0</v>
      </c>
      <c r="G315" s="4">
        <f t="shared" si="561"/>
        <v>0</v>
      </c>
      <c r="H315" s="4">
        <f t="shared" si="561"/>
        <v>0</v>
      </c>
      <c r="I315" s="4">
        <f t="shared" si="561"/>
        <v>0</v>
      </c>
      <c r="J315" s="4">
        <f t="shared" si="561"/>
        <v>0</v>
      </c>
      <c r="K315" s="4">
        <f t="shared" si="561"/>
        <v>0</v>
      </c>
      <c r="L315" s="4">
        <f t="shared" si="561"/>
        <v>0</v>
      </c>
      <c r="M315" s="4">
        <f t="shared" si="561"/>
        <v>0</v>
      </c>
      <c r="N315" s="4">
        <f t="shared" si="561"/>
        <v>0</v>
      </c>
      <c r="O315" s="4">
        <f t="shared" si="561"/>
        <v>0</v>
      </c>
      <c r="P315" s="4">
        <f t="shared" si="561"/>
        <v>0</v>
      </c>
      <c r="Q315" s="4">
        <f t="shared" si="561"/>
        <v>0</v>
      </c>
      <c r="R315" s="4">
        <f t="shared" si="561"/>
        <v>0</v>
      </c>
      <c r="S315" s="4">
        <f t="shared" si="561"/>
        <v>0</v>
      </c>
      <c r="T315" s="4">
        <f t="shared" si="561"/>
        <v>0</v>
      </c>
      <c r="U315" s="4">
        <f t="shared" si="561"/>
        <v>0</v>
      </c>
      <c r="V315" s="4">
        <f t="shared" si="561"/>
        <v>0</v>
      </c>
      <c r="W315" s="4">
        <f t="shared" si="561"/>
        <v>0</v>
      </c>
      <c r="X315" s="4">
        <f t="shared" si="561"/>
        <v>0</v>
      </c>
      <c r="Y315" s="4">
        <f t="shared" si="561"/>
        <v>0</v>
      </c>
      <c r="Z315" s="4">
        <f t="shared" si="561"/>
        <v>0</v>
      </c>
      <c r="AA315" s="4">
        <f t="shared" si="561"/>
        <v>0</v>
      </c>
      <c r="AB315" s="4">
        <f t="shared" si="561"/>
        <v>0</v>
      </c>
      <c r="AC315" s="4">
        <f t="shared" si="561"/>
        <v>0</v>
      </c>
      <c r="AD315" s="4">
        <f t="shared" si="561"/>
        <v>0</v>
      </c>
      <c r="AE315" s="4">
        <f t="shared" si="561"/>
        <v>0</v>
      </c>
      <c r="AF315" s="4">
        <f t="shared" si="561"/>
        <v>0</v>
      </c>
      <c r="AG315" s="4">
        <f t="shared" si="561"/>
        <v>0</v>
      </c>
      <c r="AH315" s="4">
        <f t="shared" si="561"/>
        <v>0</v>
      </c>
      <c r="AI315" s="4">
        <f t="shared" si="561"/>
        <v>0</v>
      </c>
      <c r="AJ315" s="4">
        <f t="shared" si="561"/>
        <v>0</v>
      </c>
      <c r="AK315" s="4">
        <f t="shared" si="561"/>
        <v>0</v>
      </c>
      <c r="AL315" s="4">
        <f t="shared" si="561"/>
        <v>0</v>
      </c>
      <c r="AM315" s="4">
        <f t="shared" si="561"/>
        <v>0</v>
      </c>
      <c r="AN315" s="4">
        <f t="shared" si="561"/>
        <v>0</v>
      </c>
      <c r="AO315" s="4">
        <f t="shared" si="561"/>
        <v>0</v>
      </c>
      <c r="AP315" s="4">
        <f t="shared" si="561"/>
        <v>0</v>
      </c>
      <c r="AQ315" s="4">
        <f t="shared" si="561"/>
        <v>0</v>
      </c>
      <c r="AR315" s="4">
        <f t="shared" si="561"/>
        <v>0</v>
      </c>
      <c r="AS315" s="4">
        <f t="shared" si="561"/>
        <v>0</v>
      </c>
      <c r="AT315" s="4">
        <f t="shared" si="561"/>
        <v>0</v>
      </c>
      <c r="AU315" s="4">
        <f t="shared" si="561"/>
        <v>0</v>
      </c>
      <c r="AV315" s="4">
        <f t="shared" si="561"/>
        <v>0</v>
      </c>
      <c r="AW315" s="4">
        <f t="shared" si="561"/>
        <v>0</v>
      </c>
      <c r="AX315" s="4">
        <f t="shared" si="561"/>
        <v>0</v>
      </c>
      <c r="AY315" s="4">
        <f t="shared" si="561"/>
        <v>0</v>
      </c>
      <c r="AZ315" s="4">
        <f t="shared" si="561"/>
        <v>0</v>
      </c>
      <c r="BA315" s="4">
        <f t="shared" si="561"/>
        <v>0</v>
      </c>
      <c r="BB315" s="4">
        <f t="shared" si="561"/>
        <v>0</v>
      </c>
      <c r="BC315" s="4">
        <f t="shared" si="561"/>
        <v>0</v>
      </c>
      <c r="BD315" s="4">
        <f t="shared" si="561"/>
        <v>0</v>
      </c>
      <c r="BE315" s="4">
        <f t="shared" si="561"/>
        <v>0</v>
      </c>
      <c r="BF315" s="4">
        <f t="shared" si="561"/>
        <v>0</v>
      </c>
      <c r="BG315" s="4">
        <f t="shared" ca="1" si="561"/>
        <v>134811.74282636264</v>
      </c>
      <c r="BH315" s="4">
        <f t="shared" ca="1" si="561"/>
        <v>135811.65119938704</v>
      </c>
      <c r="BI315" s="4">
        <f t="shared" ca="1" si="561"/>
        <v>136818.97596458532</v>
      </c>
    </row>
    <row r="316" spans="1:61" x14ac:dyDescent="0.25">
      <c r="A316" s="60">
        <f t="shared" si="505"/>
        <v>2029</v>
      </c>
      <c r="C316" s="4">
        <f t="shared" ref="C316:BI316" si="562">C254*C192/4</f>
        <v>0</v>
      </c>
      <c r="D316" s="4">
        <f t="shared" si="562"/>
        <v>0</v>
      </c>
      <c r="E316" s="4">
        <f t="shared" si="562"/>
        <v>0</v>
      </c>
      <c r="F316" s="4">
        <f t="shared" si="562"/>
        <v>0</v>
      </c>
      <c r="G316" s="4">
        <f t="shared" si="562"/>
        <v>0</v>
      </c>
      <c r="H316" s="4">
        <f t="shared" si="562"/>
        <v>0</v>
      </c>
      <c r="I316" s="4">
        <f t="shared" si="562"/>
        <v>0</v>
      </c>
      <c r="J316" s="4">
        <f t="shared" si="562"/>
        <v>0</v>
      </c>
      <c r="K316" s="4">
        <f t="shared" si="562"/>
        <v>0</v>
      </c>
      <c r="L316" s="4">
        <f t="shared" si="562"/>
        <v>0</v>
      </c>
      <c r="M316" s="4">
        <f t="shared" si="562"/>
        <v>0</v>
      </c>
      <c r="N316" s="4">
        <f t="shared" si="562"/>
        <v>0</v>
      </c>
      <c r="O316" s="4">
        <f t="shared" si="562"/>
        <v>0</v>
      </c>
      <c r="P316" s="4">
        <f t="shared" si="562"/>
        <v>0</v>
      </c>
      <c r="Q316" s="4">
        <f t="shared" si="562"/>
        <v>0</v>
      </c>
      <c r="R316" s="4">
        <f t="shared" si="562"/>
        <v>0</v>
      </c>
      <c r="S316" s="4">
        <f t="shared" si="562"/>
        <v>0</v>
      </c>
      <c r="T316" s="4">
        <f t="shared" si="562"/>
        <v>0</v>
      </c>
      <c r="U316" s="4">
        <f t="shared" si="562"/>
        <v>0</v>
      </c>
      <c r="V316" s="4">
        <f t="shared" si="562"/>
        <v>0</v>
      </c>
      <c r="W316" s="4">
        <f t="shared" si="562"/>
        <v>0</v>
      </c>
      <c r="X316" s="4">
        <f t="shared" si="562"/>
        <v>0</v>
      </c>
      <c r="Y316" s="4">
        <f t="shared" si="562"/>
        <v>0</v>
      </c>
      <c r="Z316" s="4">
        <f t="shared" si="562"/>
        <v>0</v>
      </c>
      <c r="AA316" s="4">
        <f t="shared" si="562"/>
        <v>0</v>
      </c>
      <c r="AB316" s="4">
        <f t="shared" si="562"/>
        <v>0</v>
      </c>
      <c r="AC316" s="4">
        <f t="shared" si="562"/>
        <v>0</v>
      </c>
      <c r="AD316" s="4">
        <f t="shared" si="562"/>
        <v>0</v>
      </c>
      <c r="AE316" s="4">
        <f t="shared" si="562"/>
        <v>0</v>
      </c>
      <c r="AF316" s="4">
        <f t="shared" si="562"/>
        <v>0</v>
      </c>
      <c r="AG316" s="4">
        <f t="shared" si="562"/>
        <v>0</v>
      </c>
      <c r="AH316" s="4">
        <f t="shared" si="562"/>
        <v>0</v>
      </c>
      <c r="AI316" s="4">
        <f t="shared" si="562"/>
        <v>0</v>
      </c>
      <c r="AJ316" s="4">
        <f t="shared" si="562"/>
        <v>0</v>
      </c>
      <c r="AK316" s="4">
        <f t="shared" si="562"/>
        <v>0</v>
      </c>
      <c r="AL316" s="4">
        <f t="shared" si="562"/>
        <v>0</v>
      </c>
      <c r="AM316" s="4">
        <f t="shared" si="562"/>
        <v>0</v>
      </c>
      <c r="AN316" s="4">
        <f t="shared" si="562"/>
        <v>0</v>
      </c>
      <c r="AO316" s="4">
        <f t="shared" si="562"/>
        <v>0</v>
      </c>
      <c r="AP316" s="4">
        <f t="shared" si="562"/>
        <v>0</v>
      </c>
      <c r="AQ316" s="4">
        <f t="shared" si="562"/>
        <v>0</v>
      </c>
      <c r="AR316" s="4">
        <f t="shared" si="562"/>
        <v>0</v>
      </c>
      <c r="AS316" s="4">
        <f t="shared" si="562"/>
        <v>0</v>
      </c>
      <c r="AT316" s="4">
        <f t="shared" si="562"/>
        <v>0</v>
      </c>
      <c r="AU316" s="4">
        <f t="shared" si="562"/>
        <v>0</v>
      </c>
      <c r="AV316" s="4">
        <f t="shared" si="562"/>
        <v>0</v>
      </c>
      <c r="AW316" s="4">
        <f t="shared" si="562"/>
        <v>0</v>
      </c>
      <c r="AX316" s="4">
        <f t="shared" si="562"/>
        <v>0</v>
      </c>
      <c r="AY316" s="4">
        <f t="shared" si="562"/>
        <v>0</v>
      </c>
      <c r="AZ316" s="4">
        <f t="shared" si="562"/>
        <v>0</v>
      </c>
      <c r="BA316" s="4">
        <f t="shared" si="562"/>
        <v>0</v>
      </c>
      <c r="BB316" s="4">
        <f t="shared" si="562"/>
        <v>0</v>
      </c>
      <c r="BC316" s="4">
        <f t="shared" si="562"/>
        <v>0</v>
      </c>
      <c r="BD316" s="4">
        <f t="shared" si="562"/>
        <v>0</v>
      </c>
      <c r="BE316" s="4">
        <f t="shared" si="562"/>
        <v>0</v>
      </c>
      <c r="BF316" s="4">
        <f t="shared" si="562"/>
        <v>0</v>
      </c>
      <c r="BG316" s="4">
        <f t="shared" si="562"/>
        <v>0</v>
      </c>
      <c r="BH316" s="4">
        <f t="shared" ca="1" si="562"/>
        <v>135811.65119938698</v>
      </c>
      <c r="BI316" s="4">
        <f t="shared" ca="1" si="562"/>
        <v>136818.97596458529</v>
      </c>
    </row>
    <row r="317" spans="1:61" x14ac:dyDescent="0.25">
      <c r="A317" s="60">
        <f t="shared" si="505"/>
        <v>2029.25</v>
      </c>
      <c r="C317" s="4">
        <f t="shared" ref="C317:BI317" si="563">C255*C193/4</f>
        <v>0</v>
      </c>
      <c r="D317" s="4">
        <f t="shared" si="563"/>
        <v>0</v>
      </c>
      <c r="E317" s="4">
        <f t="shared" si="563"/>
        <v>0</v>
      </c>
      <c r="F317" s="4">
        <f t="shared" si="563"/>
        <v>0</v>
      </c>
      <c r="G317" s="4">
        <f t="shared" si="563"/>
        <v>0</v>
      </c>
      <c r="H317" s="4">
        <f t="shared" si="563"/>
        <v>0</v>
      </c>
      <c r="I317" s="4">
        <f t="shared" si="563"/>
        <v>0</v>
      </c>
      <c r="J317" s="4">
        <f t="shared" si="563"/>
        <v>0</v>
      </c>
      <c r="K317" s="4">
        <f t="shared" si="563"/>
        <v>0</v>
      </c>
      <c r="L317" s="4">
        <f t="shared" si="563"/>
        <v>0</v>
      </c>
      <c r="M317" s="4">
        <f t="shared" si="563"/>
        <v>0</v>
      </c>
      <c r="N317" s="4">
        <f t="shared" si="563"/>
        <v>0</v>
      </c>
      <c r="O317" s="4">
        <f t="shared" si="563"/>
        <v>0</v>
      </c>
      <c r="P317" s="4">
        <f t="shared" si="563"/>
        <v>0</v>
      </c>
      <c r="Q317" s="4">
        <f t="shared" si="563"/>
        <v>0</v>
      </c>
      <c r="R317" s="4">
        <f t="shared" si="563"/>
        <v>0</v>
      </c>
      <c r="S317" s="4">
        <f t="shared" si="563"/>
        <v>0</v>
      </c>
      <c r="T317" s="4">
        <f t="shared" si="563"/>
        <v>0</v>
      </c>
      <c r="U317" s="4">
        <f t="shared" si="563"/>
        <v>0</v>
      </c>
      <c r="V317" s="4">
        <f t="shared" si="563"/>
        <v>0</v>
      </c>
      <c r="W317" s="4">
        <f t="shared" si="563"/>
        <v>0</v>
      </c>
      <c r="X317" s="4">
        <f t="shared" si="563"/>
        <v>0</v>
      </c>
      <c r="Y317" s="4">
        <f t="shared" si="563"/>
        <v>0</v>
      </c>
      <c r="Z317" s="4">
        <f t="shared" si="563"/>
        <v>0</v>
      </c>
      <c r="AA317" s="4">
        <f t="shared" si="563"/>
        <v>0</v>
      </c>
      <c r="AB317" s="4">
        <f t="shared" si="563"/>
        <v>0</v>
      </c>
      <c r="AC317" s="4">
        <f t="shared" si="563"/>
        <v>0</v>
      </c>
      <c r="AD317" s="4">
        <f t="shared" si="563"/>
        <v>0</v>
      </c>
      <c r="AE317" s="4">
        <f t="shared" si="563"/>
        <v>0</v>
      </c>
      <c r="AF317" s="4">
        <f t="shared" si="563"/>
        <v>0</v>
      </c>
      <c r="AG317" s="4">
        <f t="shared" si="563"/>
        <v>0</v>
      </c>
      <c r="AH317" s="4">
        <f t="shared" si="563"/>
        <v>0</v>
      </c>
      <c r="AI317" s="4">
        <f t="shared" si="563"/>
        <v>0</v>
      </c>
      <c r="AJ317" s="4">
        <f t="shared" si="563"/>
        <v>0</v>
      </c>
      <c r="AK317" s="4">
        <f t="shared" si="563"/>
        <v>0</v>
      </c>
      <c r="AL317" s="4">
        <f t="shared" si="563"/>
        <v>0</v>
      </c>
      <c r="AM317" s="4">
        <f t="shared" si="563"/>
        <v>0</v>
      </c>
      <c r="AN317" s="4">
        <f t="shared" si="563"/>
        <v>0</v>
      </c>
      <c r="AO317" s="4">
        <f t="shared" si="563"/>
        <v>0</v>
      </c>
      <c r="AP317" s="4">
        <f t="shared" si="563"/>
        <v>0</v>
      </c>
      <c r="AQ317" s="4">
        <f t="shared" si="563"/>
        <v>0</v>
      </c>
      <c r="AR317" s="4">
        <f t="shared" si="563"/>
        <v>0</v>
      </c>
      <c r="AS317" s="4">
        <f t="shared" si="563"/>
        <v>0</v>
      </c>
      <c r="AT317" s="4">
        <f t="shared" si="563"/>
        <v>0</v>
      </c>
      <c r="AU317" s="4">
        <f t="shared" si="563"/>
        <v>0</v>
      </c>
      <c r="AV317" s="4">
        <f t="shared" si="563"/>
        <v>0</v>
      </c>
      <c r="AW317" s="4">
        <f t="shared" si="563"/>
        <v>0</v>
      </c>
      <c r="AX317" s="4">
        <f t="shared" si="563"/>
        <v>0</v>
      </c>
      <c r="AY317" s="4">
        <f t="shared" si="563"/>
        <v>0</v>
      </c>
      <c r="AZ317" s="4">
        <f t="shared" si="563"/>
        <v>0</v>
      </c>
      <c r="BA317" s="4">
        <f t="shared" si="563"/>
        <v>0</v>
      </c>
      <c r="BB317" s="4">
        <f t="shared" si="563"/>
        <v>0</v>
      </c>
      <c r="BC317" s="4">
        <f t="shared" si="563"/>
        <v>0</v>
      </c>
      <c r="BD317" s="4">
        <f t="shared" si="563"/>
        <v>0</v>
      </c>
      <c r="BE317" s="4">
        <f t="shared" si="563"/>
        <v>0</v>
      </c>
      <c r="BF317" s="4">
        <f t="shared" si="563"/>
        <v>0</v>
      </c>
      <c r="BG317" s="4">
        <f t="shared" si="563"/>
        <v>0</v>
      </c>
      <c r="BH317" s="4">
        <f t="shared" si="563"/>
        <v>0</v>
      </c>
      <c r="BI317" s="4">
        <f t="shared" ca="1" si="563"/>
        <v>136818.97596458532</v>
      </c>
    </row>
    <row r="318" spans="1:61" x14ac:dyDescent="0.25">
      <c r="A318" s="60" t="s">
        <v>8</v>
      </c>
      <c r="C318" s="5">
        <f ca="1">SUM(C259:C317)</f>
        <v>0</v>
      </c>
      <c r="D318" s="5">
        <f t="shared" ref="D318:BI318" ca="1" si="564">SUM(D259:D317)</f>
        <v>43917.683958762485</v>
      </c>
      <c r="E318" s="5">
        <f t="shared" ca="1" si="564"/>
        <v>88700.076644881279</v>
      </c>
      <c r="F318" s="5">
        <f t="shared" ca="1" si="564"/>
        <v>139805.87547575776</v>
      </c>
      <c r="G318" s="5">
        <f t="shared" ca="1" si="564"/>
        <v>191909.83818911028</v>
      </c>
      <c r="H318" s="5">
        <f t="shared" ca="1" si="564"/>
        <v>245271.38764331106</v>
      </c>
      <c r="I318" s="5">
        <f t="shared" ca="1" si="564"/>
        <v>299914.71160670777</v>
      </c>
      <c r="J318" s="5">
        <f t="shared" ca="1" si="564"/>
        <v>355864.43074242544</v>
      </c>
      <c r="K318" s="5">
        <f t="shared" ca="1" si="564"/>
        <v>413145.60614338412</v>
      </c>
      <c r="L318" s="5">
        <f t="shared" ca="1" si="564"/>
        <v>483210.17297331907</v>
      </c>
      <c r="M318" s="5">
        <f t="shared" ca="1" si="564"/>
        <v>554616.65633013297</v>
      </c>
      <c r="N318" s="5">
        <f t="shared" ca="1" si="564"/>
        <v>654940.44562210981</v>
      </c>
      <c r="O318" s="5">
        <f t="shared" ca="1" si="564"/>
        <v>757189.05727055448</v>
      </c>
      <c r="P318" s="5">
        <f t="shared" ca="1" si="564"/>
        <v>860918.40929409117</v>
      </c>
      <c r="Q318" s="5">
        <f t="shared" ca="1" si="564"/>
        <v>966144.84220986837</v>
      </c>
      <c r="R318" s="5">
        <f t="shared" ca="1" si="564"/>
        <v>1072884.8574727094</v>
      </c>
      <c r="S318" s="5">
        <f t="shared" ca="1" si="564"/>
        <v>1181155.1189635461</v>
      </c>
      <c r="T318" s="5">
        <f t="shared" ca="1" si="564"/>
        <v>1290972.4544910761</v>
      </c>
      <c r="U318" s="5">
        <f t="shared" ca="1" si="564"/>
        <v>1402353.8573067614</v>
      </c>
      <c r="V318" s="5">
        <f t="shared" ca="1" si="564"/>
        <v>1515316.4876332846</v>
      </c>
      <c r="W318" s="5">
        <f t="shared" ca="1" si="564"/>
        <v>1629877.674206574</v>
      </c>
      <c r="X318" s="5">
        <f t="shared" ca="1" si="564"/>
        <v>1730697.3578676847</v>
      </c>
      <c r="Y318" s="5">
        <f t="shared" ca="1" si="564"/>
        <v>1832675.7616929328</v>
      </c>
      <c r="Z318" s="5">
        <f t="shared" ca="1" si="564"/>
        <v>1953305.1041164838</v>
      </c>
      <c r="AA318" s="5">
        <f t="shared" ca="1" si="564"/>
        <v>2075339.1143946121</v>
      </c>
      <c r="AB318" s="5">
        <f t="shared" ca="1" si="564"/>
        <v>2131204.2468797411</v>
      </c>
      <c r="AC318" s="5">
        <f t="shared" ca="1" si="564"/>
        <v>2187203.4031235967</v>
      </c>
      <c r="AD318" s="5">
        <f t="shared" ca="1" si="564"/>
        <v>2205243.0568005401</v>
      </c>
      <c r="AE318" s="5">
        <f t="shared" ca="1" si="564"/>
        <v>2222829.4972110153</v>
      </c>
      <c r="AF318" s="5">
        <f t="shared" ca="1" si="564"/>
        <v>2235633.5620852886</v>
      </c>
      <c r="AG318" s="5">
        <f t="shared" ca="1" si="564"/>
        <v>2248128.1714495309</v>
      </c>
      <c r="AH318" s="5">
        <f t="shared" ca="1" si="564"/>
        <v>2254105.8754605777</v>
      </c>
      <c r="AI318" s="5">
        <f t="shared" ca="1" si="564"/>
        <v>2259507.0619925312</v>
      </c>
      <c r="AJ318" s="5">
        <f t="shared" ca="1" si="564"/>
        <v>2276265.9880536241</v>
      </c>
      <c r="AK318" s="5">
        <f t="shared" ca="1" si="564"/>
        <v>2293149.2162722293</v>
      </c>
      <c r="AL318" s="5">
        <f t="shared" ca="1" si="564"/>
        <v>2310157.6686063735</v>
      </c>
      <c r="AM318" s="5">
        <f t="shared" ca="1" si="564"/>
        <v>2327292.2738523069</v>
      </c>
      <c r="AN318" s="5">
        <f t="shared" ca="1" si="564"/>
        <v>2344553.9676952325</v>
      </c>
      <c r="AO318" s="5">
        <f t="shared" ca="1" si="564"/>
        <v>2361943.6927603954</v>
      </c>
      <c r="AP318" s="5">
        <f t="shared" ca="1" si="564"/>
        <v>2379462.398664563</v>
      </c>
      <c r="AQ318" s="5">
        <f t="shared" ca="1" si="564"/>
        <v>2397111.0420678747</v>
      </c>
      <c r="AR318" s="5">
        <f t="shared" ca="1" si="564"/>
        <v>2411648.5474517145</v>
      </c>
      <c r="AS318" s="5">
        <f t="shared" ca="1" si="564"/>
        <v>2426269.8321184511</v>
      </c>
      <c r="AT318" s="5">
        <f t="shared" ca="1" si="564"/>
        <v>2436381.9683000818</v>
      </c>
      <c r="AU318" s="5">
        <f t="shared" ca="1" si="564"/>
        <v>2446510.6330914088</v>
      </c>
      <c r="AV318" s="5">
        <f t="shared" ca="1" si="564"/>
        <v>2491963.6482356894</v>
      </c>
      <c r="AW318" s="5">
        <f t="shared" ca="1" si="564"/>
        <v>2537956.3301553279</v>
      </c>
      <c r="AX318" s="5">
        <f t="shared" ca="1" si="564"/>
        <v>2572232.3692252161</v>
      </c>
      <c r="AY318" s="5">
        <f t="shared" ca="1" si="564"/>
        <v>2606877.2435049536</v>
      </c>
      <c r="AZ318" s="5">
        <f t="shared" ca="1" si="564"/>
        <v>2610721.8255289863</v>
      </c>
      <c r="BA318" s="5">
        <f t="shared" ca="1" si="564"/>
        <v>2614480.0266174283</v>
      </c>
      <c r="BB318" s="5">
        <f t="shared" ca="1" si="564"/>
        <v>2631890.6067448924</v>
      </c>
      <c r="BC318" s="5">
        <f t="shared" ca="1" si="564"/>
        <v>2649415.627648551</v>
      </c>
      <c r="BD318" s="5">
        <f t="shared" ca="1" si="564"/>
        <v>2664440.3716181982</v>
      </c>
      <c r="BE318" s="5">
        <f t="shared" ca="1" si="564"/>
        <v>2679542.2426173692</v>
      </c>
      <c r="BF318" s="5">
        <f t="shared" ca="1" si="564"/>
        <v>2699416.5997623294</v>
      </c>
      <c r="BG318" s="5">
        <f t="shared" ca="1" si="564"/>
        <v>2719438.3664407711</v>
      </c>
      <c r="BH318" s="5">
        <f t="shared" ca="1" si="564"/>
        <v>2739608.6359997825</v>
      </c>
      <c r="BI318" s="5">
        <f t="shared" ca="1" si="564"/>
        <v>2759928.5098958905</v>
      </c>
    </row>
    <row r="319" spans="1:61" x14ac:dyDescent="0.25">
      <c r="A319" s="60"/>
    </row>
    <row r="320" spans="1:61" x14ac:dyDescent="0.25">
      <c r="A320" s="60"/>
    </row>
    <row r="321" spans="1:61" x14ac:dyDescent="0.25">
      <c r="A321" s="132" t="s">
        <v>546</v>
      </c>
    </row>
    <row r="322" spans="1:61" x14ac:dyDescent="0.25">
      <c r="A322" s="60" t="s">
        <v>547</v>
      </c>
      <c r="B322" s="60">
        <f>B20/3</f>
        <v>0.66666666666666663</v>
      </c>
    </row>
    <row r="323" spans="1:61" x14ac:dyDescent="0.25">
      <c r="A323" s="60" t="s">
        <v>548</v>
      </c>
      <c r="B323" s="60">
        <f>B322</f>
        <v>0.66666666666666663</v>
      </c>
      <c r="C323" s="60">
        <f>B323-B324</f>
        <v>0</v>
      </c>
      <c r="D323" s="60">
        <f t="shared" ref="D323:BI323" si="565">C323-C324</f>
        <v>0</v>
      </c>
      <c r="E323" s="60">
        <f t="shared" si="565"/>
        <v>0</v>
      </c>
      <c r="F323" s="60">
        <f t="shared" si="565"/>
        <v>0</v>
      </c>
      <c r="G323" s="60">
        <f t="shared" si="565"/>
        <v>0</v>
      </c>
      <c r="H323" s="60">
        <f t="shared" si="565"/>
        <v>0</v>
      </c>
      <c r="I323" s="60">
        <f t="shared" si="565"/>
        <v>0</v>
      </c>
      <c r="J323" s="60">
        <f t="shared" si="565"/>
        <v>0</v>
      </c>
      <c r="K323" s="60">
        <f t="shared" si="565"/>
        <v>0</v>
      </c>
      <c r="L323" s="60">
        <f t="shared" si="565"/>
        <v>0</v>
      </c>
      <c r="M323" s="60">
        <f t="shared" si="565"/>
        <v>0</v>
      </c>
      <c r="N323" s="60">
        <f t="shared" si="565"/>
        <v>0</v>
      </c>
      <c r="O323" s="60">
        <f t="shared" si="565"/>
        <v>0</v>
      </c>
      <c r="P323" s="60">
        <f t="shared" si="565"/>
        <v>0</v>
      </c>
      <c r="Q323" s="60">
        <f t="shared" si="565"/>
        <v>0</v>
      </c>
      <c r="R323" s="60">
        <f t="shared" si="565"/>
        <v>0</v>
      </c>
      <c r="S323" s="60">
        <f t="shared" si="565"/>
        <v>0</v>
      </c>
      <c r="T323" s="60">
        <f t="shared" si="565"/>
        <v>0</v>
      </c>
      <c r="U323" s="60">
        <f t="shared" si="565"/>
        <v>0</v>
      </c>
      <c r="V323" s="60">
        <f t="shared" si="565"/>
        <v>0</v>
      </c>
      <c r="W323" s="60">
        <f t="shared" si="565"/>
        <v>0</v>
      </c>
      <c r="X323" s="60">
        <f t="shared" si="565"/>
        <v>0</v>
      </c>
      <c r="Y323" s="60">
        <f t="shared" si="565"/>
        <v>0</v>
      </c>
      <c r="Z323" s="60">
        <f t="shared" si="565"/>
        <v>0</v>
      </c>
      <c r="AA323" s="60">
        <f t="shared" si="565"/>
        <v>0</v>
      </c>
      <c r="AB323" s="60">
        <f t="shared" si="565"/>
        <v>0</v>
      </c>
      <c r="AC323" s="60">
        <f t="shared" si="565"/>
        <v>0</v>
      </c>
      <c r="AD323" s="60">
        <f t="shared" si="565"/>
        <v>0</v>
      </c>
      <c r="AE323" s="60">
        <f t="shared" si="565"/>
        <v>0</v>
      </c>
      <c r="AF323" s="60">
        <f t="shared" si="565"/>
        <v>0</v>
      </c>
      <c r="AG323" s="60">
        <f t="shared" si="565"/>
        <v>0</v>
      </c>
      <c r="AH323" s="60">
        <f t="shared" si="565"/>
        <v>0</v>
      </c>
      <c r="AI323" s="60">
        <f t="shared" si="565"/>
        <v>0</v>
      </c>
      <c r="AJ323" s="60">
        <f t="shared" si="565"/>
        <v>0</v>
      </c>
      <c r="AK323" s="60">
        <f t="shared" si="565"/>
        <v>0</v>
      </c>
      <c r="AL323" s="60">
        <f t="shared" si="565"/>
        <v>0</v>
      </c>
      <c r="AM323" s="60">
        <f t="shared" si="565"/>
        <v>0</v>
      </c>
      <c r="AN323" s="60">
        <f t="shared" si="565"/>
        <v>0</v>
      </c>
      <c r="AO323" s="60">
        <f t="shared" si="565"/>
        <v>0</v>
      </c>
      <c r="AP323" s="60">
        <f t="shared" si="565"/>
        <v>0</v>
      </c>
      <c r="AQ323" s="60">
        <f t="shared" si="565"/>
        <v>0</v>
      </c>
      <c r="AR323" s="60">
        <f t="shared" si="565"/>
        <v>0</v>
      </c>
      <c r="AS323" s="60">
        <f t="shared" si="565"/>
        <v>0</v>
      </c>
      <c r="AT323" s="60">
        <f t="shared" si="565"/>
        <v>0</v>
      </c>
      <c r="AU323" s="60">
        <f t="shared" si="565"/>
        <v>0</v>
      </c>
      <c r="AV323" s="60">
        <f t="shared" si="565"/>
        <v>0</v>
      </c>
      <c r="AW323" s="60">
        <f t="shared" si="565"/>
        <v>0</v>
      </c>
      <c r="AX323" s="60">
        <f t="shared" si="565"/>
        <v>0</v>
      </c>
      <c r="AY323" s="60">
        <f t="shared" si="565"/>
        <v>0</v>
      </c>
      <c r="AZ323" s="60">
        <f t="shared" si="565"/>
        <v>0</v>
      </c>
      <c r="BA323" s="60">
        <f t="shared" si="565"/>
        <v>0</v>
      </c>
      <c r="BB323" s="60">
        <f t="shared" si="565"/>
        <v>0</v>
      </c>
      <c r="BC323" s="60">
        <f t="shared" si="565"/>
        <v>0</v>
      </c>
      <c r="BD323" s="60">
        <f t="shared" si="565"/>
        <v>0</v>
      </c>
      <c r="BE323" s="60">
        <f t="shared" si="565"/>
        <v>0</v>
      </c>
      <c r="BF323" s="60">
        <f t="shared" si="565"/>
        <v>0</v>
      </c>
      <c r="BG323" s="60">
        <f t="shared" si="565"/>
        <v>0</v>
      </c>
      <c r="BH323" s="60">
        <f t="shared" si="565"/>
        <v>0</v>
      </c>
      <c r="BI323" s="60">
        <f t="shared" si="565"/>
        <v>0</v>
      </c>
    </row>
    <row r="324" spans="1:61" x14ac:dyDescent="0.25">
      <c r="A324" s="60" t="s">
        <v>549</v>
      </c>
      <c r="B324" s="60">
        <f>MIN(1,B323)</f>
        <v>0.66666666666666663</v>
      </c>
      <c r="C324" s="60">
        <f>MIN(1,C323)</f>
        <v>0</v>
      </c>
      <c r="D324" s="60">
        <f t="shared" ref="D324:BI324" si="566">MIN(1,D323)</f>
        <v>0</v>
      </c>
      <c r="E324" s="60">
        <f t="shared" si="566"/>
        <v>0</v>
      </c>
      <c r="F324" s="60">
        <f t="shared" si="566"/>
        <v>0</v>
      </c>
      <c r="G324" s="60">
        <f t="shared" si="566"/>
        <v>0</v>
      </c>
      <c r="H324" s="60">
        <f t="shared" si="566"/>
        <v>0</v>
      </c>
      <c r="I324" s="60">
        <f t="shared" si="566"/>
        <v>0</v>
      </c>
      <c r="J324" s="60">
        <f t="shared" si="566"/>
        <v>0</v>
      </c>
      <c r="K324" s="60">
        <f t="shared" si="566"/>
        <v>0</v>
      </c>
      <c r="L324" s="60">
        <f t="shared" si="566"/>
        <v>0</v>
      </c>
      <c r="M324" s="60">
        <f t="shared" si="566"/>
        <v>0</v>
      </c>
      <c r="N324" s="60">
        <f t="shared" si="566"/>
        <v>0</v>
      </c>
      <c r="O324" s="60">
        <f t="shared" si="566"/>
        <v>0</v>
      </c>
      <c r="P324" s="60">
        <f t="shared" si="566"/>
        <v>0</v>
      </c>
      <c r="Q324" s="60">
        <f t="shared" si="566"/>
        <v>0</v>
      </c>
      <c r="R324" s="60">
        <f t="shared" si="566"/>
        <v>0</v>
      </c>
      <c r="S324" s="60">
        <f t="shared" si="566"/>
        <v>0</v>
      </c>
      <c r="T324" s="60">
        <f t="shared" si="566"/>
        <v>0</v>
      </c>
      <c r="U324" s="60">
        <f t="shared" si="566"/>
        <v>0</v>
      </c>
      <c r="V324" s="60">
        <f t="shared" si="566"/>
        <v>0</v>
      </c>
      <c r="W324" s="60">
        <f t="shared" si="566"/>
        <v>0</v>
      </c>
      <c r="X324" s="60">
        <f t="shared" si="566"/>
        <v>0</v>
      </c>
      <c r="Y324" s="60">
        <f t="shared" si="566"/>
        <v>0</v>
      </c>
      <c r="Z324" s="60">
        <f t="shared" si="566"/>
        <v>0</v>
      </c>
      <c r="AA324" s="60">
        <f t="shared" si="566"/>
        <v>0</v>
      </c>
      <c r="AB324" s="60">
        <f t="shared" si="566"/>
        <v>0</v>
      </c>
      <c r="AC324" s="60">
        <f t="shared" si="566"/>
        <v>0</v>
      </c>
      <c r="AD324" s="60">
        <f t="shared" si="566"/>
        <v>0</v>
      </c>
      <c r="AE324" s="60">
        <f t="shared" si="566"/>
        <v>0</v>
      </c>
      <c r="AF324" s="60">
        <f t="shared" si="566"/>
        <v>0</v>
      </c>
      <c r="AG324" s="60">
        <f t="shared" si="566"/>
        <v>0</v>
      </c>
      <c r="AH324" s="60">
        <f t="shared" si="566"/>
        <v>0</v>
      </c>
      <c r="AI324" s="60">
        <f t="shared" si="566"/>
        <v>0</v>
      </c>
      <c r="AJ324" s="60">
        <f t="shared" si="566"/>
        <v>0</v>
      </c>
      <c r="AK324" s="60">
        <f t="shared" si="566"/>
        <v>0</v>
      </c>
      <c r="AL324" s="60">
        <f t="shared" si="566"/>
        <v>0</v>
      </c>
      <c r="AM324" s="60">
        <f t="shared" si="566"/>
        <v>0</v>
      </c>
      <c r="AN324" s="60">
        <f t="shared" si="566"/>
        <v>0</v>
      </c>
      <c r="AO324" s="60">
        <f t="shared" si="566"/>
        <v>0</v>
      </c>
      <c r="AP324" s="60">
        <f t="shared" si="566"/>
        <v>0</v>
      </c>
      <c r="AQ324" s="60">
        <f t="shared" si="566"/>
        <v>0</v>
      </c>
      <c r="AR324" s="60">
        <f t="shared" si="566"/>
        <v>0</v>
      </c>
      <c r="AS324" s="60">
        <f t="shared" si="566"/>
        <v>0</v>
      </c>
      <c r="AT324" s="60">
        <f t="shared" si="566"/>
        <v>0</v>
      </c>
      <c r="AU324" s="60">
        <f t="shared" si="566"/>
        <v>0</v>
      </c>
      <c r="AV324" s="60">
        <f t="shared" si="566"/>
        <v>0</v>
      </c>
      <c r="AW324" s="60">
        <f t="shared" si="566"/>
        <v>0</v>
      </c>
      <c r="AX324" s="60">
        <f t="shared" si="566"/>
        <v>0</v>
      </c>
      <c r="AY324" s="60">
        <f t="shared" si="566"/>
        <v>0</v>
      </c>
      <c r="AZ324" s="60">
        <f t="shared" si="566"/>
        <v>0</v>
      </c>
      <c r="BA324" s="60">
        <f t="shared" si="566"/>
        <v>0</v>
      </c>
      <c r="BB324" s="60">
        <f t="shared" si="566"/>
        <v>0</v>
      </c>
      <c r="BC324" s="60">
        <f t="shared" si="566"/>
        <v>0</v>
      </c>
      <c r="BD324" s="60">
        <f t="shared" si="566"/>
        <v>0</v>
      </c>
      <c r="BE324" s="60">
        <f t="shared" si="566"/>
        <v>0</v>
      </c>
      <c r="BF324" s="60">
        <f t="shared" si="566"/>
        <v>0</v>
      </c>
      <c r="BG324" s="60">
        <f t="shared" si="566"/>
        <v>0</v>
      </c>
      <c r="BH324" s="60">
        <f t="shared" si="566"/>
        <v>0</v>
      </c>
      <c r="BI324" s="60">
        <f t="shared" si="566"/>
        <v>0</v>
      </c>
    </row>
    <row r="325" spans="1:61" x14ac:dyDescent="0.25">
      <c r="A325" s="60"/>
    </row>
    <row r="326" spans="1:61" x14ac:dyDescent="0.25">
      <c r="A326" s="132" t="s">
        <v>550</v>
      </c>
      <c r="C326">
        <v>1</v>
      </c>
      <c r="D326">
        <f>C326+1</f>
        <v>2</v>
      </c>
      <c r="E326">
        <f t="shared" ref="E326:BI326" si="567">D326+1</f>
        <v>3</v>
      </c>
      <c r="F326">
        <f t="shared" si="567"/>
        <v>4</v>
      </c>
      <c r="G326">
        <f t="shared" si="567"/>
        <v>5</v>
      </c>
      <c r="H326">
        <f t="shared" si="567"/>
        <v>6</v>
      </c>
      <c r="I326">
        <f t="shared" si="567"/>
        <v>7</v>
      </c>
      <c r="J326">
        <f t="shared" si="567"/>
        <v>8</v>
      </c>
      <c r="K326">
        <f t="shared" si="567"/>
        <v>9</v>
      </c>
      <c r="L326">
        <f t="shared" si="567"/>
        <v>10</v>
      </c>
      <c r="M326">
        <f t="shared" si="567"/>
        <v>11</v>
      </c>
      <c r="N326">
        <f t="shared" si="567"/>
        <v>12</v>
      </c>
      <c r="O326">
        <f t="shared" si="567"/>
        <v>13</v>
      </c>
      <c r="P326">
        <f t="shared" si="567"/>
        <v>14</v>
      </c>
      <c r="Q326">
        <f t="shared" si="567"/>
        <v>15</v>
      </c>
      <c r="R326">
        <f t="shared" si="567"/>
        <v>16</v>
      </c>
      <c r="S326">
        <f t="shared" si="567"/>
        <v>17</v>
      </c>
      <c r="T326">
        <f t="shared" si="567"/>
        <v>18</v>
      </c>
      <c r="U326">
        <f t="shared" si="567"/>
        <v>19</v>
      </c>
      <c r="V326">
        <f t="shared" si="567"/>
        <v>20</v>
      </c>
      <c r="W326">
        <f t="shared" si="567"/>
        <v>21</v>
      </c>
      <c r="X326">
        <f t="shared" si="567"/>
        <v>22</v>
      </c>
      <c r="Y326">
        <f t="shared" si="567"/>
        <v>23</v>
      </c>
      <c r="Z326">
        <f t="shared" si="567"/>
        <v>24</v>
      </c>
      <c r="AA326">
        <f t="shared" si="567"/>
        <v>25</v>
      </c>
      <c r="AB326">
        <f t="shared" si="567"/>
        <v>26</v>
      </c>
      <c r="AC326">
        <f t="shared" si="567"/>
        <v>27</v>
      </c>
      <c r="AD326">
        <f t="shared" si="567"/>
        <v>28</v>
      </c>
      <c r="AE326">
        <f t="shared" si="567"/>
        <v>29</v>
      </c>
      <c r="AF326">
        <f t="shared" si="567"/>
        <v>30</v>
      </c>
      <c r="AG326">
        <f t="shared" si="567"/>
        <v>31</v>
      </c>
      <c r="AH326">
        <f t="shared" si="567"/>
        <v>32</v>
      </c>
      <c r="AI326">
        <f t="shared" si="567"/>
        <v>33</v>
      </c>
      <c r="AJ326">
        <f t="shared" si="567"/>
        <v>34</v>
      </c>
      <c r="AK326">
        <f t="shared" si="567"/>
        <v>35</v>
      </c>
      <c r="AL326">
        <f t="shared" si="567"/>
        <v>36</v>
      </c>
      <c r="AM326">
        <f t="shared" si="567"/>
        <v>37</v>
      </c>
      <c r="AN326">
        <f t="shared" si="567"/>
        <v>38</v>
      </c>
      <c r="AO326">
        <f t="shared" si="567"/>
        <v>39</v>
      </c>
      <c r="AP326">
        <f t="shared" si="567"/>
        <v>40</v>
      </c>
      <c r="AQ326">
        <f t="shared" si="567"/>
        <v>41</v>
      </c>
      <c r="AR326">
        <f t="shared" si="567"/>
        <v>42</v>
      </c>
      <c r="AS326">
        <f t="shared" si="567"/>
        <v>43</v>
      </c>
      <c r="AT326">
        <f t="shared" si="567"/>
        <v>44</v>
      </c>
      <c r="AU326">
        <f t="shared" si="567"/>
        <v>45</v>
      </c>
      <c r="AV326">
        <f t="shared" si="567"/>
        <v>46</v>
      </c>
      <c r="AW326">
        <f t="shared" si="567"/>
        <v>47</v>
      </c>
      <c r="AX326">
        <f t="shared" si="567"/>
        <v>48</v>
      </c>
      <c r="AY326">
        <f t="shared" si="567"/>
        <v>49</v>
      </c>
      <c r="AZ326">
        <f t="shared" si="567"/>
        <v>50</v>
      </c>
      <c r="BA326">
        <f t="shared" si="567"/>
        <v>51</v>
      </c>
      <c r="BB326">
        <f t="shared" si="567"/>
        <v>52</v>
      </c>
      <c r="BC326">
        <f t="shared" si="567"/>
        <v>53</v>
      </c>
      <c r="BD326">
        <f t="shared" si="567"/>
        <v>54</v>
      </c>
      <c r="BE326">
        <f t="shared" si="567"/>
        <v>55</v>
      </c>
      <c r="BF326">
        <f t="shared" si="567"/>
        <v>56</v>
      </c>
      <c r="BG326">
        <f t="shared" si="567"/>
        <v>57</v>
      </c>
      <c r="BH326">
        <f t="shared" si="567"/>
        <v>58</v>
      </c>
      <c r="BI326">
        <f t="shared" si="567"/>
        <v>59</v>
      </c>
    </row>
    <row r="327" spans="1:61" x14ac:dyDescent="0.25">
      <c r="A327" s="60">
        <f>A259</f>
        <v>2014.75</v>
      </c>
      <c r="B327">
        <v>1</v>
      </c>
      <c r="C327">
        <f ca="1">IF(C$326&gt;=$B327,OFFSET($B$324,0,C$326-$B327),0)</f>
        <v>0.66666666666666663</v>
      </c>
      <c r="D327">
        <f t="shared" ref="D327:S342" ca="1" si="568">IF(D$326&gt;=$B327,OFFSET($B$324,0,D$326-$B327),0)</f>
        <v>0</v>
      </c>
      <c r="E327">
        <f t="shared" ca="1" si="568"/>
        <v>0</v>
      </c>
      <c r="F327">
        <f t="shared" ca="1" si="568"/>
        <v>0</v>
      </c>
      <c r="G327">
        <f t="shared" ca="1" si="568"/>
        <v>0</v>
      </c>
      <c r="H327">
        <f t="shared" ca="1" si="568"/>
        <v>0</v>
      </c>
      <c r="I327">
        <f t="shared" ca="1" si="568"/>
        <v>0</v>
      </c>
      <c r="J327">
        <f t="shared" ca="1" si="568"/>
        <v>0</v>
      </c>
      <c r="K327">
        <f t="shared" ca="1" si="568"/>
        <v>0</v>
      </c>
      <c r="L327">
        <f t="shared" ca="1" si="568"/>
        <v>0</v>
      </c>
      <c r="M327">
        <f t="shared" ca="1" si="568"/>
        <v>0</v>
      </c>
      <c r="N327">
        <f t="shared" ca="1" si="568"/>
        <v>0</v>
      </c>
      <c r="O327">
        <f t="shared" ca="1" si="568"/>
        <v>0</v>
      </c>
      <c r="P327">
        <f t="shared" ca="1" si="568"/>
        <v>0</v>
      </c>
      <c r="Q327">
        <f t="shared" ca="1" si="568"/>
        <v>0</v>
      </c>
      <c r="R327">
        <f t="shared" ca="1" si="568"/>
        <v>0</v>
      </c>
      <c r="S327">
        <f t="shared" ca="1" si="568"/>
        <v>0</v>
      </c>
      <c r="T327">
        <f t="shared" ref="T327:AI342" ca="1" si="569">IF(T$326&gt;=$B327,OFFSET($B$324,0,T$326-$B327),0)</f>
        <v>0</v>
      </c>
      <c r="U327">
        <f t="shared" ca="1" si="569"/>
        <v>0</v>
      </c>
      <c r="V327">
        <f t="shared" ca="1" si="569"/>
        <v>0</v>
      </c>
      <c r="W327">
        <f t="shared" ca="1" si="569"/>
        <v>0</v>
      </c>
      <c r="X327">
        <f t="shared" ca="1" si="569"/>
        <v>0</v>
      </c>
      <c r="Y327">
        <f t="shared" ca="1" si="569"/>
        <v>0</v>
      </c>
      <c r="Z327">
        <f t="shared" ca="1" si="569"/>
        <v>0</v>
      </c>
      <c r="AA327">
        <f t="shared" ca="1" si="569"/>
        <v>0</v>
      </c>
      <c r="AB327">
        <f t="shared" ca="1" si="569"/>
        <v>0</v>
      </c>
      <c r="AC327">
        <f t="shared" ca="1" si="569"/>
        <v>0</v>
      </c>
      <c r="AD327">
        <f t="shared" ca="1" si="569"/>
        <v>0</v>
      </c>
      <c r="AE327">
        <f t="shared" ca="1" si="569"/>
        <v>0</v>
      </c>
      <c r="AF327">
        <f t="shared" ca="1" si="569"/>
        <v>0</v>
      </c>
      <c r="AG327">
        <f t="shared" ca="1" si="569"/>
        <v>0</v>
      </c>
      <c r="AH327">
        <f t="shared" ca="1" si="569"/>
        <v>0</v>
      </c>
      <c r="AI327">
        <f t="shared" ca="1" si="569"/>
        <v>0</v>
      </c>
      <c r="AJ327">
        <f t="shared" ref="AJ327:AY342" ca="1" si="570">IF(AJ$326&gt;=$B327,OFFSET($B$324,0,AJ$326-$B327),0)</f>
        <v>0</v>
      </c>
      <c r="AK327">
        <f t="shared" ca="1" si="570"/>
        <v>0</v>
      </c>
      <c r="AL327">
        <f t="shared" ca="1" si="570"/>
        <v>0</v>
      </c>
      <c r="AM327">
        <f t="shared" ca="1" si="570"/>
        <v>0</v>
      </c>
      <c r="AN327">
        <f t="shared" ca="1" si="570"/>
        <v>0</v>
      </c>
      <c r="AO327">
        <f t="shared" ca="1" si="570"/>
        <v>0</v>
      </c>
      <c r="AP327">
        <f t="shared" ca="1" si="570"/>
        <v>0</v>
      </c>
      <c r="AQ327">
        <f t="shared" ca="1" si="570"/>
        <v>0</v>
      </c>
      <c r="AR327">
        <f t="shared" ca="1" si="570"/>
        <v>0</v>
      </c>
      <c r="AS327">
        <f t="shared" ca="1" si="570"/>
        <v>0</v>
      </c>
      <c r="AT327">
        <f t="shared" ca="1" si="570"/>
        <v>0</v>
      </c>
      <c r="AU327">
        <f t="shared" ca="1" si="570"/>
        <v>0</v>
      </c>
      <c r="AV327">
        <f t="shared" ca="1" si="570"/>
        <v>0</v>
      </c>
      <c r="AW327">
        <f t="shared" ca="1" si="570"/>
        <v>0</v>
      </c>
      <c r="AX327">
        <f t="shared" ca="1" si="570"/>
        <v>0</v>
      </c>
      <c r="AY327">
        <f t="shared" ca="1" si="570"/>
        <v>0</v>
      </c>
      <c r="AZ327">
        <f t="shared" ref="AZ327:BI342" ca="1" si="571">IF(AZ$326&gt;=$B327,OFFSET($B$324,0,AZ$326-$B327),0)</f>
        <v>0</v>
      </c>
      <c r="BA327">
        <f t="shared" ca="1" si="571"/>
        <v>0</v>
      </c>
      <c r="BB327">
        <f t="shared" ca="1" si="571"/>
        <v>0</v>
      </c>
      <c r="BC327">
        <f t="shared" ca="1" si="571"/>
        <v>0</v>
      </c>
      <c r="BD327">
        <f t="shared" ca="1" si="571"/>
        <v>0</v>
      </c>
      <c r="BE327">
        <f t="shared" ca="1" si="571"/>
        <v>0</v>
      </c>
      <c r="BF327">
        <f t="shared" ca="1" si="571"/>
        <v>0</v>
      </c>
      <c r="BG327">
        <f t="shared" ca="1" si="571"/>
        <v>0</v>
      </c>
      <c r="BH327">
        <f t="shared" ca="1" si="571"/>
        <v>0</v>
      </c>
      <c r="BI327">
        <f t="shared" ca="1" si="571"/>
        <v>0</v>
      </c>
    </row>
    <row r="328" spans="1:61" x14ac:dyDescent="0.25">
      <c r="A328" s="60">
        <f t="shared" ref="A328:A386" si="572">A260</f>
        <v>2015</v>
      </c>
      <c r="B328">
        <f>B327+1</f>
        <v>2</v>
      </c>
      <c r="C328">
        <f t="shared" ref="C328:R343" ca="1" si="573">IF(C$326&gt;=$B328,OFFSET($B$324,0,C$326-$B328),0)</f>
        <v>0</v>
      </c>
      <c r="D328">
        <f t="shared" ca="1" si="568"/>
        <v>0.66666666666666663</v>
      </c>
      <c r="E328">
        <f t="shared" ca="1" si="568"/>
        <v>0</v>
      </c>
      <c r="F328">
        <f t="shared" ca="1" si="568"/>
        <v>0</v>
      </c>
      <c r="G328">
        <f t="shared" ca="1" si="568"/>
        <v>0</v>
      </c>
      <c r="H328">
        <f t="shared" ca="1" si="568"/>
        <v>0</v>
      </c>
      <c r="I328">
        <f t="shared" ca="1" si="568"/>
        <v>0</v>
      </c>
      <c r="J328">
        <f t="shared" ca="1" si="568"/>
        <v>0</v>
      </c>
      <c r="K328">
        <f t="shared" ca="1" si="568"/>
        <v>0</v>
      </c>
      <c r="L328">
        <f t="shared" ca="1" si="568"/>
        <v>0</v>
      </c>
      <c r="M328">
        <f t="shared" ca="1" si="568"/>
        <v>0</v>
      </c>
      <c r="N328">
        <f t="shared" ca="1" si="568"/>
        <v>0</v>
      </c>
      <c r="O328">
        <f t="shared" ca="1" si="568"/>
        <v>0</v>
      </c>
      <c r="P328">
        <f t="shared" ca="1" si="568"/>
        <v>0</v>
      </c>
      <c r="Q328">
        <f t="shared" ca="1" si="568"/>
        <v>0</v>
      </c>
      <c r="R328">
        <f t="shared" ca="1" si="568"/>
        <v>0</v>
      </c>
      <c r="S328">
        <f t="shared" ca="1" si="568"/>
        <v>0</v>
      </c>
      <c r="T328">
        <f t="shared" ca="1" si="569"/>
        <v>0</v>
      </c>
      <c r="U328">
        <f t="shared" ca="1" si="569"/>
        <v>0</v>
      </c>
      <c r="V328">
        <f t="shared" ca="1" si="569"/>
        <v>0</v>
      </c>
      <c r="W328">
        <f t="shared" ca="1" si="569"/>
        <v>0</v>
      </c>
      <c r="X328">
        <f t="shared" ca="1" si="569"/>
        <v>0</v>
      </c>
      <c r="Y328">
        <f t="shared" ca="1" si="569"/>
        <v>0</v>
      </c>
      <c r="Z328">
        <f t="shared" ca="1" si="569"/>
        <v>0</v>
      </c>
      <c r="AA328">
        <f t="shared" ca="1" si="569"/>
        <v>0</v>
      </c>
      <c r="AB328">
        <f t="shared" ca="1" si="569"/>
        <v>0</v>
      </c>
      <c r="AC328">
        <f t="shared" ca="1" si="569"/>
        <v>0</v>
      </c>
      <c r="AD328">
        <f t="shared" ca="1" si="569"/>
        <v>0</v>
      </c>
      <c r="AE328">
        <f t="shared" ca="1" si="569"/>
        <v>0</v>
      </c>
      <c r="AF328">
        <f t="shared" ca="1" si="569"/>
        <v>0</v>
      </c>
      <c r="AG328">
        <f t="shared" ca="1" si="569"/>
        <v>0</v>
      </c>
      <c r="AH328">
        <f t="shared" ca="1" si="569"/>
        <v>0</v>
      </c>
      <c r="AI328">
        <f t="shared" ca="1" si="569"/>
        <v>0</v>
      </c>
      <c r="AJ328">
        <f t="shared" ca="1" si="570"/>
        <v>0</v>
      </c>
      <c r="AK328">
        <f t="shared" ca="1" si="570"/>
        <v>0</v>
      </c>
      <c r="AL328">
        <f t="shared" ca="1" si="570"/>
        <v>0</v>
      </c>
      <c r="AM328">
        <f t="shared" ca="1" si="570"/>
        <v>0</v>
      </c>
      <c r="AN328">
        <f t="shared" ca="1" si="570"/>
        <v>0</v>
      </c>
      <c r="AO328">
        <f t="shared" ca="1" si="570"/>
        <v>0</v>
      </c>
      <c r="AP328">
        <f t="shared" ca="1" si="570"/>
        <v>0</v>
      </c>
      <c r="AQ328">
        <f t="shared" ca="1" si="570"/>
        <v>0</v>
      </c>
      <c r="AR328">
        <f t="shared" ca="1" si="570"/>
        <v>0</v>
      </c>
      <c r="AS328">
        <f t="shared" ca="1" si="570"/>
        <v>0</v>
      </c>
      <c r="AT328">
        <f t="shared" ca="1" si="570"/>
        <v>0</v>
      </c>
      <c r="AU328">
        <f t="shared" ca="1" si="570"/>
        <v>0</v>
      </c>
      <c r="AV328">
        <f t="shared" ca="1" si="570"/>
        <v>0</v>
      </c>
      <c r="AW328">
        <f t="shared" ca="1" si="570"/>
        <v>0</v>
      </c>
      <c r="AX328">
        <f t="shared" ca="1" si="570"/>
        <v>0</v>
      </c>
      <c r="AY328">
        <f t="shared" ca="1" si="570"/>
        <v>0</v>
      </c>
      <c r="AZ328">
        <f t="shared" ca="1" si="571"/>
        <v>0</v>
      </c>
      <c r="BA328">
        <f t="shared" ca="1" si="571"/>
        <v>0</v>
      </c>
      <c r="BB328">
        <f t="shared" ca="1" si="571"/>
        <v>0</v>
      </c>
      <c r="BC328">
        <f t="shared" ca="1" si="571"/>
        <v>0</v>
      </c>
      <c r="BD328">
        <f t="shared" ca="1" si="571"/>
        <v>0</v>
      </c>
      <c r="BE328">
        <f t="shared" ca="1" si="571"/>
        <v>0</v>
      </c>
      <c r="BF328">
        <f t="shared" ca="1" si="571"/>
        <v>0</v>
      </c>
      <c r="BG328">
        <f t="shared" ca="1" si="571"/>
        <v>0</v>
      </c>
      <c r="BH328">
        <f t="shared" ca="1" si="571"/>
        <v>0</v>
      </c>
      <c r="BI328">
        <f t="shared" ca="1" si="571"/>
        <v>0</v>
      </c>
    </row>
    <row r="329" spans="1:61" x14ac:dyDescent="0.25">
      <c r="A329" s="60">
        <f t="shared" si="572"/>
        <v>2015.25</v>
      </c>
      <c r="B329">
        <f t="shared" ref="B329:B385" si="574">B328+1</f>
        <v>3</v>
      </c>
      <c r="C329">
        <f t="shared" ca="1" si="573"/>
        <v>0</v>
      </c>
      <c r="D329">
        <f t="shared" ca="1" si="568"/>
        <v>0</v>
      </c>
      <c r="E329">
        <f t="shared" ca="1" si="568"/>
        <v>0.66666666666666663</v>
      </c>
      <c r="F329">
        <f t="shared" ca="1" si="568"/>
        <v>0</v>
      </c>
      <c r="G329">
        <f t="shared" ca="1" si="568"/>
        <v>0</v>
      </c>
      <c r="H329">
        <f t="shared" ca="1" si="568"/>
        <v>0</v>
      </c>
      <c r="I329">
        <f t="shared" ca="1" si="568"/>
        <v>0</v>
      </c>
      <c r="J329">
        <f t="shared" ca="1" si="568"/>
        <v>0</v>
      </c>
      <c r="K329">
        <f t="shared" ca="1" si="568"/>
        <v>0</v>
      </c>
      <c r="L329">
        <f t="shared" ca="1" si="568"/>
        <v>0</v>
      </c>
      <c r="M329">
        <f t="shared" ca="1" si="568"/>
        <v>0</v>
      </c>
      <c r="N329">
        <f t="shared" ca="1" si="568"/>
        <v>0</v>
      </c>
      <c r="O329">
        <f t="shared" ca="1" si="568"/>
        <v>0</v>
      </c>
      <c r="P329">
        <f t="shared" ca="1" si="568"/>
        <v>0</v>
      </c>
      <c r="Q329">
        <f t="shared" ca="1" si="568"/>
        <v>0</v>
      </c>
      <c r="R329">
        <f t="shared" ca="1" si="568"/>
        <v>0</v>
      </c>
      <c r="S329">
        <f t="shared" ca="1" si="568"/>
        <v>0</v>
      </c>
      <c r="T329">
        <f t="shared" ca="1" si="569"/>
        <v>0</v>
      </c>
      <c r="U329">
        <f t="shared" ca="1" si="569"/>
        <v>0</v>
      </c>
      <c r="V329">
        <f t="shared" ca="1" si="569"/>
        <v>0</v>
      </c>
      <c r="W329">
        <f t="shared" ca="1" si="569"/>
        <v>0</v>
      </c>
      <c r="X329">
        <f t="shared" ca="1" si="569"/>
        <v>0</v>
      </c>
      <c r="Y329">
        <f t="shared" ca="1" si="569"/>
        <v>0</v>
      </c>
      <c r="Z329">
        <f t="shared" ca="1" si="569"/>
        <v>0</v>
      </c>
      <c r="AA329">
        <f t="shared" ca="1" si="569"/>
        <v>0</v>
      </c>
      <c r="AB329">
        <f t="shared" ca="1" si="569"/>
        <v>0</v>
      </c>
      <c r="AC329">
        <f t="shared" ca="1" si="569"/>
        <v>0</v>
      </c>
      <c r="AD329">
        <f t="shared" ca="1" si="569"/>
        <v>0</v>
      </c>
      <c r="AE329">
        <f t="shared" ca="1" si="569"/>
        <v>0</v>
      </c>
      <c r="AF329">
        <f t="shared" ca="1" si="569"/>
        <v>0</v>
      </c>
      <c r="AG329">
        <f t="shared" ca="1" si="569"/>
        <v>0</v>
      </c>
      <c r="AH329">
        <f t="shared" ca="1" si="569"/>
        <v>0</v>
      </c>
      <c r="AI329">
        <f t="shared" ca="1" si="569"/>
        <v>0</v>
      </c>
      <c r="AJ329">
        <f t="shared" ca="1" si="570"/>
        <v>0</v>
      </c>
      <c r="AK329">
        <f t="shared" ca="1" si="570"/>
        <v>0</v>
      </c>
      <c r="AL329">
        <f t="shared" ca="1" si="570"/>
        <v>0</v>
      </c>
      <c r="AM329">
        <f t="shared" ca="1" si="570"/>
        <v>0</v>
      </c>
      <c r="AN329">
        <f t="shared" ca="1" si="570"/>
        <v>0</v>
      </c>
      <c r="AO329">
        <f t="shared" ca="1" si="570"/>
        <v>0</v>
      </c>
      <c r="AP329">
        <f t="shared" ca="1" si="570"/>
        <v>0</v>
      </c>
      <c r="AQ329">
        <f t="shared" ca="1" si="570"/>
        <v>0</v>
      </c>
      <c r="AR329">
        <f t="shared" ca="1" si="570"/>
        <v>0</v>
      </c>
      <c r="AS329">
        <f t="shared" ca="1" si="570"/>
        <v>0</v>
      </c>
      <c r="AT329">
        <f t="shared" ca="1" si="570"/>
        <v>0</v>
      </c>
      <c r="AU329">
        <f t="shared" ca="1" si="570"/>
        <v>0</v>
      </c>
      <c r="AV329">
        <f t="shared" ca="1" si="570"/>
        <v>0</v>
      </c>
      <c r="AW329">
        <f t="shared" ca="1" si="570"/>
        <v>0</v>
      </c>
      <c r="AX329">
        <f t="shared" ca="1" si="570"/>
        <v>0</v>
      </c>
      <c r="AY329">
        <f t="shared" ca="1" si="570"/>
        <v>0</v>
      </c>
      <c r="AZ329">
        <f t="shared" ca="1" si="571"/>
        <v>0</v>
      </c>
      <c r="BA329">
        <f t="shared" ca="1" si="571"/>
        <v>0</v>
      </c>
      <c r="BB329">
        <f t="shared" ca="1" si="571"/>
        <v>0</v>
      </c>
      <c r="BC329">
        <f t="shared" ca="1" si="571"/>
        <v>0</v>
      </c>
      <c r="BD329">
        <f t="shared" ca="1" si="571"/>
        <v>0</v>
      </c>
      <c r="BE329">
        <f t="shared" ca="1" si="571"/>
        <v>0</v>
      </c>
      <c r="BF329">
        <f t="shared" ca="1" si="571"/>
        <v>0</v>
      </c>
      <c r="BG329">
        <f t="shared" ca="1" si="571"/>
        <v>0</v>
      </c>
      <c r="BH329">
        <f t="shared" ca="1" si="571"/>
        <v>0</v>
      </c>
      <c r="BI329">
        <f t="shared" ca="1" si="571"/>
        <v>0</v>
      </c>
    </row>
    <row r="330" spans="1:61" x14ac:dyDescent="0.25">
      <c r="A330" s="60">
        <f t="shared" si="572"/>
        <v>2015.5</v>
      </c>
      <c r="B330">
        <f t="shared" si="574"/>
        <v>4</v>
      </c>
      <c r="C330">
        <f t="shared" ca="1" si="573"/>
        <v>0</v>
      </c>
      <c r="D330">
        <f t="shared" ca="1" si="568"/>
        <v>0</v>
      </c>
      <c r="E330">
        <f t="shared" ca="1" si="568"/>
        <v>0</v>
      </c>
      <c r="F330">
        <f t="shared" ca="1" si="568"/>
        <v>0.66666666666666663</v>
      </c>
      <c r="G330">
        <f t="shared" ca="1" si="568"/>
        <v>0</v>
      </c>
      <c r="H330">
        <f t="shared" ca="1" si="568"/>
        <v>0</v>
      </c>
      <c r="I330">
        <f t="shared" ca="1" si="568"/>
        <v>0</v>
      </c>
      <c r="J330">
        <f t="shared" ca="1" si="568"/>
        <v>0</v>
      </c>
      <c r="K330">
        <f t="shared" ca="1" si="568"/>
        <v>0</v>
      </c>
      <c r="L330">
        <f t="shared" ca="1" si="568"/>
        <v>0</v>
      </c>
      <c r="M330">
        <f t="shared" ca="1" si="568"/>
        <v>0</v>
      </c>
      <c r="N330">
        <f t="shared" ca="1" si="568"/>
        <v>0</v>
      </c>
      <c r="O330">
        <f t="shared" ca="1" si="568"/>
        <v>0</v>
      </c>
      <c r="P330">
        <f t="shared" ca="1" si="568"/>
        <v>0</v>
      </c>
      <c r="Q330">
        <f t="shared" ca="1" si="568"/>
        <v>0</v>
      </c>
      <c r="R330">
        <f t="shared" ca="1" si="568"/>
        <v>0</v>
      </c>
      <c r="S330">
        <f t="shared" ca="1" si="568"/>
        <v>0</v>
      </c>
      <c r="T330">
        <f t="shared" ca="1" si="569"/>
        <v>0</v>
      </c>
      <c r="U330">
        <f t="shared" ca="1" si="569"/>
        <v>0</v>
      </c>
      <c r="V330">
        <f t="shared" ca="1" si="569"/>
        <v>0</v>
      </c>
      <c r="W330">
        <f t="shared" ca="1" si="569"/>
        <v>0</v>
      </c>
      <c r="X330">
        <f t="shared" ca="1" si="569"/>
        <v>0</v>
      </c>
      <c r="Y330">
        <f t="shared" ca="1" si="569"/>
        <v>0</v>
      </c>
      <c r="Z330">
        <f t="shared" ca="1" si="569"/>
        <v>0</v>
      </c>
      <c r="AA330">
        <f t="shared" ca="1" si="569"/>
        <v>0</v>
      </c>
      <c r="AB330">
        <f t="shared" ca="1" si="569"/>
        <v>0</v>
      </c>
      <c r="AC330">
        <f t="shared" ca="1" si="569"/>
        <v>0</v>
      </c>
      <c r="AD330">
        <f t="shared" ca="1" si="569"/>
        <v>0</v>
      </c>
      <c r="AE330">
        <f t="shared" ca="1" si="569"/>
        <v>0</v>
      </c>
      <c r="AF330">
        <f t="shared" ca="1" si="569"/>
        <v>0</v>
      </c>
      <c r="AG330">
        <f t="shared" ca="1" si="569"/>
        <v>0</v>
      </c>
      <c r="AH330">
        <f t="shared" ca="1" si="569"/>
        <v>0</v>
      </c>
      <c r="AI330">
        <f t="shared" ca="1" si="569"/>
        <v>0</v>
      </c>
      <c r="AJ330">
        <f t="shared" ca="1" si="570"/>
        <v>0</v>
      </c>
      <c r="AK330">
        <f t="shared" ca="1" si="570"/>
        <v>0</v>
      </c>
      <c r="AL330">
        <f t="shared" ca="1" si="570"/>
        <v>0</v>
      </c>
      <c r="AM330">
        <f t="shared" ca="1" si="570"/>
        <v>0</v>
      </c>
      <c r="AN330">
        <f t="shared" ca="1" si="570"/>
        <v>0</v>
      </c>
      <c r="AO330">
        <f t="shared" ca="1" si="570"/>
        <v>0</v>
      </c>
      <c r="AP330">
        <f t="shared" ca="1" si="570"/>
        <v>0</v>
      </c>
      <c r="AQ330">
        <f t="shared" ca="1" si="570"/>
        <v>0</v>
      </c>
      <c r="AR330">
        <f t="shared" ca="1" si="570"/>
        <v>0</v>
      </c>
      <c r="AS330">
        <f t="shared" ca="1" si="570"/>
        <v>0</v>
      </c>
      <c r="AT330">
        <f t="shared" ca="1" si="570"/>
        <v>0</v>
      </c>
      <c r="AU330">
        <f t="shared" ca="1" si="570"/>
        <v>0</v>
      </c>
      <c r="AV330">
        <f t="shared" ca="1" si="570"/>
        <v>0</v>
      </c>
      <c r="AW330">
        <f t="shared" ca="1" si="570"/>
        <v>0</v>
      </c>
      <c r="AX330">
        <f t="shared" ca="1" si="570"/>
        <v>0</v>
      </c>
      <c r="AY330">
        <f t="shared" ca="1" si="570"/>
        <v>0</v>
      </c>
      <c r="AZ330">
        <f t="shared" ca="1" si="571"/>
        <v>0</v>
      </c>
      <c r="BA330">
        <f t="shared" ca="1" si="571"/>
        <v>0</v>
      </c>
      <c r="BB330">
        <f t="shared" ca="1" si="571"/>
        <v>0</v>
      </c>
      <c r="BC330">
        <f t="shared" ca="1" si="571"/>
        <v>0</v>
      </c>
      <c r="BD330">
        <f t="shared" ca="1" si="571"/>
        <v>0</v>
      </c>
      <c r="BE330">
        <f t="shared" ca="1" si="571"/>
        <v>0</v>
      </c>
      <c r="BF330">
        <f t="shared" ca="1" si="571"/>
        <v>0</v>
      </c>
      <c r="BG330">
        <f t="shared" ca="1" si="571"/>
        <v>0</v>
      </c>
      <c r="BH330">
        <f t="shared" ca="1" si="571"/>
        <v>0</v>
      </c>
      <c r="BI330">
        <f t="shared" ca="1" si="571"/>
        <v>0</v>
      </c>
    </row>
    <row r="331" spans="1:61" x14ac:dyDescent="0.25">
      <c r="A331" s="60">
        <f t="shared" si="572"/>
        <v>2015.75</v>
      </c>
      <c r="B331">
        <f t="shared" si="574"/>
        <v>5</v>
      </c>
      <c r="C331">
        <f t="shared" ca="1" si="573"/>
        <v>0</v>
      </c>
      <c r="D331">
        <f t="shared" ca="1" si="568"/>
        <v>0</v>
      </c>
      <c r="E331">
        <f t="shared" ca="1" si="568"/>
        <v>0</v>
      </c>
      <c r="F331">
        <f t="shared" ca="1" si="568"/>
        <v>0</v>
      </c>
      <c r="G331">
        <f t="shared" ca="1" si="568"/>
        <v>0.66666666666666663</v>
      </c>
      <c r="H331">
        <f t="shared" ca="1" si="568"/>
        <v>0</v>
      </c>
      <c r="I331">
        <f t="shared" ca="1" si="568"/>
        <v>0</v>
      </c>
      <c r="J331">
        <f t="shared" ca="1" si="568"/>
        <v>0</v>
      </c>
      <c r="K331">
        <f t="shared" ca="1" si="568"/>
        <v>0</v>
      </c>
      <c r="L331">
        <f t="shared" ca="1" si="568"/>
        <v>0</v>
      </c>
      <c r="M331">
        <f t="shared" ca="1" si="568"/>
        <v>0</v>
      </c>
      <c r="N331">
        <f t="shared" ca="1" si="568"/>
        <v>0</v>
      </c>
      <c r="O331">
        <f t="shared" ca="1" si="568"/>
        <v>0</v>
      </c>
      <c r="P331">
        <f t="shared" ca="1" si="568"/>
        <v>0</v>
      </c>
      <c r="Q331">
        <f t="shared" ca="1" si="568"/>
        <v>0</v>
      </c>
      <c r="R331">
        <f t="shared" ca="1" si="568"/>
        <v>0</v>
      </c>
      <c r="S331">
        <f t="shared" ca="1" si="568"/>
        <v>0</v>
      </c>
      <c r="T331">
        <f t="shared" ca="1" si="569"/>
        <v>0</v>
      </c>
      <c r="U331">
        <f t="shared" ca="1" si="569"/>
        <v>0</v>
      </c>
      <c r="V331">
        <f t="shared" ca="1" si="569"/>
        <v>0</v>
      </c>
      <c r="W331">
        <f t="shared" ca="1" si="569"/>
        <v>0</v>
      </c>
      <c r="X331">
        <f t="shared" ca="1" si="569"/>
        <v>0</v>
      </c>
      <c r="Y331">
        <f t="shared" ca="1" si="569"/>
        <v>0</v>
      </c>
      <c r="Z331">
        <f t="shared" ca="1" si="569"/>
        <v>0</v>
      </c>
      <c r="AA331">
        <f t="shared" ca="1" si="569"/>
        <v>0</v>
      </c>
      <c r="AB331">
        <f t="shared" ca="1" si="569"/>
        <v>0</v>
      </c>
      <c r="AC331">
        <f t="shared" ca="1" si="569"/>
        <v>0</v>
      </c>
      <c r="AD331">
        <f t="shared" ca="1" si="569"/>
        <v>0</v>
      </c>
      <c r="AE331">
        <f t="shared" ca="1" si="569"/>
        <v>0</v>
      </c>
      <c r="AF331">
        <f t="shared" ca="1" si="569"/>
        <v>0</v>
      </c>
      <c r="AG331">
        <f t="shared" ca="1" si="569"/>
        <v>0</v>
      </c>
      <c r="AH331">
        <f t="shared" ca="1" si="569"/>
        <v>0</v>
      </c>
      <c r="AI331">
        <f t="shared" ca="1" si="569"/>
        <v>0</v>
      </c>
      <c r="AJ331">
        <f t="shared" ca="1" si="570"/>
        <v>0</v>
      </c>
      <c r="AK331">
        <f t="shared" ca="1" si="570"/>
        <v>0</v>
      </c>
      <c r="AL331">
        <f t="shared" ca="1" si="570"/>
        <v>0</v>
      </c>
      <c r="AM331">
        <f t="shared" ca="1" si="570"/>
        <v>0</v>
      </c>
      <c r="AN331">
        <f t="shared" ca="1" si="570"/>
        <v>0</v>
      </c>
      <c r="AO331">
        <f t="shared" ca="1" si="570"/>
        <v>0</v>
      </c>
      <c r="AP331">
        <f t="shared" ca="1" si="570"/>
        <v>0</v>
      </c>
      <c r="AQ331">
        <f t="shared" ca="1" si="570"/>
        <v>0</v>
      </c>
      <c r="AR331">
        <f t="shared" ca="1" si="570"/>
        <v>0</v>
      </c>
      <c r="AS331">
        <f t="shared" ca="1" si="570"/>
        <v>0</v>
      </c>
      <c r="AT331">
        <f t="shared" ca="1" si="570"/>
        <v>0</v>
      </c>
      <c r="AU331">
        <f t="shared" ca="1" si="570"/>
        <v>0</v>
      </c>
      <c r="AV331">
        <f t="shared" ca="1" si="570"/>
        <v>0</v>
      </c>
      <c r="AW331">
        <f t="shared" ca="1" si="570"/>
        <v>0</v>
      </c>
      <c r="AX331">
        <f t="shared" ca="1" si="570"/>
        <v>0</v>
      </c>
      <c r="AY331">
        <f t="shared" ca="1" si="570"/>
        <v>0</v>
      </c>
      <c r="AZ331">
        <f t="shared" ca="1" si="571"/>
        <v>0</v>
      </c>
      <c r="BA331">
        <f t="shared" ca="1" si="571"/>
        <v>0</v>
      </c>
      <c r="BB331">
        <f t="shared" ca="1" si="571"/>
        <v>0</v>
      </c>
      <c r="BC331">
        <f t="shared" ca="1" si="571"/>
        <v>0</v>
      </c>
      <c r="BD331">
        <f t="shared" ca="1" si="571"/>
        <v>0</v>
      </c>
      <c r="BE331">
        <f t="shared" ca="1" si="571"/>
        <v>0</v>
      </c>
      <c r="BF331">
        <f t="shared" ca="1" si="571"/>
        <v>0</v>
      </c>
      <c r="BG331">
        <f t="shared" ca="1" si="571"/>
        <v>0</v>
      </c>
      <c r="BH331">
        <f t="shared" ca="1" si="571"/>
        <v>0</v>
      </c>
      <c r="BI331">
        <f t="shared" ca="1" si="571"/>
        <v>0</v>
      </c>
    </row>
    <row r="332" spans="1:61" x14ac:dyDescent="0.25">
      <c r="A332" s="60">
        <f t="shared" si="572"/>
        <v>2016</v>
      </c>
      <c r="B332">
        <f t="shared" si="574"/>
        <v>6</v>
      </c>
      <c r="C332">
        <f t="shared" ca="1" si="573"/>
        <v>0</v>
      </c>
      <c r="D332">
        <f t="shared" ca="1" si="568"/>
        <v>0</v>
      </c>
      <c r="E332">
        <f t="shared" ca="1" si="568"/>
        <v>0</v>
      </c>
      <c r="F332">
        <f t="shared" ca="1" si="568"/>
        <v>0</v>
      </c>
      <c r="G332">
        <f t="shared" ca="1" si="568"/>
        <v>0</v>
      </c>
      <c r="H332">
        <f t="shared" ca="1" si="568"/>
        <v>0.66666666666666663</v>
      </c>
      <c r="I332">
        <f t="shared" ca="1" si="568"/>
        <v>0</v>
      </c>
      <c r="J332">
        <f t="shared" ca="1" si="568"/>
        <v>0</v>
      </c>
      <c r="K332">
        <f t="shared" ca="1" si="568"/>
        <v>0</v>
      </c>
      <c r="L332">
        <f t="shared" ca="1" si="568"/>
        <v>0</v>
      </c>
      <c r="M332">
        <f t="shared" ca="1" si="568"/>
        <v>0</v>
      </c>
      <c r="N332">
        <f t="shared" ca="1" si="568"/>
        <v>0</v>
      </c>
      <c r="O332">
        <f t="shared" ca="1" si="568"/>
        <v>0</v>
      </c>
      <c r="P332">
        <f t="shared" ca="1" si="568"/>
        <v>0</v>
      </c>
      <c r="Q332">
        <f t="shared" ca="1" si="568"/>
        <v>0</v>
      </c>
      <c r="R332">
        <f t="shared" ca="1" si="568"/>
        <v>0</v>
      </c>
      <c r="S332">
        <f t="shared" ca="1" si="568"/>
        <v>0</v>
      </c>
      <c r="T332">
        <f t="shared" ca="1" si="569"/>
        <v>0</v>
      </c>
      <c r="U332">
        <f t="shared" ca="1" si="569"/>
        <v>0</v>
      </c>
      <c r="V332">
        <f t="shared" ca="1" si="569"/>
        <v>0</v>
      </c>
      <c r="W332">
        <f t="shared" ca="1" si="569"/>
        <v>0</v>
      </c>
      <c r="X332">
        <f t="shared" ca="1" si="569"/>
        <v>0</v>
      </c>
      <c r="Y332">
        <f t="shared" ca="1" si="569"/>
        <v>0</v>
      </c>
      <c r="Z332">
        <f t="shared" ca="1" si="569"/>
        <v>0</v>
      </c>
      <c r="AA332">
        <f t="shared" ca="1" si="569"/>
        <v>0</v>
      </c>
      <c r="AB332">
        <f t="shared" ca="1" si="569"/>
        <v>0</v>
      </c>
      <c r="AC332">
        <f t="shared" ca="1" si="569"/>
        <v>0</v>
      </c>
      <c r="AD332">
        <f t="shared" ca="1" si="569"/>
        <v>0</v>
      </c>
      <c r="AE332">
        <f t="shared" ca="1" si="569"/>
        <v>0</v>
      </c>
      <c r="AF332">
        <f t="shared" ca="1" si="569"/>
        <v>0</v>
      </c>
      <c r="AG332">
        <f t="shared" ca="1" si="569"/>
        <v>0</v>
      </c>
      <c r="AH332">
        <f t="shared" ca="1" si="569"/>
        <v>0</v>
      </c>
      <c r="AI332">
        <f t="shared" ca="1" si="569"/>
        <v>0</v>
      </c>
      <c r="AJ332">
        <f t="shared" ca="1" si="570"/>
        <v>0</v>
      </c>
      <c r="AK332">
        <f t="shared" ca="1" si="570"/>
        <v>0</v>
      </c>
      <c r="AL332">
        <f t="shared" ca="1" si="570"/>
        <v>0</v>
      </c>
      <c r="AM332">
        <f t="shared" ca="1" si="570"/>
        <v>0</v>
      </c>
      <c r="AN332">
        <f t="shared" ca="1" si="570"/>
        <v>0</v>
      </c>
      <c r="AO332">
        <f t="shared" ca="1" si="570"/>
        <v>0</v>
      </c>
      <c r="AP332">
        <f t="shared" ca="1" si="570"/>
        <v>0</v>
      </c>
      <c r="AQ332">
        <f t="shared" ca="1" si="570"/>
        <v>0</v>
      </c>
      <c r="AR332">
        <f t="shared" ca="1" si="570"/>
        <v>0</v>
      </c>
      <c r="AS332">
        <f t="shared" ca="1" si="570"/>
        <v>0</v>
      </c>
      <c r="AT332">
        <f t="shared" ca="1" si="570"/>
        <v>0</v>
      </c>
      <c r="AU332">
        <f t="shared" ca="1" si="570"/>
        <v>0</v>
      </c>
      <c r="AV332">
        <f t="shared" ca="1" si="570"/>
        <v>0</v>
      </c>
      <c r="AW332">
        <f t="shared" ca="1" si="570"/>
        <v>0</v>
      </c>
      <c r="AX332">
        <f t="shared" ca="1" si="570"/>
        <v>0</v>
      </c>
      <c r="AY332">
        <f t="shared" ca="1" si="570"/>
        <v>0</v>
      </c>
      <c r="AZ332">
        <f t="shared" ca="1" si="571"/>
        <v>0</v>
      </c>
      <c r="BA332">
        <f t="shared" ca="1" si="571"/>
        <v>0</v>
      </c>
      <c r="BB332">
        <f t="shared" ca="1" si="571"/>
        <v>0</v>
      </c>
      <c r="BC332">
        <f t="shared" ca="1" si="571"/>
        <v>0</v>
      </c>
      <c r="BD332">
        <f t="shared" ca="1" si="571"/>
        <v>0</v>
      </c>
      <c r="BE332">
        <f t="shared" ca="1" si="571"/>
        <v>0</v>
      </c>
      <c r="BF332">
        <f t="shared" ca="1" si="571"/>
        <v>0</v>
      </c>
      <c r="BG332">
        <f t="shared" ca="1" si="571"/>
        <v>0</v>
      </c>
      <c r="BH332">
        <f t="shared" ca="1" si="571"/>
        <v>0</v>
      </c>
      <c r="BI332">
        <f t="shared" ca="1" si="571"/>
        <v>0</v>
      </c>
    </row>
    <row r="333" spans="1:61" x14ac:dyDescent="0.25">
      <c r="A333" s="60">
        <f t="shared" si="572"/>
        <v>2016.25</v>
      </c>
      <c r="B333">
        <f t="shared" si="574"/>
        <v>7</v>
      </c>
      <c r="C333">
        <f t="shared" ca="1" si="573"/>
        <v>0</v>
      </c>
      <c r="D333">
        <f t="shared" ca="1" si="568"/>
        <v>0</v>
      </c>
      <c r="E333">
        <f t="shared" ca="1" si="568"/>
        <v>0</v>
      </c>
      <c r="F333">
        <f t="shared" ca="1" si="568"/>
        <v>0</v>
      </c>
      <c r="G333">
        <f t="shared" ca="1" si="568"/>
        <v>0</v>
      </c>
      <c r="H333">
        <f t="shared" ca="1" si="568"/>
        <v>0</v>
      </c>
      <c r="I333">
        <f t="shared" ca="1" si="568"/>
        <v>0.66666666666666663</v>
      </c>
      <c r="J333">
        <f t="shared" ca="1" si="568"/>
        <v>0</v>
      </c>
      <c r="K333">
        <f t="shared" ca="1" si="568"/>
        <v>0</v>
      </c>
      <c r="L333">
        <f t="shared" ca="1" si="568"/>
        <v>0</v>
      </c>
      <c r="M333">
        <f t="shared" ca="1" si="568"/>
        <v>0</v>
      </c>
      <c r="N333">
        <f t="shared" ca="1" si="568"/>
        <v>0</v>
      </c>
      <c r="O333">
        <f t="shared" ca="1" si="568"/>
        <v>0</v>
      </c>
      <c r="P333">
        <f t="shared" ca="1" si="568"/>
        <v>0</v>
      </c>
      <c r="Q333">
        <f t="shared" ca="1" si="568"/>
        <v>0</v>
      </c>
      <c r="R333">
        <f t="shared" ca="1" si="568"/>
        <v>0</v>
      </c>
      <c r="S333">
        <f t="shared" ca="1" si="568"/>
        <v>0</v>
      </c>
      <c r="T333">
        <f t="shared" ca="1" si="569"/>
        <v>0</v>
      </c>
      <c r="U333">
        <f t="shared" ca="1" si="569"/>
        <v>0</v>
      </c>
      <c r="V333">
        <f t="shared" ca="1" si="569"/>
        <v>0</v>
      </c>
      <c r="W333">
        <f t="shared" ca="1" si="569"/>
        <v>0</v>
      </c>
      <c r="X333">
        <f t="shared" ca="1" si="569"/>
        <v>0</v>
      </c>
      <c r="Y333">
        <f t="shared" ca="1" si="569"/>
        <v>0</v>
      </c>
      <c r="Z333">
        <f t="shared" ca="1" si="569"/>
        <v>0</v>
      </c>
      <c r="AA333">
        <f t="shared" ca="1" si="569"/>
        <v>0</v>
      </c>
      <c r="AB333">
        <f t="shared" ca="1" si="569"/>
        <v>0</v>
      </c>
      <c r="AC333">
        <f t="shared" ca="1" si="569"/>
        <v>0</v>
      </c>
      <c r="AD333">
        <f t="shared" ca="1" si="569"/>
        <v>0</v>
      </c>
      <c r="AE333">
        <f t="shared" ca="1" si="569"/>
        <v>0</v>
      </c>
      <c r="AF333">
        <f t="shared" ca="1" si="569"/>
        <v>0</v>
      </c>
      <c r="AG333">
        <f t="shared" ca="1" si="569"/>
        <v>0</v>
      </c>
      <c r="AH333">
        <f t="shared" ca="1" si="569"/>
        <v>0</v>
      </c>
      <c r="AI333">
        <f t="shared" ca="1" si="569"/>
        <v>0</v>
      </c>
      <c r="AJ333">
        <f t="shared" ca="1" si="570"/>
        <v>0</v>
      </c>
      <c r="AK333">
        <f t="shared" ca="1" si="570"/>
        <v>0</v>
      </c>
      <c r="AL333">
        <f t="shared" ca="1" si="570"/>
        <v>0</v>
      </c>
      <c r="AM333">
        <f t="shared" ca="1" si="570"/>
        <v>0</v>
      </c>
      <c r="AN333">
        <f t="shared" ca="1" si="570"/>
        <v>0</v>
      </c>
      <c r="AO333">
        <f t="shared" ca="1" si="570"/>
        <v>0</v>
      </c>
      <c r="AP333">
        <f t="shared" ca="1" si="570"/>
        <v>0</v>
      </c>
      <c r="AQ333">
        <f t="shared" ca="1" si="570"/>
        <v>0</v>
      </c>
      <c r="AR333">
        <f t="shared" ca="1" si="570"/>
        <v>0</v>
      </c>
      <c r="AS333">
        <f t="shared" ca="1" si="570"/>
        <v>0</v>
      </c>
      <c r="AT333">
        <f t="shared" ca="1" si="570"/>
        <v>0</v>
      </c>
      <c r="AU333">
        <f t="shared" ca="1" si="570"/>
        <v>0</v>
      </c>
      <c r="AV333">
        <f t="shared" ca="1" si="570"/>
        <v>0</v>
      </c>
      <c r="AW333">
        <f t="shared" ca="1" si="570"/>
        <v>0</v>
      </c>
      <c r="AX333">
        <f t="shared" ca="1" si="570"/>
        <v>0</v>
      </c>
      <c r="AY333">
        <f t="shared" ca="1" si="570"/>
        <v>0</v>
      </c>
      <c r="AZ333">
        <f t="shared" ca="1" si="571"/>
        <v>0</v>
      </c>
      <c r="BA333">
        <f t="shared" ca="1" si="571"/>
        <v>0</v>
      </c>
      <c r="BB333">
        <f t="shared" ca="1" si="571"/>
        <v>0</v>
      </c>
      <c r="BC333">
        <f t="shared" ca="1" si="571"/>
        <v>0</v>
      </c>
      <c r="BD333">
        <f t="shared" ca="1" si="571"/>
        <v>0</v>
      </c>
      <c r="BE333">
        <f t="shared" ca="1" si="571"/>
        <v>0</v>
      </c>
      <c r="BF333">
        <f t="shared" ca="1" si="571"/>
        <v>0</v>
      </c>
      <c r="BG333">
        <f t="shared" ca="1" si="571"/>
        <v>0</v>
      </c>
      <c r="BH333">
        <f t="shared" ca="1" si="571"/>
        <v>0</v>
      </c>
      <c r="BI333">
        <f t="shared" ca="1" si="571"/>
        <v>0</v>
      </c>
    </row>
    <row r="334" spans="1:61" x14ac:dyDescent="0.25">
      <c r="A334" s="60">
        <f t="shared" si="572"/>
        <v>2016.5</v>
      </c>
      <c r="B334">
        <f t="shared" si="574"/>
        <v>8</v>
      </c>
      <c r="C334">
        <f t="shared" ca="1" si="573"/>
        <v>0</v>
      </c>
      <c r="D334">
        <f t="shared" ca="1" si="568"/>
        <v>0</v>
      </c>
      <c r="E334">
        <f t="shared" ca="1" si="568"/>
        <v>0</v>
      </c>
      <c r="F334">
        <f t="shared" ca="1" si="568"/>
        <v>0</v>
      </c>
      <c r="G334">
        <f t="shared" ca="1" si="568"/>
        <v>0</v>
      </c>
      <c r="H334">
        <f t="shared" ca="1" si="568"/>
        <v>0</v>
      </c>
      <c r="I334">
        <f t="shared" ca="1" si="568"/>
        <v>0</v>
      </c>
      <c r="J334">
        <f t="shared" ca="1" si="568"/>
        <v>0.66666666666666663</v>
      </c>
      <c r="K334">
        <f t="shared" ca="1" si="568"/>
        <v>0</v>
      </c>
      <c r="L334">
        <f t="shared" ca="1" si="568"/>
        <v>0</v>
      </c>
      <c r="M334">
        <f t="shared" ca="1" si="568"/>
        <v>0</v>
      </c>
      <c r="N334">
        <f t="shared" ca="1" si="568"/>
        <v>0</v>
      </c>
      <c r="O334">
        <f t="shared" ca="1" si="568"/>
        <v>0</v>
      </c>
      <c r="P334">
        <f t="shared" ca="1" si="568"/>
        <v>0</v>
      </c>
      <c r="Q334">
        <f t="shared" ca="1" si="568"/>
        <v>0</v>
      </c>
      <c r="R334">
        <f t="shared" ca="1" si="568"/>
        <v>0</v>
      </c>
      <c r="S334">
        <f t="shared" ca="1" si="568"/>
        <v>0</v>
      </c>
      <c r="T334">
        <f t="shared" ca="1" si="569"/>
        <v>0</v>
      </c>
      <c r="U334">
        <f t="shared" ca="1" si="569"/>
        <v>0</v>
      </c>
      <c r="V334">
        <f t="shared" ca="1" si="569"/>
        <v>0</v>
      </c>
      <c r="W334">
        <f t="shared" ca="1" si="569"/>
        <v>0</v>
      </c>
      <c r="X334">
        <f t="shared" ca="1" si="569"/>
        <v>0</v>
      </c>
      <c r="Y334">
        <f t="shared" ca="1" si="569"/>
        <v>0</v>
      </c>
      <c r="Z334">
        <f t="shared" ca="1" si="569"/>
        <v>0</v>
      </c>
      <c r="AA334">
        <f t="shared" ca="1" si="569"/>
        <v>0</v>
      </c>
      <c r="AB334">
        <f t="shared" ca="1" si="569"/>
        <v>0</v>
      </c>
      <c r="AC334">
        <f t="shared" ca="1" si="569"/>
        <v>0</v>
      </c>
      <c r="AD334">
        <f t="shared" ca="1" si="569"/>
        <v>0</v>
      </c>
      <c r="AE334">
        <f t="shared" ca="1" si="569"/>
        <v>0</v>
      </c>
      <c r="AF334">
        <f t="shared" ca="1" si="569"/>
        <v>0</v>
      </c>
      <c r="AG334">
        <f t="shared" ca="1" si="569"/>
        <v>0</v>
      </c>
      <c r="AH334">
        <f t="shared" ca="1" si="569"/>
        <v>0</v>
      </c>
      <c r="AI334">
        <f t="shared" ca="1" si="569"/>
        <v>0</v>
      </c>
      <c r="AJ334">
        <f t="shared" ca="1" si="570"/>
        <v>0</v>
      </c>
      <c r="AK334">
        <f t="shared" ca="1" si="570"/>
        <v>0</v>
      </c>
      <c r="AL334">
        <f t="shared" ca="1" si="570"/>
        <v>0</v>
      </c>
      <c r="AM334">
        <f t="shared" ca="1" si="570"/>
        <v>0</v>
      </c>
      <c r="AN334">
        <f t="shared" ca="1" si="570"/>
        <v>0</v>
      </c>
      <c r="AO334">
        <f t="shared" ca="1" si="570"/>
        <v>0</v>
      </c>
      <c r="AP334">
        <f t="shared" ca="1" si="570"/>
        <v>0</v>
      </c>
      <c r="AQ334">
        <f t="shared" ca="1" si="570"/>
        <v>0</v>
      </c>
      <c r="AR334">
        <f t="shared" ca="1" si="570"/>
        <v>0</v>
      </c>
      <c r="AS334">
        <f t="shared" ca="1" si="570"/>
        <v>0</v>
      </c>
      <c r="AT334">
        <f t="shared" ca="1" si="570"/>
        <v>0</v>
      </c>
      <c r="AU334">
        <f t="shared" ca="1" si="570"/>
        <v>0</v>
      </c>
      <c r="AV334">
        <f t="shared" ca="1" si="570"/>
        <v>0</v>
      </c>
      <c r="AW334">
        <f t="shared" ca="1" si="570"/>
        <v>0</v>
      </c>
      <c r="AX334">
        <f t="shared" ca="1" si="570"/>
        <v>0</v>
      </c>
      <c r="AY334">
        <f t="shared" ca="1" si="570"/>
        <v>0</v>
      </c>
      <c r="AZ334">
        <f t="shared" ca="1" si="571"/>
        <v>0</v>
      </c>
      <c r="BA334">
        <f t="shared" ca="1" si="571"/>
        <v>0</v>
      </c>
      <c r="BB334">
        <f t="shared" ca="1" si="571"/>
        <v>0</v>
      </c>
      <c r="BC334">
        <f t="shared" ca="1" si="571"/>
        <v>0</v>
      </c>
      <c r="BD334">
        <f t="shared" ca="1" si="571"/>
        <v>0</v>
      </c>
      <c r="BE334">
        <f t="shared" ca="1" si="571"/>
        <v>0</v>
      </c>
      <c r="BF334">
        <f t="shared" ca="1" si="571"/>
        <v>0</v>
      </c>
      <c r="BG334">
        <f t="shared" ca="1" si="571"/>
        <v>0</v>
      </c>
      <c r="BH334">
        <f t="shared" ca="1" si="571"/>
        <v>0</v>
      </c>
      <c r="BI334">
        <f t="shared" ca="1" si="571"/>
        <v>0</v>
      </c>
    </row>
    <row r="335" spans="1:61" x14ac:dyDescent="0.25">
      <c r="A335" s="60">
        <f t="shared" si="572"/>
        <v>2016.75</v>
      </c>
      <c r="B335">
        <f t="shared" si="574"/>
        <v>9</v>
      </c>
      <c r="C335">
        <f t="shared" ca="1" si="573"/>
        <v>0</v>
      </c>
      <c r="D335">
        <f t="shared" ca="1" si="568"/>
        <v>0</v>
      </c>
      <c r="E335">
        <f t="shared" ca="1" si="568"/>
        <v>0</v>
      </c>
      <c r="F335">
        <f t="shared" ca="1" si="568"/>
        <v>0</v>
      </c>
      <c r="G335">
        <f t="shared" ca="1" si="568"/>
        <v>0</v>
      </c>
      <c r="H335">
        <f t="shared" ca="1" si="568"/>
        <v>0</v>
      </c>
      <c r="I335">
        <f t="shared" ca="1" si="568"/>
        <v>0</v>
      </c>
      <c r="J335">
        <f t="shared" ca="1" si="568"/>
        <v>0</v>
      </c>
      <c r="K335">
        <f t="shared" ca="1" si="568"/>
        <v>0.66666666666666663</v>
      </c>
      <c r="L335">
        <f t="shared" ca="1" si="568"/>
        <v>0</v>
      </c>
      <c r="M335">
        <f t="shared" ca="1" si="568"/>
        <v>0</v>
      </c>
      <c r="N335">
        <f t="shared" ca="1" si="568"/>
        <v>0</v>
      </c>
      <c r="O335">
        <f t="shared" ca="1" si="568"/>
        <v>0</v>
      </c>
      <c r="P335">
        <f t="shared" ca="1" si="568"/>
        <v>0</v>
      </c>
      <c r="Q335">
        <f t="shared" ca="1" si="568"/>
        <v>0</v>
      </c>
      <c r="R335">
        <f t="shared" ca="1" si="568"/>
        <v>0</v>
      </c>
      <c r="S335">
        <f t="shared" ca="1" si="568"/>
        <v>0</v>
      </c>
      <c r="T335">
        <f t="shared" ca="1" si="569"/>
        <v>0</v>
      </c>
      <c r="U335">
        <f t="shared" ca="1" si="569"/>
        <v>0</v>
      </c>
      <c r="V335">
        <f t="shared" ca="1" si="569"/>
        <v>0</v>
      </c>
      <c r="W335">
        <f t="shared" ca="1" si="569"/>
        <v>0</v>
      </c>
      <c r="X335">
        <f t="shared" ca="1" si="569"/>
        <v>0</v>
      </c>
      <c r="Y335">
        <f t="shared" ca="1" si="569"/>
        <v>0</v>
      </c>
      <c r="Z335">
        <f t="shared" ca="1" si="569"/>
        <v>0</v>
      </c>
      <c r="AA335">
        <f t="shared" ca="1" si="569"/>
        <v>0</v>
      </c>
      <c r="AB335">
        <f t="shared" ca="1" si="569"/>
        <v>0</v>
      </c>
      <c r="AC335">
        <f t="shared" ca="1" si="569"/>
        <v>0</v>
      </c>
      <c r="AD335">
        <f t="shared" ca="1" si="569"/>
        <v>0</v>
      </c>
      <c r="AE335">
        <f t="shared" ca="1" si="569"/>
        <v>0</v>
      </c>
      <c r="AF335">
        <f t="shared" ca="1" si="569"/>
        <v>0</v>
      </c>
      <c r="AG335">
        <f t="shared" ca="1" si="569"/>
        <v>0</v>
      </c>
      <c r="AH335">
        <f t="shared" ca="1" si="569"/>
        <v>0</v>
      </c>
      <c r="AI335">
        <f t="shared" ca="1" si="569"/>
        <v>0</v>
      </c>
      <c r="AJ335">
        <f t="shared" ca="1" si="570"/>
        <v>0</v>
      </c>
      <c r="AK335">
        <f t="shared" ca="1" si="570"/>
        <v>0</v>
      </c>
      <c r="AL335">
        <f t="shared" ca="1" si="570"/>
        <v>0</v>
      </c>
      <c r="AM335">
        <f t="shared" ca="1" si="570"/>
        <v>0</v>
      </c>
      <c r="AN335">
        <f t="shared" ca="1" si="570"/>
        <v>0</v>
      </c>
      <c r="AO335">
        <f t="shared" ca="1" si="570"/>
        <v>0</v>
      </c>
      <c r="AP335">
        <f t="shared" ca="1" si="570"/>
        <v>0</v>
      </c>
      <c r="AQ335">
        <f t="shared" ca="1" si="570"/>
        <v>0</v>
      </c>
      <c r="AR335">
        <f t="shared" ca="1" si="570"/>
        <v>0</v>
      </c>
      <c r="AS335">
        <f t="shared" ca="1" si="570"/>
        <v>0</v>
      </c>
      <c r="AT335">
        <f t="shared" ca="1" si="570"/>
        <v>0</v>
      </c>
      <c r="AU335">
        <f t="shared" ca="1" si="570"/>
        <v>0</v>
      </c>
      <c r="AV335">
        <f t="shared" ca="1" si="570"/>
        <v>0</v>
      </c>
      <c r="AW335">
        <f t="shared" ca="1" si="570"/>
        <v>0</v>
      </c>
      <c r="AX335">
        <f t="shared" ca="1" si="570"/>
        <v>0</v>
      </c>
      <c r="AY335">
        <f t="shared" ca="1" si="570"/>
        <v>0</v>
      </c>
      <c r="AZ335">
        <f t="shared" ca="1" si="571"/>
        <v>0</v>
      </c>
      <c r="BA335">
        <f t="shared" ca="1" si="571"/>
        <v>0</v>
      </c>
      <c r="BB335">
        <f t="shared" ca="1" si="571"/>
        <v>0</v>
      </c>
      <c r="BC335">
        <f t="shared" ca="1" si="571"/>
        <v>0</v>
      </c>
      <c r="BD335">
        <f t="shared" ca="1" si="571"/>
        <v>0</v>
      </c>
      <c r="BE335">
        <f t="shared" ca="1" si="571"/>
        <v>0</v>
      </c>
      <c r="BF335">
        <f t="shared" ca="1" si="571"/>
        <v>0</v>
      </c>
      <c r="BG335">
        <f t="shared" ca="1" si="571"/>
        <v>0</v>
      </c>
      <c r="BH335">
        <f t="shared" ca="1" si="571"/>
        <v>0</v>
      </c>
      <c r="BI335">
        <f t="shared" ca="1" si="571"/>
        <v>0</v>
      </c>
    </row>
    <row r="336" spans="1:61" x14ac:dyDescent="0.25">
      <c r="A336" s="60">
        <f t="shared" si="572"/>
        <v>2017</v>
      </c>
      <c r="B336">
        <f t="shared" si="574"/>
        <v>10</v>
      </c>
      <c r="C336">
        <f t="shared" ca="1" si="573"/>
        <v>0</v>
      </c>
      <c r="D336">
        <f t="shared" ca="1" si="568"/>
        <v>0</v>
      </c>
      <c r="E336">
        <f t="shared" ca="1" si="568"/>
        <v>0</v>
      </c>
      <c r="F336">
        <f t="shared" ca="1" si="568"/>
        <v>0</v>
      </c>
      <c r="G336">
        <f t="shared" ca="1" si="568"/>
        <v>0</v>
      </c>
      <c r="H336">
        <f t="shared" ca="1" si="568"/>
        <v>0</v>
      </c>
      <c r="I336">
        <f t="shared" ca="1" si="568"/>
        <v>0</v>
      </c>
      <c r="J336">
        <f t="shared" ca="1" si="568"/>
        <v>0</v>
      </c>
      <c r="K336">
        <f t="shared" ca="1" si="568"/>
        <v>0</v>
      </c>
      <c r="L336">
        <f t="shared" ca="1" si="568"/>
        <v>0.66666666666666663</v>
      </c>
      <c r="M336">
        <f t="shared" ca="1" si="568"/>
        <v>0</v>
      </c>
      <c r="N336">
        <f t="shared" ca="1" si="568"/>
        <v>0</v>
      </c>
      <c r="O336">
        <f t="shared" ca="1" si="568"/>
        <v>0</v>
      </c>
      <c r="P336">
        <f t="shared" ca="1" si="568"/>
        <v>0</v>
      </c>
      <c r="Q336">
        <f t="shared" ca="1" si="568"/>
        <v>0</v>
      </c>
      <c r="R336">
        <f t="shared" ca="1" si="568"/>
        <v>0</v>
      </c>
      <c r="S336">
        <f t="shared" ca="1" si="568"/>
        <v>0</v>
      </c>
      <c r="T336">
        <f t="shared" ca="1" si="569"/>
        <v>0</v>
      </c>
      <c r="U336">
        <f t="shared" ca="1" si="569"/>
        <v>0</v>
      </c>
      <c r="V336">
        <f t="shared" ca="1" si="569"/>
        <v>0</v>
      </c>
      <c r="W336">
        <f t="shared" ca="1" si="569"/>
        <v>0</v>
      </c>
      <c r="X336">
        <f t="shared" ca="1" si="569"/>
        <v>0</v>
      </c>
      <c r="Y336">
        <f t="shared" ca="1" si="569"/>
        <v>0</v>
      </c>
      <c r="Z336">
        <f t="shared" ca="1" si="569"/>
        <v>0</v>
      </c>
      <c r="AA336">
        <f t="shared" ca="1" si="569"/>
        <v>0</v>
      </c>
      <c r="AB336">
        <f t="shared" ca="1" si="569"/>
        <v>0</v>
      </c>
      <c r="AC336">
        <f t="shared" ca="1" si="569"/>
        <v>0</v>
      </c>
      <c r="AD336">
        <f t="shared" ca="1" si="569"/>
        <v>0</v>
      </c>
      <c r="AE336">
        <f t="shared" ca="1" si="569"/>
        <v>0</v>
      </c>
      <c r="AF336">
        <f t="shared" ca="1" si="569"/>
        <v>0</v>
      </c>
      <c r="AG336">
        <f t="shared" ca="1" si="569"/>
        <v>0</v>
      </c>
      <c r="AH336">
        <f t="shared" ca="1" si="569"/>
        <v>0</v>
      </c>
      <c r="AI336">
        <f t="shared" ca="1" si="569"/>
        <v>0</v>
      </c>
      <c r="AJ336">
        <f t="shared" ca="1" si="570"/>
        <v>0</v>
      </c>
      <c r="AK336">
        <f t="shared" ca="1" si="570"/>
        <v>0</v>
      </c>
      <c r="AL336">
        <f t="shared" ca="1" si="570"/>
        <v>0</v>
      </c>
      <c r="AM336">
        <f t="shared" ca="1" si="570"/>
        <v>0</v>
      </c>
      <c r="AN336">
        <f t="shared" ca="1" si="570"/>
        <v>0</v>
      </c>
      <c r="AO336">
        <f t="shared" ca="1" si="570"/>
        <v>0</v>
      </c>
      <c r="AP336">
        <f t="shared" ca="1" si="570"/>
        <v>0</v>
      </c>
      <c r="AQ336">
        <f t="shared" ca="1" si="570"/>
        <v>0</v>
      </c>
      <c r="AR336">
        <f t="shared" ca="1" si="570"/>
        <v>0</v>
      </c>
      <c r="AS336">
        <f t="shared" ca="1" si="570"/>
        <v>0</v>
      </c>
      <c r="AT336">
        <f t="shared" ca="1" si="570"/>
        <v>0</v>
      </c>
      <c r="AU336">
        <f t="shared" ca="1" si="570"/>
        <v>0</v>
      </c>
      <c r="AV336">
        <f t="shared" ca="1" si="570"/>
        <v>0</v>
      </c>
      <c r="AW336">
        <f t="shared" ca="1" si="570"/>
        <v>0</v>
      </c>
      <c r="AX336">
        <f t="shared" ca="1" si="570"/>
        <v>0</v>
      </c>
      <c r="AY336">
        <f t="shared" ca="1" si="570"/>
        <v>0</v>
      </c>
      <c r="AZ336">
        <f t="shared" ca="1" si="571"/>
        <v>0</v>
      </c>
      <c r="BA336">
        <f t="shared" ca="1" si="571"/>
        <v>0</v>
      </c>
      <c r="BB336">
        <f t="shared" ca="1" si="571"/>
        <v>0</v>
      </c>
      <c r="BC336">
        <f t="shared" ca="1" si="571"/>
        <v>0</v>
      </c>
      <c r="BD336">
        <f t="shared" ca="1" si="571"/>
        <v>0</v>
      </c>
      <c r="BE336">
        <f t="shared" ca="1" si="571"/>
        <v>0</v>
      </c>
      <c r="BF336">
        <f t="shared" ca="1" si="571"/>
        <v>0</v>
      </c>
      <c r="BG336">
        <f t="shared" ca="1" si="571"/>
        <v>0</v>
      </c>
      <c r="BH336">
        <f t="shared" ca="1" si="571"/>
        <v>0</v>
      </c>
      <c r="BI336">
        <f t="shared" ca="1" si="571"/>
        <v>0</v>
      </c>
    </row>
    <row r="337" spans="1:61" x14ac:dyDescent="0.25">
      <c r="A337" s="60">
        <f t="shared" si="572"/>
        <v>2017.25</v>
      </c>
      <c r="B337">
        <f t="shared" si="574"/>
        <v>11</v>
      </c>
      <c r="C337">
        <f t="shared" ca="1" si="573"/>
        <v>0</v>
      </c>
      <c r="D337">
        <f t="shared" ca="1" si="568"/>
        <v>0</v>
      </c>
      <c r="E337">
        <f t="shared" ca="1" si="568"/>
        <v>0</v>
      </c>
      <c r="F337">
        <f t="shared" ca="1" si="568"/>
        <v>0</v>
      </c>
      <c r="G337">
        <f t="shared" ca="1" si="568"/>
        <v>0</v>
      </c>
      <c r="H337">
        <f t="shared" ca="1" si="568"/>
        <v>0</v>
      </c>
      <c r="I337">
        <f t="shared" ca="1" si="568"/>
        <v>0</v>
      </c>
      <c r="J337">
        <f t="shared" ca="1" si="568"/>
        <v>0</v>
      </c>
      <c r="K337">
        <f t="shared" ca="1" si="568"/>
        <v>0</v>
      </c>
      <c r="L337">
        <f t="shared" ca="1" si="568"/>
        <v>0</v>
      </c>
      <c r="M337">
        <f t="shared" ca="1" si="568"/>
        <v>0.66666666666666663</v>
      </c>
      <c r="N337">
        <f t="shared" ca="1" si="568"/>
        <v>0</v>
      </c>
      <c r="O337">
        <f t="shared" ca="1" si="568"/>
        <v>0</v>
      </c>
      <c r="P337">
        <f t="shared" ca="1" si="568"/>
        <v>0</v>
      </c>
      <c r="Q337">
        <f t="shared" ca="1" si="568"/>
        <v>0</v>
      </c>
      <c r="R337">
        <f t="shared" ca="1" si="568"/>
        <v>0</v>
      </c>
      <c r="S337">
        <f t="shared" ca="1" si="568"/>
        <v>0</v>
      </c>
      <c r="T337">
        <f t="shared" ca="1" si="569"/>
        <v>0</v>
      </c>
      <c r="U337">
        <f t="shared" ca="1" si="569"/>
        <v>0</v>
      </c>
      <c r="V337">
        <f t="shared" ca="1" si="569"/>
        <v>0</v>
      </c>
      <c r="W337">
        <f t="shared" ca="1" si="569"/>
        <v>0</v>
      </c>
      <c r="X337">
        <f t="shared" ca="1" si="569"/>
        <v>0</v>
      </c>
      <c r="Y337">
        <f t="shared" ca="1" si="569"/>
        <v>0</v>
      </c>
      <c r="Z337">
        <f t="shared" ca="1" si="569"/>
        <v>0</v>
      </c>
      <c r="AA337">
        <f t="shared" ca="1" si="569"/>
        <v>0</v>
      </c>
      <c r="AB337">
        <f t="shared" ca="1" si="569"/>
        <v>0</v>
      </c>
      <c r="AC337">
        <f t="shared" ca="1" si="569"/>
        <v>0</v>
      </c>
      <c r="AD337">
        <f t="shared" ca="1" si="569"/>
        <v>0</v>
      </c>
      <c r="AE337">
        <f t="shared" ca="1" si="569"/>
        <v>0</v>
      </c>
      <c r="AF337">
        <f t="shared" ca="1" si="569"/>
        <v>0</v>
      </c>
      <c r="AG337">
        <f t="shared" ca="1" si="569"/>
        <v>0</v>
      </c>
      <c r="AH337">
        <f t="shared" ca="1" si="569"/>
        <v>0</v>
      </c>
      <c r="AI337">
        <f t="shared" ca="1" si="569"/>
        <v>0</v>
      </c>
      <c r="AJ337">
        <f t="shared" ca="1" si="570"/>
        <v>0</v>
      </c>
      <c r="AK337">
        <f t="shared" ca="1" si="570"/>
        <v>0</v>
      </c>
      <c r="AL337">
        <f t="shared" ca="1" si="570"/>
        <v>0</v>
      </c>
      <c r="AM337">
        <f t="shared" ca="1" si="570"/>
        <v>0</v>
      </c>
      <c r="AN337">
        <f t="shared" ca="1" si="570"/>
        <v>0</v>
      </c>
      <c r="AO337">
        <f t="shared" ca="1" si="570"/>
        <v>0</v>
      </c>
      <c r="AP337">
        <f t="shared" ca="1" si="570"/>
        <v>0</v>
      </c>
      <c r="AQ337">
        <f t="shared" ca="1" si="570"/>
        <v>0</v>
      </c>
      <c r="AR337">
        <f t="shared" ca="1" si="570"/>
        <v>0</v>
      </c>
      <c r="AS337">
        <f t="shared" ca="1" si="570"/>
        <v>0</v>
      </c>
      <c r="AT337">
        <f t="shared" ca="1" si="570"/>
        <v>0</v>
      </c>
      <c r="AU337">
        <f t="shared" ca="1" si="570"/>
        <v>0</v>
      </c>
      <c r="AV337">
        <f t="shared" ca="1" si="570"/>
        <v>0</v>
      </c>
      <c r="AW337">
        <f t="shared" ca="1" si="570"/>
        <v>0</v>
      </c>
      <c r="AX337">
        <f t="shared" ca="1" si="570"/>
        <v>0</v>
      </c>
      <c r="AY337">
        <f t="shared" ca="1" si="570"/>
        <v>0</v>
      </c>
      <c r="AZ337">
        <f t="shared" ca="1" si="571"/>
        <v>0</v>
      </c>
      <c r="BA337">
        <f t="shared" ca="1" si="571"/>
        <v>0</v>
      </c>
      <c r="BB337">
        <f t="shared" ca="1" si="571"/>
        <v>0</v>
      </c>
      <c r="BC337">
        <f t="shared" ca="1" si="571"/>
        <v>0</v>
      </c>
      <c r="BD337">
        <f t="shared" ca="1" si="571"/>
        <v>0</v>
      </c>
      <c r="BE337">
        <f t="shared" ca="1" si="571"/>
        <v>0</v>
      </c>
      <c r="BF337">
        <f t="shared" ca="1" si="571"/>
        <v>0</v>
      </c>
      <c r="BG337">
        <f t="shared" ca="1" si="571"/>
        <v>0</v>
      </c>
      <c r="BH337">
        <f t="shared" ca="1" si="571"/>
        <v>0</v>
      </c>
      <c r="BI337">
        <f t="shared" ca="1" si="571"/>
        <v>0</v>
      </c>
    </row>
    <row r="338" spans="1:61" x14ac:dyDescent="0.25">
      <c r="A338" s="60">
        <f t="shared" si="572"/>
        <v>2017.5</v>
      </c>
      <c r="B338">
        <f t="shared" si="574"/>
        <v>12</v>
      </c>
      <c r="C338">
        <f t="shared" ca="1" si="573"/>
        <v>0</v>
      </c>
      <c r="D338">
        <f t="shared" ca="1" si="568"/>
        <v>0</v>
      </c>
      <c r="E338">
        <f t="shared" ca="1" si="568"/>
        <v>0</v>
      </c>
      <c r="F338">
        <f t="shared" ca="1" si="568"/>
        <v>0</v>
      </c>
      <c r="G338">
        <f t="shared" ca="1" si="568"/>
        <v>0</v>
      </c>
      <c r="H338">
        <f t="shared" ca="1" si="568"/>
        <v>0</v>
      </c>
      <c r="I338">
        <f t="shared" ca="1" si="568"/>
        <v>0</v>
      </c>
      <c r="J338">
        <f t="shared" ca="1" si="568"/>
        <v>0</v>
      </c>
      <c r="K338">
        <f t="shared" ca="1" si="568"/>
        <v>0</v>
      </c>
      <c r="L338">
        <f t="shared" ca="1" si="568"/>
        <v>0</v>
      </c>
      <c r="M338">
        <f t="shared" ca="1" si="568"/>
        <v>0</v>
      </c>
      <c r="N338">
        <f t="shared" ca="1" si="568"/>
        <v>0.66666666666666663</v>
      </c>
      <c r="O338">
        <f t="shared" ca="1" si="568"/>
        <v>0</v>
      </c>
      <c r="P338">
        <f t="shared" ca="1" si="568"/>
        <v>0</v>
      </c>
      <c r="Q338">
        <f t="shared" ca="1" si="568"/>
        <v>0</v>
      </c>
      <c r="R338">
        <f t="shared" ca="1" si="568"/>
        <v>0</v>
      </c>
      <c r="S338">
        <f t="shared" ca="1" si="568"/>
        <v>0</v>
      </c>
      <c r="T338">
        <f t="shared" ca="1" si="569"/>
        <v>0</v>
      </c>
      <c r="U338">
        <f t="shared" ca="1" si="569"/>
        <v>0</v>
      </c>
      <c r="V338">
        <f t="shared" ca="1" si="569"/>
        <v>0</v>
      </c>
      <c r="W338">
        <f t="shared" ca="1" si="569"/>
        <v>0</v>
      </c>
      <c r="X338">
        <f t="shared" ca="1" si="569"/>
        <v>0</v>
      </c>
      <c r="Y338">
        <f t="shared" ca="1" si="569"/>
        <v>0</v>
      </c>
      <c r="Z338">
        <f t="shared" ca="1" si="569"/>
        <v>0</v>
      </c>
      <c r="AA338">
        <f t="shared" ca="1" si="569"/>
        <v>0</v>
      </c>
      <c r="AB338">
        <f t="shared" ca="1" si="569"/>
        <v>0</v>
      </c>
      <c r="AC338">
        <f t="shared" ca="1" si="569"/>
        <v>0</v>
      </c>
      <c r="AD338">
        <f t="shared" ca="1" si="569"/>
        <v>0</v>
      </c>
      <c r="AE338">
        <f t="shared" ca="1" si="569"/>
        <v>0</v>
      </c>
      <c r="AF338">
        <f t="shared" ca="1" si="569"/>
        <v>0</v>
      </c>
      <c r="AG338">
        <f t="shared" ca="1" si="569"/>
        <v>0</v>
      </c>
      <c r="AH338">
        <f t="shared" ca="1" si="569"/>
        <v>0</v>
      </c>
      <c r="AI338">
        <f t="shared" ca="1" si="569"/>
        <v>0</v>
      </c>
      <c r="AJ338">
        <f t="shared" ca="1" si="570"/>
        <v>0</v>
      </c>
      <c r="AK338">
        <f t="shared" ca="1" si="570"/>
        <v>0</v>
      </c>
      <c r="AL338">
        <f t="shared" ca="1" si="570"/>
        <v>0</v>
      </c>
      <c r="AM338">
        <f t="shared" ca="1" si="570"/>
        <v>0</v>
      </c>
      <c r="AN338">
        <f t="shared" ca="1" si="570"/>
        <v>0</v>
      </c>
      <c r="AO338">
        <f t="shared" ca="1" si="570"/>
        <v>0</v>
      </c>
      <c r="AP338">
        <f t="shared" ca="1" si="570"/>
        <v>0</v>
      </c>
      <c r="AQ338">
        <f t="shared" ca="1" si="570"/>
        <v>0</v>
      </c>
      <c r="AR338">
        <f t="shared" ca="1" si="570"/>
        <v>0</v>
      </c>
      <c r="AS338">
        <f t="shared" ca="1" si="570"/>
        <v>0</v>
      </c>
      <c r="AT338">
        <f t="shared" ca="1" si="570"/>
        <v>0</v>
      </c>
      <c r="AU338">
        <f t="shared" ca="1" si="570"/>
        <v>0</v>
      </c>
      <c r="AV338">
        <f t="shared" ca="1" si="570"/>
        <v>0</v>
      </c>
      <c r="AW338">
        <f t="shared" ca="1" si="570"/>
        <v>0</v>
      </c>
      <c r="AX338">
        <f t="shared" ca="1" si="570"/>
        <v>0</v>
      </c>
      <c r="AY338">
        <f t="shared" ca="1" si="570"/>
        <v>0</v>
      </c>
      <c r="AZ338">
        <f t="shared" ca="1" si="571"/>
        <v>0</v>
      </c>
      <c r="BA338">
        <f t="shared" ca="1" si="571"/>
        <v>0</v>
      </c>
      <c r="BB338">
        <f t="shared" ca="1" si="571"/>
        <v>0</v>
      </c>
      <c r="BC338">
        <f t="shared" ca="1" si="571"/>
        <v>0</v>
      </c>
      <c r="BD338">
        <f t="shared" ca="1" si="571"/>
        <v>0</v>
      </c>
      <c r="BE338">
        <f t="shared" ca="1" si="571"/>
        <v>0</v>
      </c>
      <c r="BF338">
        <f t="shared" ca="1" si="571"/>
        <v>0</v>
      </c>
      <c r="BG338">
        <f t="shared" ca="1" si="571"/>
        <v>0</v>
      </c>
      <c r="BH338">
        <f t="shared" ca="1" si="571"/>
        <v>0</v>
      </c>
      <c r="BI338">
        <f t="shared" ca="1" si="571"/>
        <v>0</v>
      </c>
    </row>
    <row r="339" spans="1:61" x14ac:dyDescent="0.25">
      <c r="A339" s="60">
        <f t="shared" si="572"/>
        <v>2017.75</v>
      </c>
      <c r="B339">
        <f t="shared" si="574"/>
        <v>13</v>
      </c>
      <c r="C339">
        <f t="shared" ca="1" si="573"/>
        <v>0</v>
      </c>
      <c r="D339">
        <f t="shared" ca="1" si="568"/>
        <v>0</v>
      </c>
      <c r="E339">
        <f t="shared" ca="1" si="568"/>
        <v>0</v>
      </c>
      <c r="F339">
        <f t="shared" ca="1" si="568"/>
        <v>0</v>
      </c>
      <c r="G339">
        <f t="shared" ca="1" si="568"/>
        <v>0</v>
      </c>
      <c r="H339">
        <f t="shared" ca="1" si="568"/>
        <v>0</v>
      </c>
      <c r="I339">
        <f t="shared" ca="1" si="568"/>
        <v>0</v>
      </c>
      <c r="J339">
        <f t="shared" ca="1" si="568"/>
        <v>0</v>
      </c>
      <c r="K339">
        <f t="shared" ca="1" si="568"/>
        <v>0</v>
      </c>
      <c r="L339">
        <f t="shared" ca="1" si="568"/>
        <v>0</v>
      </c>
      <c r="M339">
        <f t="shared" ca="1" si="568"/>
        <v>0</v>
      </c>
      <c r="N339">
        <f t="shared" ca="1" si="568"/>
        <v>0</v>
      </c>
      <c r="O339">
        <f t="shared" ca="1" si="568"/>
        <v>0.66666666666666663</v>
      </c>
      <c r="P339">
        <f t="shared" ca="1" si="568"/>
        <v>0</v>
      </c>
      <c r="Q339">
        <f t="shared" ca="1" si="568"/>
        <v>0</v>
      </c>
      <c r="R339">
        <f t="shared" ca="1" si="568"/>
        <v>0</v>
      </c>
      <c r="S339">
        <f t="shared" ca="1" si="568"/>
        <v>0</v>
      </c>
      <c r="T339">
        <f t="shared" ca="1" si="569"/>
        <v>0</v>
      </c>
      <c r="U339">
        <f t="shared" ca="1" si="569"/>
        <v>0</v>
      </c>
      <c r="V339">
        <f t="shared" ca="1" si="569"/>
        <v>0</v>
      </c>
      <c r="W339">
        <f t="shared" ca="1" si="569"/>
        <v>0</v>
      </c>
      <c r="X339">
        <f t="shared" ca="1" si="569"/>
        <v>0</v>
      </c>
      <c r="Y339">
        <f t="shared" ca="1" si="569"/>
        <v>0</v>
      </c>
      <c r="Z339">
        <f t="shared" ca="1" si="569"/>
        <v>0</v>
      </c>
      <c r="AA339">
        <f t="shared" ca="1" si="569"/>
        <v>0</v>
      </c>
      <c r="AB339">
        <f t="shared" ca="1" si="569"/>
        <v>0</v>
      </c>
      <c r="AC339">
        <f t="shared" ca="1" si="569"/>
        <v>0</v>
      </c>
      <c r="AD339">
        <f t="shared" ca="1" si="569"/>
        <v>0</v>
      </c>
      <c r="AE339">
        <f t="shared" ca="1" si="569"/>
        <v>0</v>
      </c>
      <c r="AF339">
        <f t="shared" ca="1" si="569"/>
        <v>0</v>
      </c>
      <c r="AG339">
        <f t="shared" ca="1" si="569"/>
        <v>0</v>
      </c>
      <c r="AH339">
        <f t="shared" ca="1" si="569"/>
        <v>0</v>
      </c>
      <c r="AI339">
        <f t="shared" ca="1" si="569"/>
        <v>0</v>
      </c>
      <c r="AJ339">
        <f t="shared" ca="1" si="570"/>
        <v>0</v>
      </c>
      <c r="AK339">
        <f t="shared" ca="1" si="570"/>
        <v>0</v>
      </c>
      <c r="AL339">
        <f t="shared" ca="1" si="570"/>
        <v>0</v>
      </c>
      <c r="AM339">
        <f t="shared" ca="1" si="570"/>
        <v>0</v>
      </c>
      <c r="AN339">
        <f t="shared" ca="1" si="570"/>
        <v>0</v>
      </c>
      <c r="AO339">
        <f t="shared" ca="1" si="570"/>
        <v>0</v>
      </c>
      <c r="AP339">
        <f t="shared" ca="1" si="570"/>
        <v>0</v>
      </c>
      <c r="AQ339">
        <f t="shared" ca="1" si="570"/>
        <v>0</v>
      </c>
      <c r="AR339">
        <f t="shared" ca="1" si="570"/>
        <v>0</v>
      </c>
      <c r="AS339">
        <f t="shared" ca="1" si="570"/>
        <v>0</v>
      </c>
      <c r="AT339">
        <f t="shared" ca="1" si="570"/>
        <v>0</v>
      </c>
      <c r="AU339">
        <f t="shared" ca="1" si="570"/>
        <v>0</v>
      </c>
      <c r="AV339">
        <f t="shared" ca="1" si="570"/>
        <v>0</v>
      </c>
      <c r="AW339">
        <f t="shared" ca="1" si="570"/>
        <v>0</v>
      </c>
      <c r="AX339">
        <f t="shared" ca="1" si="570"/>
        <v>0</v>
      </c>
      <c r="AY339">
        <f t="shared" ca="1" si="570"/>
        <v>0</v>
      </c>
      <c r="AZ339">
        <f t="shared" ca="1" si="571"/>
        <v>0</v>
      </c>
      <c r="BA339">
        <f t="shared" ca="1" si="571"/>
        <v>0</v>
      </c>
      <c r="BB339">
        <f t="shared" ca="1" si="571"/>
        <v>0</v>
      </c>
      <c r="BC339">
        <f t="shared" ca="1" si="571"/>
        <v>0</v>
      </c>
      <c r="BD339">
        <f t="shared" ca="1" si="571"/>
        <v>0</v>
      </c>
      <c r="BE339">
        <f t="shared" ca="1" si="571"/>
        <v>0</v>
      </c>
      <c r="BF339">
        <f t="shared" ca="1" si="571"/>
        <v>0</v>
      </c>
      <c r="BG339">
        <f t="shared" ca="1" si="571"/>
        <v>0</v>
      </c>
      <c r="BH339">
        <f t="shared" ca="1" si="571"/>
        <v>0</v>
      </c>
      <c r="BI339">
        <f t="shared" ca="1" si="571"/>
        <v>0</v>
      </c>
    </row>
    <row r="340" spans="1:61" x14ac:dyDescent="0.25">
      <c r="A340" s="60">
        <f t="shared" si="572"/>
        <v>2018</v>
      </c>
      <c r="B340">
        <f t="shared" si="574"/>
        <v>14</v>
      </c>
      <c r="C340">
        <f t="shared" ca="1" si="573"/>
        <v>0</v>
      </c>
      <c r="D340">
        <f t="shared" ca="1" si="568"/>
        <v>0</v>
      </c>
      <c r="E340">
        <f t="shared" ca="1" si="568"/>
        <v>0</v>
      </c>
      <c r="F340">
        <f t="shared" ca="1" si="568"/>
        <v>0</v>
      </c>
      <c r="G340">
        <f t="shared" ca="1" si="568"/>
        <v>0</v>
      </c>
      <c r="H340">
        <f t="shared" ca="1" si="568"/>
        <v>0</v>
      </c>
      <c r="I340">
        <f t="shared" ca="1" si="568"/>
        <v>0</v>
      </c>
      <c r="J340">
        <f t="shared" ca="1" si="568"/>
        <v>0</v>
      </c>
      <c r="K340">
        <f t="shared" ca="1" si="568"/>
        <v>0</v>
      </c>
      <c r="L340">
        <f t="shared" ca="1" si="568"/>
        <v>0</v>
      </c>
      <c r="M340">
        <f t="shared" ca="1" si="568"/>
        <v>0</v>
      </c>
      <c r="N340">
        <f t="shared" ca="1" si="568"/>
        <v>0</v>
      </c>
      <c r="O340">
        <f t="shared" ca="1" si="568"/>
        <v>0</v>
      </c>
      <c r="P340">
        <f t="shared" ca="1" si="568"/>
        <v>0.66666666666666663</v>
      </c>
      <c r="Q340">
        <f t="shared" ca="1" si="568"/>
        <v>0</v>
      </c>
      <c r="R340">
        <f t="shared" ca="1" si="568"/>
        <v>0</v>
      </c>
      <c r="S340">
        <f t="shared" ca="1" si="568"/>
        <v>0</v>
      </c>
      <c r="T340">
        <f t="shared" ca="1" si="569"/>
        <v>0</v>
      </c>
      <c r="U340">
        <f t="shared" ca="1" si="569"/>
        <v>0</v>
      </c>
      <c r="V340">
        <f t="shared" ca="1" si="569"/>
        <v>0</v>
      </c>
      <c r="W340">
        <f t="shared" ca="1" si="569"/>
        <v>0</v>
      </c>
      <c r="X340">
        <f t="shared" ca="1" si="569"/>
        <v>0</v>
      </c>
      <c r="Y340">
        <f t="shared" ca="1" si="569"/>
        <v>0</v>
      </c>
      <c r="Z340">
        <f t="shared" ca="1" si="569"/>
        <v>0</v>
      </c>
      <c r="AA340">
        <f t="shared" ca="1" si="569"/>
        <v>0</v>
      </c>
      <c r="AB340">
        <f t="shared" ca="1" si="569"/>
        <v>0</v>
      </c>
      <c r="AC340">
        <f t="shared" ca="1" si="569"/>
        <v>0</v>
      </c>
      <c r="AD340">
        <f t="shared" ca="1" si="569"/>
        <v>0</v>
      </c>
      <c r="AE340">
        <f t="shared" ca="1" si="569"/>
        <v>0</v>
      </c>
      <c r="AF340">
        <f t="shared" ca="1" si="569"/>
        <v>0</v>
      </c>
      <c r="AG340">
        <f t="shared" ca="1" si="569"/>
        <v>0</v>
      </c>
      <c r="AH340">
        <f t="shared" ca="1" si="569"/>
        <v>0</v>
      </c>
      <c r="AI340">
        <f t="shared" ca="1" si="569"/>
        <v>0</v>
      </c>
      <c r="AJ340">
        <f t="shared" ca="1" si="570"/>
        <v>0</v>
      </c>
      <c r="AK340">
        <f t="shared" ca="1" si="570"/>
        <v>0</v>
      </c>
      <c r="AL340">
        <f t="shared" ca="1" si="570"/>
        <v>0</v>
      </c>
      <c r="AM340">
        <f t="shared" ca="1" si="570"/>
        <v>0</v>
      </c>
      <c r="AN340">
        <f t="shared" ca="1" si="570"/>
        <v>0</v>
      </c>
      <c r="AO340">
        <f t="shared" ca="1" si="570"/>
        <v>0</v>
      </c>
      <c r="AP340">
        <f t="shared" ca="1" si="570"/>
        <v>0</v>
      </c>
      <c r="AQ340">
        <f t="shared" ca="1" si="570"/>
        <v>0</v>
      </c>
      <c r="AR340">
        <f t="shared" ca="1" si="570"/>
        <v>0</v>
      </c>
      <c r="AS340">
        <f t="shared" ca="1" si="570"/>
        <v>0</v>
      </c>
      <c r="AT340">
        <f t="shared" ca="1" si="570"/>
        <v>0</v>
      </c>
      <c r="AU340">
        <f t="shared" ca="1" si="570"/>
        <v>0</v>
      </c>
      <c r="AV340">
        <f t="shared" ca="1" si="570"/>
        <v>0</v>
      </c>
      <c r="AW340">
        <f t="shared" ca="1" si="570"/>
        <v>0</v>
      </c>
      <c r="AX340">
        <f t="shared" ca="1" si="570"/>
        <v>0</v>
      </c>
      <c r="AY340">
        <f t="shared" ca="1" si="570"/>
        <v>0</v>
      </c>
      <c r="AZ340">
        <f t="shared" ca="1" si="571"/>
        <v>0</v>
      </c>
      <c r="BA340">
        <f t="shared" ca="1" si="571"/>
        <v>0</v>
      </c>
      <c r="BB340">
        <f t="shared" ca="1" si="571"/>
        <v>0</v>
      </c>
      <c r="BC340">
        <f t="shared" ca="1" si="571"/>
        <v>0</v>
      </c>
      <c r="BD340">
        <f t="shared" ca="1" si="571"/>
        <v>0</v>
      </c>
      <c r="BE340">
        <f t="shared" ca="1" si="571"/>
        <v>0</v>
      </c>
      <c r="BF340">
        <f t="shared" ca="1" si="571"/>
        <v>0</v>
      </c>
      <c r="BG340">
        <f t="shared" ca="1" si="571"/>
        <v>0</v>
      </c>
      <c r="BH340">
        <f t="shared" ca="1" si="571"/>
        <v>0</v>
      </c>
      <c r="BI340">
        <f t="shared" ca="1" si="571"/>
        <v>0</v>
      </c>
    </row>
    <row r="341" spans="1:61" x14ac:dyDescent="0.25">
      <c r="A341" s="60">
        <f t="shared" si="572"/>
        <v>2018.25</v>
      </c>
      <c r="B341">
        <f t="shared" si="574"/>
        <v>15</v>
      </c>
      <c r="C341">
        <f t="shared" ca="1" si="573"/>
        <v>0</v>
      </c>
      <c r="D341">
        <f t="shared" ca="1" si="568"/>
        <v>0</v>
      </c>
      <c r="E341">
        <f t="shared" ca="1" si="568"/>
        <v>0</v>
      </c>
      <c r="F341">
        <f t="shared" ca="1" si="568"/>
        <v>0</v>
      </c>
      <c r="G341">
        <f t="shared" ca="1" si="568"/>
        <v>0</v>
      </c>
      <c r="H341">
        <f t="shared" ca="1" si="568"/>
        <v>0</v>
      </c>
      <c r="I341">
        <f t="shared" ca="1" si="568"/>
        <v>0</v>
      </c>
      <c r="J341">
        <f t="shared" ca="1" si="568"/>
        <v>0</v>
      </c>
      <c r="K341">
        <f t="shared" ca="1" si="568"/>
        <v>0</v>
      </c>
      <c r="L341">
        <f t="shared" ca="1" si="568"/>
        <v>0</v>
      </c>
      <c r="M341">
        <f t="shared" ca="1" si="568"/>
        <v>0</v>
      </c>
      <c r="N341">
        <f t="shared" ca="1" si="568"/>
        <v>0</v>
      </c>
      <c r="O341">
        <f t="shared" ca="1" si="568"/>
        <v>0</v>
      </c>
      <c r="P341">
        <f t="shared" ca="1" si="568"/>
        <v>0</v>
      </c>
      <c r="Q341">
        <f t="shared" ca="1" si="568"/>
        <v>0.66666666666666663</v>
      </c>
      <c r="R341">
        <f t="shared" ca="1" si="568"/>
        <v>0</v>
      </c>
      <c r="S341">
        <f t="shared" ca="1" si="568"/>
        <v>0</v>
      </c>
      <c r="T341">
        <f t="shared" ca="1" si="569"/>
        <v>0</v>
      </c>
      <c r="U341">
        <f t="shared" ca="1" si="569"/>
        <v>0</v>
      </c>
      <c r="V341">
        <f t="shared" ca="1" si="569"/>
        <v>0</v>
      </c>
      <c r="W341">
        <f t="shared" ca="1" si="569"/>
        <v>0</v>
      </c>
      <c r="X341">
        <f t="shared" ca="1" si="569"/>
        <v>0</v>
      </c>
      <c r="Y341">
        <f t="shared" ca="1" si="569"/>
        <v>0</v>
      </c>
      <c r="Z341">
        <f t="shared" ca="1" si="569"/>
        <v>0</v>
      </c>
      <c r="AA341">
        <f t="shared" ca="1" si="569"/>
        <v>0</v>
      </c>
      <c r="AB341">
        <f t="shared" ca="1" si="569"/>
        <v>0</v>
      </c>
      <c r="AC341">
        <f t="shared" ca="1" si="569"/>
        <v>0</v>
      </c>
      <c r="AD341">
        <f t="shared" ca="1" si="569"/>
        <v>0</v>
      </c>
      <c r="AE341">
        <f t="shared" ca="1" si="569"/>
        <v>0</v>
      </c>
      <c r="AF341">
        <f t="shared" ca="1" si="569"/>
        <v>0</v>
      </c>
      <c r="AG341">
        <f t="shared" ca="1" si="569"/>
        <v>0</v>
      </c>
      <c r="AH341">
        <f t="shared" ca="1" si="569"/>
        <v>0</v>
      </c>
      <c r="AI341">
        <f t="shared" ca="1" si="569"/>
        <v>0</v>
      </c>
      <c r="AJ341">
        <f t="shared" ca="1" si="570"/>
        <v>0</v>
      </c>
      <c r="AK341">
        <f t="shared" ca="1" si="570"/>
        <v>0</v>
      </c>
      <c r="AL341">
        <f t="shared" ca="1" si="570"/>
        <v>0</v>
      </c>
      <c r="AM341">
        <f t="shared" ca="1" si="570"/>
        <v>0</v>
      </c>
      <c r="AN341">
        <f t="shared" ca="1" si="570"/>
        <v>0</v>
      </c>
      <c r="AO341">
        <f t="shared" ca="1" si="570"/>
        <v>0</v>
      </c>
      <c r="AP341">
        <f t="shared" ca="1" si="570"/>
        <v>0</v>
      </c>
      <c r="AQ341">
        <f t="shared" ca="1" si="570"/>
        <v>0</v>
      </c>
      <c r="AR341">
        <f t="shared" ca="1" si="570"/>
        <v>0</v>
      </c>
      <c r="AS341">
        <f t="shared" ca="1" si="570"/>
        <v>0</v>
      </c>
      <c r="AT341">
        <f t="shared" ca="1" si="570"/>
        <v>0</v>
      </c>
      <c r="AU341">
        <f t="shared" ca="1" si="570"/>
        <v>0</v>
      </c>
      <c r="AV341">
        <f t="shared" ca="1" si="570"/>
        <v>0</v>
      </c>
      <c r="AW341">
        <f t="shared" ca="1" si="570"/>
        <v>0</v>
      </c>
      <c r="AX341">
        <f t="shared" ca="1" si="570"/>
        <v>0</v>
      </c>
      <c r="AY341">
        <f t="shared" ca="1" si="570"/>
        <v>0</v>
      </c>
      <c r="AZ341">
        <f t="shared" ca="1" si="571"/>
        <v>0</v>
      </c>
      <c r="BA341">
        <f t="shared" ca="1" si="571"/>
        <v>0</v>
      </c>
      <c r="BB341">
        <f t="shared" ca="1" si="571"/>
        <v>0</v>
      </c>
      <c r="BC341">
        <f t="shared" ca="1" si="571"/>
        <v>0</v>
      </c>
      <c r="BD341">
        <f t="shared" ca="1" si="571"/>
        <v>0</v>
      </c>
      <c r="BE341">
        <f t="shared" ca="1" si="571"/>
        <v>0</v>
      </c>
      <c r="BF341">
        <f t="shared" ca="1" si="571"/>
        <v>0</v>
      </c>
      <c r="BG341">
        <f t="shared" ca="1" si="571"/>
        <v>0</v>
      </c>
      <c r="BH341">
        <f t="shared" ca="1" si="571"/>
        <v>0</v>
      </c>
      <c r="BI341">
        <f t="shared" ca="1" si="571"/>
        <v>0</v>
      </c>
    </row>
    <row r="342" spans="1:61" x14ac:dyDescent="0.25">
      <c r="A342" s="60">
        <f t="shared" si="572"/>
        <v>2018.5</v>
      </c>
      <c r="B342">
        <f t="shared" si="574"/>
        <v>16</v>
      </c>
      <c r="C342">
        <f t="shared" ca="1" si="573"/>
        <v>0</v>
      </c>
      <c r="D342">
        <f t="shared" ca="1" si="568"/>
        <v>0</v>
      </c>
      <c r="E342">
        <f t="shared" ca="1" si="568"/>
        <v>0</v>
      </c>
      <c r="F342">
        <f t="shared" ca="1" si="568"/>
        <v>0</v>
      </c>
      <c r="G342">
        <f t="shared" ca="1" si="568"/>
        <v>0</v>
      </c>
      <c r="H342">
        <f t="shared" ca="1" si="568"/>
        <v>0</v>
      </c>
      <c r="I342">
        <f t="shared" ca="1" si="568"/>
        <v>0</v>
      </c>
      <c r="J342">
        <f t="shared" ca="1" si="568"/>
        <v>0</v>
      </c>
      <c r="K342">
        <f t="shared" ca="1" si="568"/>
        <v>0</v>
      </c>
      <c r="L342">
        <f t="shared" ca="1" si="568"/>
        <v>0</v>
      </c>
      <c r="M342">
        <f t="shared" ca="1" si="568"/>
        <v>0</v>
      </c>
      <c r="N342">
        <f t="shared" ca="1" si="568"/>
        <v>0</v>
      </c>
      <c r="O342">
        <f t="shared" ca="1" si="568"/>
        <v>0</v>
      </c>
      <c r="P342">
        <f t="shared" ca="1" si="568"/>
        <v>0</v>
      </c>
      <c r="Q342">
        <f t="shared" ca="1" si="568"/>
        <v>0</v>
      </c>
      <c r="R342">
        <f t="shared" ca="1" si="568"/>
        <v>0.66666666666666663</v>
      </c>
      <c r="S342">
        <f t="shared" ref="S342:AH357" ca="1" si="575">IF(S$326&gt;=$B342,OFFSET($B$324,0,S$326-$B342),0)</f>
        <v>0</v>
      </c>
      <c r="T342">
        <f t="shared" ca="1" si="569"/>
        <v>0</v>
      </c>
      <c r="U342">
        <f t="shared" ca="1" si="569"/>
        <v>0</v>
      </c>
      <c r="V342">
        <f t="shared" ca="1" si="569"/>
        <v>0</v>
      </c>
      <c r="W342">
        <f t="shared" ca="1" si="569"/>
        <v>0</v>
      </c>
      <c r="X342">
        <f t="shared" ca="1" si="569"/>
        <v>0</v>
      </c>
      <c r="Y342">
        <f t="shared" ca="1" si="569"/>
        <v>0</v>
      </c>
      <c r="Z342">
        <f t="shared" ca="1" si="569"/>
        <v>0</v>
      </c>
      <c r="AA342">
        <f t="shared" ca="1" si="569"/>
        <v>0</v>
      </c>
      <c r="AB342">
        <f t="shared" ca="1" si="569"/>
        <v>0</v>
      </c>
      <c r="AC342">
        <f t="shared" ca="1" si="569"/>
        <v>0</v>
      </c>
      <c r="AD342">
        <f t="shared" ca="1" si="569"/>
        <v>0</v>
      </c>
      <c r="AE342">
        <f t="shared" ca="1" si="569"/>
        <v>0</v>
      </c>
      <c r="AF342">
        <f t="shared" ca="1" si="569"/>
        <v>0</v>
      </c>
      <c r="AG342">
        <f t="shared" ca="1" si="569"/>
        <v>0</v>
      </c>
      <c r="AH342">
        <f t="shared" ca="1" si="569"/>
        <v>0</v>
      </c>
      <c r="AI342">
        <f t="shared" ref="AI342:AX357" ca="1" si="576">IF(AI$326&gt;=$B342,OFFSET($B$324,0,AI$326-$B342),0)</f>
        <v>0</v>
      </c>
      <c r="AJ342">
        <f t="shared" ca="1" si="570"/>
        <v>0</v>
      </c>
      <c r="AK342">
        <f t="shared" ca="1" si="570"/>
        <v>0</v>
      </c>
      <c r="AL342">
        <f t="shared" ca="1" si="570"/>
        <v>0</v>
      </c>
      <c r="AM342">
        <f t="shared" ca="1" si="570"/>
        <v>0</v>
      </c>
      <c r="AN342">
        <f t="shared" ca="1" si="570"/>
        <v>0</v>
      </c>
      <c r="AO342">
        <f t="shared" ca="1" si="570"/>
        <v>0</v>
      </c>
      <c r="AP342">
        <f t="shared" ca="1" si="570"/>
        <v>0</v>
      </c>
      <c r="AQ342">
        <f t="shared" ca="1" si="570"/>
        <v>0</v>
      </c>
      <c r="AR342">
        <f t="shared" ca="1" si="570"/>
        <v>0</v>
      </c>
      <c r="AS342">
        <f t="shared" ca="1" si="570"/>
        <v>0</v>
      </c>
      <c r="AT342">
        <f t="shared" ca="1" si="570"/>
        <v>0</v>
      </c>
      <c r="AU342">
        <f t="shared" ca="1" si="570"/>
        <v>0</v>
      </c>
      <c r="AV342">
        <f t="shared" ca="1" si="570"/>
        <v>0</v>
      </c>
      <c r="AW342">
        <f t="shared" ca="1" si="570"/>
        <v>0</v>
      </c>
      <c r="AX342">
        <f t="shared" ca="1" si="570"/>
        <v>0</v>
      </c>
      <c r="AY342">
        <f t="shared" ref="AY342:BI357" ca="1" si="577">IF(AY$326&gt;=$B342,OFFSET($B$324,0,AY$326-$B342),0)</f>
        <v>0</v>
      </c>
      <c r="AZ342">
        <f t="shared" ca="1" si="571"/>
        <v>0</v>
      </c>
      <c r="BA342">
        <f t="shared" ca="1" si="571"/>
        <v>0</v>
      </c>
      <c r="BB342">
        <f t="shared" ca="1" si="571"/>
        <v>0</v>
      </c>
      <c r="BC342">
        <f t="shared" ca="1" si="571"/>
        <v>0</v>
      </c>
      <c r="BD342">
        <f t="shared" ca="1" si="571"/>
        <v>0</v>
      </c>
      <c r="BE342">
        <f t="shared" ca="1" si="571"/>
        <v>0</v>
      </c>
      <c r="BF342">
        <f t="shared" ca="1" si="571"/>
        <v>0</v>
      </c>
      <c r="BG342">
        <f t="shared" ca="1" si="571"/>
        <v>0</v>
      </c>
      <c r="BH342">
        <f t="shared" ca="1" si="571"/>
        <v>0</v>
      </c>
      <c r="BI342">
        <f t="shared" ca="1" si="571"/>
        <v>0</v>
      </c>
    </row>
    <row r="343" spans="1:61" x14ac:dyDescent="0.25">
      <c r="A343" s="60">
        <f t="shared" si="572"/>
        <v>2018.75</v>
      </c>
      <c r="B343">
        <f t="shared" si="574"/>
        <v>17</v>
      </c>
      <c r="C343">
        <f t="shared" ca="1" si="573"/>
        <v>0</v>
      </c>
      <c r="D343">
        <f t="shared" ca="1" si="573"/>
        <v>0</v>
      </c>
      <c r="E343">
        <f t="shared" ca="1" si="573"/>
        <v>0</v>
      </c>
      <c r="F343">
        <f t="shared" ca="1" si="573"/>
        <v>0</v>
      </c>
      <c r="G343">
        <f t="shared" ca="1" si="573"/>
        <v>0</v>
      </c>
      <c r="H343">
        <f t="shared" ca="1" si="573"/>
        <v>0</v>
      </c>
      <c r="I343">
        <f t="shared" ca="1" si="573"/>
        <v>0</v>
      </c>
      <c r="J343">
        <f t="shared" ca="1" si="573"/>
        <v>0</v>
      </c>
      <c r="K343">
        <f t="shared" ca="1" si="573"/>
        <v>0</v>
      </c>
      <c r="L343">
        <f t="shared" ca="1" si="573"/>
        <v>0</v>
      </c>
      <c r="M343">
        <f t="shared" ca="1" si="573"/>
        <v>0</v>
      </c>
      <c r="N343">
        <f t="shared" ca="1" si="573"/>
        <v>0</v>
      </c>
      <c r="O343">
        <f t="shared" ca="1" si="573"/>
        <v>0</v>
      </c>
      <c r="P343">
        <f t="shared" ca="1" si="573"/>
        <v>0</v>
      </c>
      <c r="Q343">
        <f t="shared" ca="1" si="573"/>
        <v>0</v>
      </c>
      <c r="R343">
        <f t="shared" ca="1" si="573"/>
        <v>0</v>
      </c>
      <c r="S343">
        <f t="shared" ca="1" si="575"/>
        <v>0.66666666666666663</v>
      </c>
      <c r="T343">
        <f t="shared" ca="1" si="575"/>
        <v>0</v>
      </c>
      <c r="U343">
        <f t="shared" ca="1" si="575"/>
        <v>0</v>
      </c>
      <c r="V343">
        <f t="shared" ca="1" si="575"/>
        <v>0</v>
      </c>
      <c r="W343">
        <f t="shared" ca="1" si="575"/>
        <v>0</v>
      </c>
      <c r="X343">
        <f t="shared" ca="1" si="575"/>
        <v>0</v>
      </c>
      <c r="Y343">
        <f t="shared" ca="1" si="575"/>
        <v>0</v>
      </c>
      <c r="Z343">
        <f t="shared" ca="1" si="575"/>
        <v>0</v>
      </c>
      <c r="AA343">
        <f t="shared" ca="1" si="575"/>
        <v>0</v>
      </c>
      <c r="AB343">
        <f t="shared" ca="1" si="575"/>
        <v>0</v>
      </c>
      <c r="AC343">
        <f t="shared" ca="1" si="575"/>
        <v>0</v>
      </c>
      <c r="AD343">
        <f t="shared" ca="1" si="575"/>
        <v>0</v>
      </c>
      <c r="AE343">
        <f t="shared" ca="1" si="575"/>
        <v>0</v>
      </c>
      <c r="AF343">
        <f t="shared" ca="1" si="575"/>
        <v>0</v>
      </c>
      <c r="AG343">
        <f t="shared" ca="1" si="575"/>
        <v>0</v>
      </c>
      <c r="AH343">
        <f t="shared" ca="1" si="575"/>
        <v>0</v>
      </c>
      <c r="AI343">
        <f t="shared" ca="1" si="576"/>
        <v>0</v>
      </c>
      <c r="AJ343">
        <f t="shared" ca="1" si="576"/>
        <v>0</v>
      </c>
      <c r="AK343">
        <f t="shared" ca="1" si="576"/>
        <v>0</v>
      </c>
      <c r="AL343">
        <f t="shared" ca="1" si="576"/>
        <v>0</v>
      </c>
      <c r="AM343">
        <f t="shared" ca="1" si="576"/>
        <v>0</v>
      </c>
      <c r="AN343">
        <f t="shared" ca="1" si="576"/>
        <v>0</v>
      </c>
      <c r="AO343">
        <f t="shared" ca="1" si="576"/>
        <v>0</v>
      </c>
      <c r="AP343">
        <f t="shared" ca="1" si="576"/>
        <v>0</v>
      </c>
      <c r="AQ343">
        <f t="shared" ca="1" si="576"/>
        <v>0</v>
      </c>
      <c r="AR343">
        <f t="shared" ca="1" si="576"/>
        <v>0</v>
      </c>
      <c r="AS343">
        <f t="shared" ca="1" si="576"/>
        <v>0</v>
      </c>
      <c r="AT343">
        <f t="shared" ca="1" si="576"/>
        <v>0</v>
      </c>
      <c r="AU343">
        <f t="shared" ca="1" si="576"/>
        <v>0</v>
      </c>
      <c r="AV343">
        <f t="shared" ca="1" si="576"/>
        <v>0</v>
      </c>
      <c r="AW343">
        <f t="shared" ca="1" si="576"/>
        <v>0</v>
      </c>
      <c r="AX343">
        <f t="shared" ca="1" si="576"/>
        <v>0</v>
      </c>
      <c r="AY343">
        <f t="shared" ca="1" si="577"/>
        <v>0</v>
      </c>
      <c r="AZ343">
        <f t="shared" ca="1" si="577"/>
        <v>0</v>
      </c>
      <c r="BA343">
        <f t="shared" ca="1" si="577"/>
        <v>0</v>
      </c>
      <c r="BB343">
        <f t="shared" ca="1" si="577"/>
        <v>0</v>
      </c>
      <c r="BC343">
        <f t="shared" ca="1" si="577"/>
        <v>0</v>
      </c>
      <c r="BD343">
        <f t="shared" ca="1" si="577"/>
        <v>0</v>
      </c>
      <c r="BE343">
        <f t="shared" ca="1" si="577"/>
        <v>0</v>
      </c>
      <c r="BF343">
        <f t="shared" ca="1" si="577"/>
        <v>0</v>
      </c>
      <c r="BG343">
        <f t="shared" ca="1" si="577"/>
        <v>0</v>
      </c>
      <c r="BH343">
        <f t="shared" ca="1" si="577"/>
        <v>0</v>
      </c>
      <c r="BI343">
        <f t="shared" ca="1" si="577"/>
        <v>0</v>
      </c>
    </row>
    <row r="344" spans="1:61" x14ac:dyDescent="0.25">
      <c r="A344" s="60">
        <f t="shared" si="572"/>
        <v>2019</v>
      </c>
      <c r="B344">
        <f t="shared" si="574"/>
        <v>18</v>
      </c>
      <c r="C344">
        <f t="shared" ref="C344:R359" ca="1" si="578">IF(C$326&gt;=$B344,OFFSET($B$324,0,C$326-$B344),0)</f>
        <v>0</v>
      </c>
      <c r="D344">
        <f t="shared" ca="1" si="578"/>
        <v>0</v>
      </c>
      <c r="E344">
        <f t="shared" ca="1" si="578"/>
        <v>0</v>
      </c>
      <c r="F344">
        <f t="shared" ca="1" si="578"/>
        <v>0</v>
      </c>
      <c r="G344">
        <f t="shared" ca="1" si="578"/>
        <v>0</v>
      </c>
      <c r="H344">
        <f t="shared" ca="1" si="578"/>
        <v>0</v>
      </c>
      <c r="I344">
        <f t="shared" ca="1" si="578"/>
        <v>0</v>
      </c>
      <c r="J344">
        <f t="shared" ca="1" si="578"/>
        <v>0</v>
      </c>
      <c r="K344">
        <f t="shared" ca="1" si="578"/>
        <v>0</v>
      </c>
      <c r="L344">
        <f t="shared" ca="1" si="578"/>
        <v>0</v>
      </c>
      <c r="M344">
        <f t="shared" ca="1" si="578"/>
        <v>0</v>
      </c>
      <c r="N344">
        <f t="shared" ca="1" si="578"/>
        <v>0</v>
      </c>
      <c r="O344">
        <f t="shared" ca="1" si="578"/>
        <v>0</v>
      </c>
      <c r="P344">
        <f t="shared" ca="1" si="578"/>
        <v>0</v>
      </c>
      <c r="Q344">
        <f t="shared" ca="1" si="578"/>
        <v>0</v>
      </c>
      <c r="R344">
        <f t="shared" ca="1" si="578"/>
        <v>0</v>
      </c>
      <c r="S344">
        <f t="shared" ca="1" si="575"/>
        <v>0</v>
      </c>
      <c r="T344">
        <f t="shared" ca="1" si="575"/>
        <v>0.66666666666666663</v>
      </c>
      <c r="U344">
        <f t="shared" ca="1" si="575"/>
        <v>0</v>
      </c>
      <c r="V344">
        <f t="shared" ca="1" si="575"/>
        <v>0</v>
      </c>
      <c r="W344">
        <f t="shared" ca="1" si="575"/>
        <v>0</v>
      </c>
      <c r="X344">
        <f t="shared" ca="1" si="575"/>
        <v>0</v>
      </c>
      <c r="Y344">
        <f t="shared" ca="1" si="575"/>
        <v>0</v>
      </c>
      <c r="Z344">
        <f t="shared" ca="1" si="575"/>
        <v>0</v>
      </c>
      <c r="AA344">
        <f t="shared" ca="1" si="575"/>
        <v>0</v>
      </c>
      <c r="AB344">
        <f t="shared" ca="1" si="575"/>
        <v>0</v>
      </c>
      <c r="AC344">
        <f t="shared" ca="1" si="575"/>
        <v>0</v>
      </c>
      <c r="AD344">
        <f t="shared" ca="1" si="575"/>
        <v>0</v>
      </c>
      <c r="AE344">
        <f t="shared" ca="1" si="575"/>
        <v>0</v>
      </c>
      <c r="AF344">
        <f t="shared" ca="1" si="575"/>
        <v>0</v>
      </c>
      <c r="AG344">
        <f t="shared" ca="1" si="575"/>
        <v>0</v>
      </c>
      <c r="AH344">
        <f t="shared" ca="1" si="575"/>
        <v>0</v>
      </c>
      <c r="AI344">
        <f t="shared" ca="1" si="576"/>
        <v>0</v>
      </c>
      <c r="AJ344">
        <f t="shared" ca="1" si="576"/>
        <v>0</v>
      </c>
      <c r="AK344">
        <f t="shared" ca="1" si="576"/>
        <v>0</v>
      </c>
      <c r="AL344">
        <f t="shared" ca="1" si="576"/>
        <v>0</v>
      </c>
      <c r="AM344">
        <f t="shared" ca="1" si="576"/>
        <v>0</v>
      </c>
      <c r="AN344">
        <f t="shared" ca="1" si="576"/>
        <v>0</v>
      </c>
      <c r="AO344">
        <f t="shared" ca="1" si="576"/>
        <v>0</v>
      </c>
      <c r="AP344">
        <f t="shared" ca="1" si="576"/>
        <v>0</v>
      </c>
      <c r="AQ344">
        <f t="shared" ca="1" si="576"/>
        <v>0</v>
      </c>
      <c r="AR344">
        <f t="shared" ca="1" si="576"/>
        <v>0</v>
      </c>
      <c r="AS344">
        <f t="shared" ca="1" si="576"/>
        <v>0</v>
      </c>
      <c r="AT344">
        <f t="shared" ca="1" si="576"/>
        <v>0</v>
      </c>
      <c r="AU344">
        <f t="shared" ca="1" si="576"/>
        <v>0</v>
      </c>
      <c r="AV344">
        <f t="shared" ca="1" si="576"/>
        <v>0</v>
      </c>
      <c r="AW344">
        <f t="shared" ca="1" si="576"/>
        <v>0</v>
      </c>
      <c r="AX344">
        <f t="shared" ca="1" si="576"/>
        <v>0</v>
      </c>
      <c r="AY344">
        <f t="shared" ca="1" si="577"/>
        <v>0</v>
      </c>
      <c r="AZ344">
        <f t="shared" ca="1" si="577"/>
        <v>0</v>
      </c>
      <c r="BA344">
        <f t="shared" ca="1" si="577"/>
        <v>0</v>
      </c>
      <c r="BB344">
        <f t="shared" ca="1" si="577"/>
        <v>0</v>
      </c>
      <c r="BC344">
        <f t="shared" ca="1" si="577"/>
        <v>0</v>
      </c>
      <c r="BD344">
        <f t="shared" ca="1" si="577"/>
        <v>0</v>
      </c>
      <c r="BE344">
        <f t="shared" ca="1" si="577"/>
        <v>0</v>
      </c>
      <c r="BF344">
        <f t="shared" ca="1" si="577"/>
        <v>0</v>
      </c>
      <c r="BG344">
        <f t="shared" ca="1" si="577"/>
        <v>0</v>
      </c>
      <c r="BH344">
        <f t="shared" ca="1" si="577"/>
        <v>0</v>
      </c>
      <c r="BI344">
        <f t="shared" ca="1" si="577"/>
        <v>0</v>
      </c>
    </row>
    <row r="345" spans="1:61" x14ac:dyDescent="0.25">
      <c r="A345" s="60">
        <f t="shared" si="572"/>
        <v>2019.25</v>
      </c>
      <c r="B345">
        <f t="shared" si="574"/>
        <v>19</v>
      </c>
      <c r="C345">
        <f t="shared" ca="1" si="578"/>
        <v>0</v>
      </c>
      <c r="D345">
        <f t="shared" ca="1" si="578"/>
        <v>0</v>
      </c>
      <c r="E345">
        <f t="shared" ca="1" si="578"/>
        <v>0</v>
      </c>
      <c r="F345">
        <f t="shared" ca="1" si="578"/>
        <v>0</v>
      </c>
      <c r="G345">
        <f t="shared" ca="1" si="578"/>
        <v>0</v>
      </c>
      <c r="H345">
        <f t="shared" ca="1" si="578"/>
        <v>0</v>
      </c>
      <c r="I345">
        <f t="shared" ca="1" si="578"/>
        <v>0</v>
      </c>
      <c r="J345">
        <f t="shared" ca="1" si="578"/>
        <v>0</v>
      </c>
      <c r="K345">
        <f t="shared" ca="1" si="578"/>
        <v>0</v>
      </c>
      <c r="L345">
        <f t="shared" ca="1" si="578"/>
        <v>0</v>
      </c>
      <c r="M345">
        <f t="shared" ca="1" si="578"/>
        <v>0</v>
      </c>
      <c r="N345">
        <f t="shared" ca="1" si="578"/>
        <v>0</v>
      </c>
      <c r="O345">
        <f t="shared" ca="1" si="578"/>
        <v>0</v>
      </c>
      <c r="P345">
        <f t="shared" ca="1" si="578"/>
        <v>0</v>
      </c>
      <c r="Q345">
        <f t="shared" ca="1" si="578"/>
        <v>0</v>
      </c>
      <c r="R345">
        <f t="shared" ca="1" si="578"/>
        <v>0</v>
      </c>
      <c r="S345">
        <f t="shared" ca="1" si="575"/>
        <v>0</v>
      </c>
      <c r="T345">
        <f t="shared" ca="1" si="575"/>
        <v>0</v>
      </c>
      <c r="U345">
        <f t="shared" ca="1" si="575"/>
        <v>0.66666666666666663</v>
      </c>
      <c r="V345">
        <f t="shared" ca="1" si="575"/>
        <v>0</v>
      </c>
      <c r="W345">
        <f t="shared" ca="1" si="575"/>
        <v>0</v>
      </c>
      <c r="X345">
        <f t="shared" ca="1" si="575"/>
        <v>0</v>
      </c>
      <c r="Y345">
        <f t="shared" ca="1" si="575"/>
        <v>0</v>
      </c>
      <c r="Z345">
        <f t="shared" ca="1" si="575"/>
        <v>0</v>
      </c>
      <c r="AA345">
        <f t="shared" ca="1" si="575"/>
        <v>0</v>
      </c>
      <c r="AB345">
        <f t="shared" ca="1" si="575"/>
        <v>0</v>
      </c>
      <c r="AC345">
        <f t="shared" ca="1" si="575"/>
        <v>0</v>
      </c>
      <c r="AD345">
        <f t="shared" ca="1" si="575"/>
        <v>0</v>
      </c>
      <c r="AE345">
        <f t="shared" ca="1" si="575"/>
        <v>0</v>
      </c>
      <c r="AF345">
        <f t="shared" ca="1" si="575"/>
        <v>0</v>
      </c>
      <c r="AG345">
        <f t="shared" ca="1" si="575"/>
        <v>0</v>
      </c>
      <c r="AH345">
        <f t="shared" ca="1" si="575"/>
        <v>0</v>
      </c>
      <c r="AI345">
        <f t="shared" ca="1" si="576"/>
        <v>0</v>
      </c>
      <c r="AJ345">
        <f t="shared" ca="1" si="576"/>
        <v>0</v>
      </c>
      <c r="AK345">
        <f t="shared" ca="1" si="576"/>
        <v>0</v>
      </c>
      <c r="AL345">
        <f t="shared" ca="1" si="576"/>
        <v>0</v>
      </c>
      <c r="AM345">
        <f t="shared" ca="1" si="576"/>
        <v>0</v>
      </c>
      <c r="AN345">
        <f t="shared" ca="1" si="576"/>
        <v>0</v>
      </c>
      <c r="AO345">
        <f t="shared" ca="1" si="576"/>
        <v>0</v>
      </c>
      <c r="AP345">
        <f t="shared" ca="1" si="576"/>
        <v>0</v>
      </c>
      <c r="AQ345">
        <f t="shared" ca="1" si="576"/>
        <v>0</v>
      </c>
      <c r="AR345">
        <f t="shared" ca="1" si="576"/>
        <v>0</v>
      </c>
      <c r="AS345">
        <f t="shared" ca="1" si="576"/>
        <v>0</v>
      </c>
      <c r="AT345">
        <f t="shared" ca="1" si="576"/>
        <v>0</v>
      </c>
      <c r="AU345">
        <f t="shared" ca="1" si="576"/>
        <v>0</v>
      </c>
      <c r="AV345">
        <f t="shared" ca="1" si="576"/>
        <v>0</v>
      </c>
      <c r="AW345">
        <f t="shared" ca="1" si="576"/>
        <v>0</v>
      </c>
      <c r="AX345">
        <f t="shared" ca="1" si="576"/>
        <v>0</v>
      </c>
      <c r="AY345">
        <f t="shared" ca="1" si="577"/>
        <v>0</v>
      </c>
      <c r="AZ345">
        <f t="shared" ca="1" si="577"/>
        <v>0</v>
      </c>
      <c r="BA345">
        <f t="shared" ca="1" si="577"/>
        <v>0</v>
      </c>
      <c r="BB345">
        <f t="shared" ca="1" si="577"/>
        <v>0</v>
      </c>
      <c r="BC345">
        <f t="shared" ca="1" si="577"/>
        <v>0</v>
      </c>
      <c r="BD345">
        <f t="shared" ca="1" si="577"/>
        <v>0</v>
      </c>
      <c r="BE345">
        <f t="shared" ca="1" si="577"/>
        <v>0</v>
      </c>
      <c r="BF345">
        <f t="shared" ca="1" si="577"/>
        <v>0</v>
      </c>
      <c r="BG345">
        <f t="shared" ca="1" si="577"/>
        <v>0</v>
      </c>
      <c r="BH345">
        <f t="shared" ca="1" si="577"/>
        <v>0</v>
      </c>
      <c r="BI345">
        <f t="shared" ca="1" si="577"/>
        <v>0</v>
      </c>
    </row>
    <row r="346" spans="1:61" x14ac:dyDescent="0.25">
      <c r="A346" s="60">
        <f t="shared" si="572"/>
        <v>2019.5</v>
      </c>
      <c r="B346">
        <f t="shared" si="574"/>
        <v>20</v>
      </c>
      <c r="C346">
        <f t="shared" ca="1" si="578"/>
        <v>0</v>
      </c>
      <c r="D346">
        <f t="shared" ca="1" si="578"/>
        <v>0</v>
      </c>
      <c r="E346">
        <f t="shared" ca="1" si="578"/>
        <v>0</v>
      </c>
      <c r="F346">
        <f t="shared" ca="1" si="578"/>
        <v>0</v>
      </c>
      <c r="G346">
        <f t="shared" ca="1" si="578"/>
        <v>0</v>
      </c>
      <c r="H346">
        <f t="shared" ca="1" si="578"/>
        <v>0</v>
      </c>
      <c r="I346">
        <f t="shared" ca="1" si="578"/>
        <v>0</v>
      </c>
      <c r="J346">
        <f t="shared" ca="1" si="578"/>
        <v>0</v>
      </c>
      <c r="K346">
        <f t="shared" ca="1" si="578"/>
        <v>0</v>
      </c>
      <c r="L346">
        <f t="shared" ca="1" si="578"/>
        <v>0</v>
      </c>
      <c r="M346">
        <f t="shared" ca="1" si="578"/>
        <v>0</v>
      </c>
      <c r="N346">
        <f t="shared" ca="1" si="578"/>
        <v>0</v>
      </c>
      <c r="O346">
        <f t="shared" ca="1" si="578"/>
        <v>0</v>
      </c>
      <c r="P346">
        <f t="shared" ca="1" si="578"/>
        <v>0</v>
      </c>
      <c r="Q346">
        <f t="shared" ca="1" si="578"/>
        <v>0</v>
      </c>
      <c r="R346">
        <f t="shared" ca="1" si="578"/>
        <v>0</v>
      </c>
      <c r="S346">
        <f t="shared" ca="1" si="575"/>
        <v>0</v>
      </c>
      <c r="T346">
        <f t="shared" ca="1" si="575"/>
        <v>0</v>
      </c>
      <c r="U346">
        <f t="shared" ca="1" si="575"/>
        <v>0</v>
      </c>
      <c r="V346">
        <f t="shared" ca="1" si="575"/>
        <v>0.66666666666666663</v>
      </c>
      <c r="W346">
        <f t="shared" ca="1" si="575"/>
        <v>0</v>
      </c>
      <c r="X346">
        <f t="shared" ca="1" si="575"/>
        <v>0</v>
      </c>
      <c r="Y346">
        <f t="shared" ca="1" si="575"/>
        <v>0</v>
      </c>
      <c r="Z346">
        <f t="shared" ca="1" si="575"/>
        <v>0</v>
      </c>
      <c r="AA346">
        <f t="shared" ca="1" si="575"/>
        <v>0</v>
      </c>
      <c r="AB346">
        <f t="shared" ca="1" si="575"/>
        <v>0</v>
      </c>
      <c r="AC346">
        <f t="shared" ca="1" si="575"/>
        <v>0</v>
      </c>
      <c r="AD346">
        <f t="shared" ca="1" si="575"/>
        <v>0</v>
      </c>
      <c r="AE346">
        <f t="shared" ca="1" si="575"/>
        <v>0</v>
      </c>
      <c r="AF346">
        <f t="shared" ca="1" si="575"/>
        <v>0</v>
      </c>
      <c r="AG346">
        <f t="shared" ca="1" si="575"/>
        <v>0</v>
      </c>
      <c r="AH346">
        <f t="shared" ca="1" si="575"/>
        <v>0</v>
      </c>
      <c r="AI346">
        <f t="shared" ca="1" si="576"/>
        <v>0</v>
      </c>
      <c r="AJ346">
        <f t="shared" ca="1" si="576"/>
        <v>0</v>
      </c>
      <c r="AK346">
        <f t="shared" ca="1" si="576"/>
        <v>0</v>
      </c>
      <c r="AL346">
        <f t="shared" ca="1" si="576"/>
        <v>0</v>
      </c>
      <c r="AM346">
        <f t="shared" ca="1" si="576"/>
        <v>0</v>
      </c>
      <c r="AN346">
        <f t="shared" ca="1" si="576"/>
        <v>0</v>
      </c>
      <c r="AO346">
        <f t="shared" ca="1" si="576"/>
        <v>0</v>
      </c>
      <c r="AP346">
        <f t="shared" ca="1" si="576"/>
        <v>0</v>
      </c>
      <c r="AQ346">
        <f t="shared" ca="1" si="576"/>
        <v>0</v>
      </c>
      <c r="AR346">
        <f t="shared" ca="1" si="576"/>
        <v>0</v>
      </c>
      <c r="AS346">
        <f t="shared" ca="1" si="576"/>
        <v>0</v>
      </c>
      <c r="AT346">
        <f t="shared" ca="1" si="576"/>
        <v>0</v>
      </c>
      <c r="AU346">
        <f t="shared" ca="1" si="576"/>
        <v>0</v>
      </c>
      <c r="AV346">
        <f t="shared" ca="1" si="576"/>
        <v>0</v>
      </c>
      <c r="AW346">
        <f t="shared" ca="1" si="576"/>
        <v>0</v>
      </c>
      <c r="AX346">
        <f t="shared" ca="1" si="576"/>
        <v>0</v>
      </c>
      <c r="AY346">
        <f t="shared" ca="1" si="577"/>
        <v>0</v>
      </c>
      <c r="AZ346">
        <f t="shared" ca="1" si="577"/>
        <v>0</v>
      </c>
      <c r="BA346">
        <f t="shared" ca="1" si="577"/>
        <v>0</v>
      </c>
      <c r="BB346">
        <f t="shared" ca="1" si="577"/>
        <v>0</v>
      </c>
      <c r="BC346">
        <f t="shared" ca="1" si="577"/>
        <v>0</v>
      </c>
      <c r="BD346">
        <f t="shared" ca="1" si="577"/>
        <v>0</v>
      </c>
      <c r="BE346">
        <f t="shared" ca="1" si="577"/>
        <v>0</v>
      </c>
      <c r="BF346">
        <f t="shared" ca="1" si="577"/>
        <v>0</v>
      </c>
      <c r="BG346">
        <f t="shared" ca="1" si="577"/>
        <v>0</v>
      </c>
      <c r="BH346">
        <f t="shared" ca="1" si="577"/>
        <v>0</v>
      </c>
      <c r="BI346">
        <f t="shared" ca="1" si="577"/>
        <v>0</v>
      </c>
    </row>
    <row r="347" spans="1:61" x14ac:dyDescent="0.25">
      <c r="A347" s="60">
        <f t="shared" si="572"/>
        <v>2019.75</v>
      </c>
      <c r="B347">
        <f t="shared" si="574"/>
        <v>21</v>
      </c>
      <c r="C347">
        <f t="shared" ca="1" si="578"/>
        <v>0</v>
      </c>
      <c r="D347">
        <f t="shared" ca="1" si="578"/>
        <v>0</v>
      </c>
      <c r="E347">
        <f t="shared" ca="1" si="578"/>
        <v>0</v>
      </c>
      <c r="F347">
        <f t="shared" ca="1" si="578"/>
        <v>0</v>
      </c>
      <c r="G347">
        <f t="shared" ca="1" si="578"/>
        <v>0</v>
      </c>
      <c r="H347">
        <f t="shared" ca="1" si="578"/>
        <v>0</v>
      </c>
      <c r="I347">
        <f t="shared" ca="1" si="578"/>
        <v>0</v>
      </c>
      <c r="J347">
        <f t="shared" ca="1" si="578"/>
        <v>0</v>
      </c>
      <c r="K347">
        <f t="shared" ca="1" si="578"/>
        <v>0</v>
      </c>
      <c r="L347">
        <f t="shared" ca="1" si="578"/>
        <v>0</v>
      </c>
      <c r="M347">
        <f t="shared" ca="1" si="578"/>
        <v>0</v>
      </c>
      <c r="N347">
        <f t="shared" ca="1" si="578"/>
        <v>0</v>
      </c>
      <c r="O347">
        <f t="shared" ca="1" si="578"/>
        <v>0</v>
      </c>
      <c r="P347">
        <f t="shared" ca="1" si="578"/>
        <v>0</v>
      </c>
      <c r="Q347">
        <f t="shared" ca="1" si="578"/>
        <v>0</v>
      </c>
      <c r="R347">
        <f t="shared" ca="1" si="578"/>
        <v>0</v>
      </c>
      <c r="S347">
        <f t="shared" ca="1" si="575"/>
        <v>0</v>
      </c>
      <c r="T347">
        <f t="shared" ca="1" si="575"/>
        <v>0</v>
      </c>
      <c r="U347">
        <f t="shared" ca="1" si="575"/>
        <v>0</v>
      </c>
      <c r="V347">
        <f t="shared" ca="1" si="575"/>
        <v>0</v>
      </c>
      <c r="W347">
        <f t="shared" ca="1" si="575"/>
        <v>0.66666666666666663</v>
      </c>
      <c r="X347">
        <f t="shared" ca="1" si="575"/>
        <v>0</v>
      </c>
      <c r="Y347">
        <f t="shared" ca="1" si="575"/>
        <v>0</v>
      </c>
      <c r="Z347">
        <f t="shared" ca="1" si="575"/>
        <v>0</v>
      </c>
      <c r="AA347">
        <f t="shared" ca="1" si="575"/>
        <v>0</v>
      </c>
      <c r="AB347">
        <f t="shared" ca="1" si="575"/>
        <v>0</v>
      </c>
      <c r="AC347">
        <f t="shared" ca="1" si="575"/>
        <v>0</v>
      </c>
      <c r="AD347">
        <f t="shared" ca="1" si="575"/>
        <v>0</v>
      </c>
      <c r="AE347">
        <f t="shared" ca="1" si="575"/>
        <v>0</v>
      </c>
      <c r="AF347">
        <f t="shared" ca="1" si="575"/>
        <v>0</v>
      </c>
      <c r="AG347">
        <f t="shared" ca="1" si="575"/>
        <v>0</v>
      </c>
      <c r="AH347">
        <f t="shared" ca="1" si="575"/>
        <v>0</v>
      </c>
      <c r="AI347">
        <f t="shared" ca="1" si="576"/>
        <v>0</v>
      </c>
      <c r="AJ347">
        <f t="shared" ca="1" si="576"/>
        <v>0</v>
      </c>
      <c r="AK347">
        <f t="shared" ca="1" si="576"/>
        <v>0</v>
      </c>
      <c r="AL347">
        <f t="shared" ca="1" si="576"/>
        <v>0</v>
      </c>
      <c r="AM347">
        <f t="shared" ca="1" si="576"/>
        <v>0</v>
      </c>
      <c r="AN347">
        <f t="shared" ca="1" si="576"/>
        <v>0</v>
      </c>
      <c r="AO347">
        <f t="shared" ca="1" si="576"/>
        <v>0</v>
      </c>
      <c r="AP347">
        <f t="shared" ca="1" si="576"/>
        <v>0</v>
      </c>
      <c r="AQ347">
        <f t="shared" ca="1" si="576"/>
        <v>0</v>
      </c>
      <c r="AR347">
        <f t="shared" ca="1" si="576"/>
        <v>0</v>
      </c>
      <c r="AS347">
        <f t="shared" ca="1" si="576"/>
        <v>0</v>
      </c>
      <c r="AT347">
        <f t="shared" ca="1" si="576"/>
        <v>0</v>
      </c>
      <c r="AU347">
        <f t="shared" ca="1" si="576"/>
        <v>0</v>
      </c>
      <c r="AV347">
        <f t="shared" ca="1" si="576"/>
        <v>0</v>
      </c>
      <c r="AW347">
        <f t="shared" ca="1" si="576"/>
        <v>0</v>
      </c>
      <c r="AX347">
        <f t="shared" ca="1" si="576"/>
        <v>0</v>
      </c>
      <c r="AY347">
        <f t="shared" ca="1" si="577"/>
        <v>0</v>
      </c>
      <c r="AZ347">
        <f t="shared" ca="1" si="577"/>
        <v>0</v>
      </c>
      <c r="BA347">
        <f t="shared" ca="1" si="577"/>
        <v>0</v>
      </c>
      <c r="BB347">
        <f t="shared" ca="1" si="577"/>
        <v>0</v>
      </c>
      <c r="BC347">
        <f t="shared" ca="1" si="577"/>
        <v>0</v>
      </c>
      <c r="BD347">
        <f t="shared" ca="1" si="577"/>
        <v>0</v>
      </c>
      <c r="BE347">
        <f t="shared" ca="1" si="577"/>
        <v>0</v>
      </c>
      <c r="BF347">
        <f t="shared" ca="1" si="577"/>
        <v>0</v>
      </c>
      <c r="BG347">
        <f t="shared" ca="1" si="577"/>
        <v>0</v>
      </c>
      <c r="BH347">
        <f t="shared" ca="1" si="577"/>
        <v>0</v>
      </c>
      <c r="BI347">
        <f t="shared" ca="1" si="577"/>
        <v>0</v>
      </c>
    </row>
    <row r="348" spans="1:61" x14ac:dyDescent="0.25">
      <c r="A348" s="60">
        <f t="shared" si="572"/>
        <v>2020</v>
      </c>
      <c r="B348">
        <f t="shared" si="574"/>
        <v>22</v>
      </c>
      <c r="C348">
        <f t="shared" ca="1" si="578"/>
        <v>0</v>
      </c>
      <c r="D348">
        <f t="shared" ca="1" si="578"/>
        <v>0</v>
      </c>
      <c r="E348">
        <f t="shared" ca="1" si="578"/>
        <v>0</v>
      </c>
      <c r="F348">
        <f t="shared" ca="1" si="578"/>
        <v>0</v>
      </c>
      <c r="G348">
        <f t="shared" ca="1" si="578"/>
        <v>0</v>
      </c>
      <c r="H348">
        <f t="shared" ca="1" si="578"/>
        <v>0</v>
      </c>
      <c r="I348">
        <f t="shared" ca="1" si="578"/>
        <v>0</v>
      </c>
      <c r="J348">
        <f t="shared" ca="1" si="578"/>
        <v>0</v>
      </c>
      <c r="K348">
        <f t="shared" ca="1" si="578"/>
        <v>0</v>
      </c>
      <c r="L348">
        <f t="shared" ca="1" si="578"/>
        <v>0</v>
      </c>
      <c r="M348">
        <f t="shared" ca="1" si="578"/>
        <v>0</v>
      </c>
      <c r="N348">
        <f t="shared" ca="1" si="578"/>
        <v>0</v>
      </c>
      <c r="O348">
        <f t="shared" ca="1" si="578"/>
        <v>0</v>
      </c>
      <c r="P348">
        <f t="shared" ca="1" si="578"/>
        <v>0</v>
      </c>
      <c r="Q348">
        <f t="shared" ca="1" si="578"/>
        <v>0</v>
      </c>
      <c r="R348">
        <f t="shared" ca="1" si="578"/>
        <v>0</v>
      </c>
      <c r="S348">
        <f t="shared" ca="1" si="575"/>
        <v>0</v>
      </c>
      <c r="T348">
        <f t="shared" ca="1" si="575"/>
        <v>0</v>
      </c>
      <c r="U348">
        <f t="shared" ca="1" si="575"/>
        <v>0</v>
      </c>
      <c r="V348">
        <f t="shared" ca="1" si="575"/>
        <v>0</v>
      </c>
      <c r="W348">
        <f t="shared" ca="1" si="575"/>
        <v>0</v>
      </c>
      <c r="X348">
        <f t="shared" ca="1" si="575"/>
        <v>0.66666666666666663</v>
      </c>
      <c r="Y348">
        <f t="shared" ca="1" si="575"/>
        <v>0</v>
      </c>
      <c r="Z348">
        <f t="shared" ca="1" si="575"/>
        <v>0</v>
      </c>
      <c r="AA348">
        <f t="shared" ca="1" si="575"/>
        <v>0</v>
      </c>
      <c r="AB348">
        <f t="shared" ca="1" si="575"/>
        <v>0</v>
      </c>
      <c r="AC348">
        <f t="shared" ca="1" si="575"/>
        <v>0</v>
      </c>
      <c r="AD348">
        <f t="shared" ca="1" si="575"/>
        <v>0</v>
      </c>
      <c r="AE348">
        <f t="shared" ca="1" si="575"/>
        <v>0</v>
      </c>
      <c r="AF348">
        <f t="shared" ca="1" si="575"/>
        <v>0</v>
      </c>
      <c r="AG348">
        <f t="shared" ca="1" si="575"/>
        <v>0</v>
      </c>
      <c r="AH348">
        <f t="shared" ca="1" si="575"/>
        <v>0</v>
      </c>
      <c r="AI348">
        <f t="shared" ca="1" si="576"/>
        <v>0</v>
      </c>
      <c r="AJ348">
        <f t="shared" ca="1" si="576"/>
        <v>0</v>
      </c>
      <c r="AK348">
        <f t="shared" ca="1" si="576"/>
        <v>0</v>
      </c>
      <c r="AL348">
        <f t="shared" ca="1" si="576"/>
        <v>0</v>
      </c>
      <c r="AM348">
        <f t="shared" ca="1" si="576"/>
        <v>0</v>
      </c>
      <c r="AN348">
        <f t="shared" ca="1" si="576"/>
        <v>0</v>
      </c>
      <c r="AO348">
        <f t="shared" ca="1" si="576"/>
        <v>0</v>
      </c>
      <c r="AP348">
        <f t="shared" ca="1" si="576"/>
        <v>0</v>
      </c>
      <c r="AQ348">
        <f t="shared" ca="1" si="576"/>
        <v>0</v>
      </c>
      <c r="AR348">
        <f t="shared" ca="1" si="576"/>
        <v>0</v>
      </c>
      <c r="AS348">
        <f t="shared" ca="1" si="576"/>
        <v>0</v>
      </c>
      <c r="AT348">
        <f t="shared" ca="1" si="576"/>
        <v>0</v>
      </c>
      <c r="AU348">
        <f t="shared" ca="1" si="576"/>
        <v>0</v>
      </c>
      <c r="AV348">
        <f t="shared" ca="1" si="576"/>
        <v>0</v>
      </c>
      <c r="AW348">
        <f t="shared" ca="1" si="576"/>
        <v>0</v>
      </c>
      <c r="AX348">
        <f t="shared" ca="1" si="576"/>
        <v>0</v>
      </c>
      <c r="AY348">
        <f t="shared" ca="1" si="577"/>
        <v>0</v>
      </c>
      <c r="AZ348">
        <f t="shared" ca="1" si="577"/>
        <v>0</v>
      </c>
      <c r="BA348">
        <f t="shared" ca="1" si="577"/>
        <v>0</v>
      </c>
      <c r="BB348">
        <f t="shared" ca="1" si="577"/>
        <v>0</v>
      </c>
      <c r="BC348">
        <f t="shared" ca="1" si="577"/>
        <v>0</v>
      </c>
      <c r="BD348">
        <f t="shared" ca="1" si="577"/>
        <v>0</v>
      </c>
      <c r="BE348">
        <f t="shared" ca="1" si="577"/>
        <v>0</v>
      </c>
      <c r="BF348">
        <f t="shared" ca="1" si="577"/>
        <v>0</v>
      </c>
      <c r="BG348">
        <f t="shared" ca="1" si="577"/>
        <v>0</v>
      </c>
      <c r="BH348">
        <f t="shared" ca="1" si="577"/>
        <v>0</v>
      </c>
      <c r="BI348">
        <f t="shared" ca="1" si="577"/>
        <v>0</v>
      </c>
    </row>
    <row r="349" spans="1:61" x14ac:dyDescent="0.25">
      <c r="A349" s="60">
        <f t="shared" si="572"/>
        <v>2020.25</v>
      </c>
      <c r="B349">
        <f t="shared" si="574"/>
        <v>23</v>
      </c>
      <c r="C349">
        <f t="shared" ca="1" si="578"/>
        <v>0</v>
      </c>
      <c r="D349">
        <f t="shared" ca="1" si="578"/>
        <v>0</v>
      </c>
      <c r="E349">
        <f t="shared" ca="1" si="578"/>
        <v>0</v>
      </c>
      <c r="F349">
        <f t="shared" ca="1" si="578"/>
        <v>0</v>
      </c>
      <c r="G349">
        <f t="shared" ca="1" si="578"/>
        <v>0</v>
      </c>
      <c r="H349">
        <f t="shared" ca="1" si="578"/>
        <v>0</v>
      </c>
      <c r="I349">
        <f t="shared" ca="1" si="578"/>
        <v>0</v>
      </c>
      <c r="J349">
        <f t="shared" ca="1" si="578"/>
        <v>0</v>
      </c>
      <c r="K349">
        <f t="shared" ca="1" si="578"/>
        <v>0</v>
      </c>
      <c r="L349">
        <f t="shared" ca="1" si="578"/>
        <v>0</v>
      </c>
      <c r="M349">
        <f t="shared" ca="1" si="578"/>
        <v>0</v>
      </c>
      <c r="N349">
        <f t="shared" ca="1" si="578"/>
        <v>0</v>
      </c>
      <c r="O349">
        <f t="shared" ca="1" si="578"/>
        <v>0</v>
      </c>
      <c r="P349">
        <f t="shared" ca="1" si="578"/>
        <v>0</v>
      </c>
      <c r="Q349">
        <f t="shared" ca="1" si="578"/>
        <v>0</v>
      </c>
      <c r="R349">
        <f t="shared" ca="1" si="578"/>
        <v>0</v>
      </c>
      <c r="S349">
        <f t="shared" ca="1" si="575"/>
        <v>0</v>
      </c>
      <c r="T349">
        <f t="shared" ca="1" si="575"/>
        <v>0</v>
      </c>
      <c r="U349">
        <f t="shared" ca="1" si="575"/>
        <v>0</v>
      </c>
      <c r="V349">
        <f t="shared" ca="1" si="575"/>
        <v>0</v>
      </c>
      <c r="W349">
        <f t="shared" ca="1" si="575"/>
        <v>0</v>
      </c>
      <c r="X349">
        <f t="shared" ca="1" si="575"/>
        <v>0</v>
      </c>
      <c r="Y349">
        <f t="shared" ca="1" si="575"/>
        <v>0.66666666666666663</v>
      </c>
      <c r="Z349">
        <f t="shared" ca="1" si="575"/>
        <v>0</v>
      </c>
      <c r="AA349">
        <f t="shared" ca="1" si="575"/>
        <v>0</v>
      </c>
      <c r="AB349">
        <f t="shared" ca="1" si="575"/>
        <v>0</v>
      </c>
      <c r="AC349">
        <f t="shared" ca="1" si="575"/>
        <v>0</v>
      </c>
      <c r="AD349">
        <f t="shared" ca="1" si="575"/>
        <v>0</v>
      </c>
      <c r="AE349">
        <f t="shared" ca="1" si="575"/>
        <v>0</v>
      </c>
      <c r="AF349">
        <f t="shared" ca="1" si="575"/>
        <v>0</v>
      </c>
      <c r="AG349">
        <f t="shared" ca="1" si="575"/>
        <v>0</v>
      </c>
      <c r="AH349">
        <f t="shared" ca="1" si="575"/>
        <v>0</v>
      </c>
      <c r="AI349">
        <f t="shared" ca="1" si="576"/>
        <v>0</v>
      </c>
      <c r="AJ349">
        <f t="shared" ca="1" si="576"/>
        <v>0</v>
      </c>
      <c r="AK349">
        <f t="shared" ca="1" si="576"/>
        <v>0</v>
      </c>
      <c r="AL349">
        <f t="shared" ca="1" si="576"/>
        <v>0</v>
      </c>
      <c r="AM349">
        <f t="shared" ca="1" si="576"/>
        <v>0</v>
      </c>
      <c r="AN349">
        <f t="shared" ca="1" si="576"/>
        <v>0</v>
      </c>
      <c r="AO349">
        <f t="shared" ca="1" si="576"/>
        <v>0</v>
      </c>
      <c r="AP349">
        <f t="shared" ca="1" si="576"/>
        <v>0</v>
      </c>
      <c r="AQ349">
        <f t="shared" ca="1" si="576"/>
        <v>0</v>
      </c>
      <c r="AR349">
        <f t="shared" ca="1" si="576"/>
        <v>0</v>
      </c>
      <c r="AS349">
        <f t="shared" ca="1" si="576"/>
        <v>0</v>
      </c>
      <c r="AT349">
        <f t="shared" ca="1" si="576"/>
        <v>0</v>
      </c>
      <c r="AU349">
        <f t="shared" ca="1" si="576"/>
        <v>0</v>
      </c>
      <c r="AV349">
        <f t="shared" ca="1" si="576"/>
        <v>0</v>
      </c>
      <c r="AW349">
        <f t="shared" ca="1" si="576"/>
        <v>0</v>
      </c>
      <c r="AX349">
        <f t="shared" ca="1" si="576"/>
        <v>0</v>
      </c>
      <c r="AY349">
        <f t="shared" ca="1" si="577"/>
        <v>0</v>
      </c>
      <c r="AZ349">
        <f t="shared" ca="1" si="577"/>
        <v>0</v>
      </c>
      <c r="BA349">
        <f t="shared" ca="1" si="577"/>
        <v>0</v>
      </c>
      <c r="BB349">
        <f t="shared" ca="1" si="577"/>
        <v>0</v>
      </c>
      <c r="BC349">
        <f t="shared" ca="1" si="577"/>
        <v>0</v>
      </c>
      <c r="BD349">
        <f t="shared" ca="1" si="577"/>
        <v>0</v>
      </c>
      <c r="BE349">
        <f t="shared" ca="1" si="577"/>
        <v>0</v>
      </c>
      <c r="BF349">
        <f t="shared" ca="1" si="577"/>
        <v>0</v>
      </c>
      <c r="BG349">
        <f t="shared" ca="1" si="577"/>
        <v>0</v>
      </c>
      <c r="BH349">
        <f t="shared" ca="1" si="577"/>
        <v>0</v>
      </c>
      <c r="BI349">
        <f t="shared" ca="1" si="577"/>
        <v>0</v>
      </c>
    </row>
    <row r="350" spans="1:61" x14ac:dyDescent="0.25">
      <c r="A350" s="60">
        <f t="shared" si="572"/>
        <v>2020.5</v>
      </c>
      <c r="B350">
        <f t="shared" si="574"/>
        <v>24</v>
      </c>
      <c r="C350">
        <f t="shared" ca="1" si="578"/>
        <v>0</v>
      </c>
      <c r="D350">
        <f t="shared" ca="1" si="578"/>
        <v>0</v>
      </c>
      <c r="E350">
        <f t="shared" ca="1" si="578"/>
        <v>0</v>
      </c>
      <c r="F350">
        <f t="shared" ca="1" si="578"/>
        <v>0</v>
      </c>
      <c r="G350">
        <f t="shared" ca="1" si="578"/>
        <v>0</v>
      </c>
      <c r="H350">
        <f t="shared" ca="1" si="578"/>
        <v>0</v>
      </c>
      <c r="I350">
        <f t="shared" ca="1" si="578"/>
        <v>0</v>
      </c>
      <c r="J350">
        <f t="shared" ca="1" si="578"/>
        <v>0</v>
      </c>
      <c r="K350">
        <f t="shared" ca="1" si="578"/>
        <v>0</v>
      </c>
      <c r="L350">
        <f t="shared" ca="1" si="578"/>
        <v>0</v>
      </c>
      <c r="M350">
        <f t="shared" ca="1" si="578"/>
        <v>0</v>
      </c>
      <c r="N350">
        <f t="shared" ca="1" si="578"/>
        <v>0</v>
      </c>
      <c r="O350">
        <f t="shared" ca="1" si="578"/>
        <v>0</v>
      </c>
      <c r="P350">
        <f t="shared" ca="1" si="578"/>
        <v>0</v>
      </c>
      <c r="Q350">
        <f t="shared" ca="1" si="578"/>
        <v>0</v>
      </c>
      <c r="R350">
        <f t="shared" ca="1" si="578"/>
        <v>0</v>
      </c>
      <c r="S350">
        <f t="shared" ca="1" si="575"/>
        <v>0</v>
      </c>
      <c r="T350">
        <f t="shared" ca="1" si="575"/>
        <v>0</v>
      </c>
      <c r="U350">
        <f t="shared" ca="1" si="575"/>
        <v>0</v>
      </c>
      <c r="V350">
        <f t="shared" ca="1" si="575"/>
        <v>0</v>
      </c>
      <c r="W350">
        <f t="shared" ca="1" si="575"/>
        <v>0</v>
      </c>
      <c r="X350">
        <f t="shared" ca="1" si="575"/>
        <v>0</v>
      </c>
      <c r="Y350">
        <f t="shared" ca="1" si="575"/>
        <v>0</v>
      </c>
      <c r="Z350">
        <f t="shared" ca="1" si="575"/>
        <v>0.66666666666666663</v>
      </c>
      <c r="AA350">
        <f t="shared" ca="1" si="575"/>
        <v>0</v>
      </c>
      <c r="AB350">
        <f t="shared" ca="1" si="575"/>
        <v>0</v>
      </c>
      <c r="AC350">
        <f t="shared" ca="1" si="575"/>
        <v>0</v>
      </c>
      <c r="AD350">
        <f t="shared" ca="1" si="575"/>
        <v>0</v>
      </c>
      <c r="AE350">
        <f t="shared" ca="1" si="575"/>
        <v>0</v>
      </c>
      <c r="AF350">
        <f t="shared" ca="1" si="575"/>
        <v>0</v>
      </c>
      <c r="AG350">
        <f t="shared" ca="1" si="575"/>
        <v>0</v>
      </c>
      <c r="AH350">
        <f t="shared" ca="1" si="575"/>
        <v>0</v>
      </c>
      <c r="AI350">
        <f t="shared" ca="1" si="576"/>
        <v>0</v>
      </c>
      <c r="AJ350">
        <f t="shared" ca="1" si="576"/>
        <v>0</v>
      </c>
      <c r="AK350">
        <f t="shared" ca="1" si="576"/>
        <v>0</v>
      </c>
      <c r="AL350">
        <f t="shared" ca="1" si="576"/>
        <v>0</v>
      </c>
      <c r="AM350">
        <f t="shared" ca="1" si="576"/>
        <v>0</v>
      </c>
      <c r="AN350">
        <f t="shared" ca="1" si="576"/>
        <v>0</v>
      </c>
      <c r="AO350">
        <f t="shared" ca="1" si="576"/>
        <v>0</v>
      </c>
      <c r="AP350">
        <f t="shared" ca="1" si="576"/>
        <v>0</v>
      </c>
      <c r="AQ350">
        <f t="shared" ca="1" si="576"/>
        <v>0</v>
      </c>
      <c r="AR350">
        <f t="shared" ca="1" si="576"/>
        <v>0</v>
      </c>
      <c r="AS350">
        <f t="shared" ca="1" si="576"/>
        <v>0</v>
      </c>
      <c r="AT350">
        <f t="shared" ca="1" si="576"/>
        <v>0</v>
      </c>
      <c r="AU350">
        <f t="shared" ca="1" si="576"/>
        <v>0</v>
      </c>
      <c r="AV350">
        <f t="shared" ca="1" si="576"/>
        <v>0</v>
      </c>
      <c r="AW350">
        <f t="shared" ca="1" si="576"/>
        <v>0</v>
      </c>
      <c r="AX350">
        <f t="shared" ca="1" si="576"/>
        <v>0</v>
      </c>
      <c r="AY350">
        <f t="shared" ca="1" si="577"/>
        <v>0</v>
      </c>
      <c r="AZ350">
        <f t="shared" ca="1" si="577"/>
        <v>0</v>
      </c>
      <c r="BA350">
        <f t="shared" ca="1" si="577"/>
        <v>0</v>
      </c>
      <c r="BB350">
        <f t="shared" ca="1" si="577"/>
        <v>0</v>
      </c>
      <c r="BC350">
        <f t="shared" ca="1" si="577"/>
        <v>0</v>
      </c>
      <c r="BD350">
        <f t="shared" ca="1" si="577"/>
        <v>0</v>
      </c>
      <c r="BE350">
        <f t="shared" ca="1" si="577"/>
        <v>0</v>
      </c>
      <c r="BF350">
        <f t="shared" ca="1" si="577"/>
        <v>0</v>
      </c>
      <c r="BG350">
        <f t="shared" ca="1" si="577"/>
        <v>0</v>
      </c>
      <c r="BH350">
        <f t="shared" ca="1" si="577"/>
        <v>0</v>
      </c>
      <c r="BI350">
        <f t="shared" ca="1" si="577"/>
        <v>0</v>
      </c>
    </row>
    <row r="351" spans="1:61" x14ac:dyDescent="0.25">
      <c r="A351" s="60">
        <f t="shared" si="572"/>
        <v>2020.75</v>
      </c>
      <c r="B351">
        <f t="shared" si="574"/>
        <v>25</v>
      </c>
      <c r="C351">
        <f t="shared" ca="1" si="578"/>
        <v>0</v>
      </c>
      <c r="D351">
        <f t="shared" ca="1" si="578"/>
        <v>0</v>
      </c>
      <c r="E351">
        <f t="shared" ca="1" si="578"/>
        <v>0</v>
      </c>
      <c r="F351">
        <f t="shared" ca="1" si="578"/>
        <v>0</v>
      </c>
      <c r="G351">
        <f t="shared" ca="1" si="578"/>
        <v>0</v>
      </c>
      <c r="H351">
        <f t="shared" ca="1" si="578"/>
        <v>0</v>
      </c>
      <c r="I351">
        <f t="shared" ca="1" si="578"/>
        <v>0</v>
      </c>
      <c r="J351">
        <f t="shared" ca="1" si="578"/>
        <v>0</v>
      </c>
      <c r="K351">
        <f t="shared" ca="1" si="578"/>
        <v>0</v>
      </c>
      <c r="L351">
        <f t="shared" ca="1" si="578"/>
        <v>0</v>
      </c>
      <c r="M351">
        <f t="shared" ca="1" si="578"/>
        <v>0</v>
      </c>
      <c r="N351">
        <f t="shared" ca="1" si="578"/>
        <v>0</v>
      </c>
      <c r="O351">
        <f t="shared" ca="1" si="578"/>
        <v>0</v>
      </c>
      <c r="P351">
        <f t="shared" ca="1" si="578"/>
        <v>0</v>
      </c>
      <c r="Q351">
        <f t="shared" ca="1" si="578"/>
        <v>0</v>
      </c>
      <c r="R351">
        <f t="shared" ca="1" si="578"/>
        <v>0</v>
      </c>
      <c r="S351">
        <f t="shared" ca="1" si="575"/>
        <v>0</v>
      </c>
      <c r="T351">
        <f t="shared" ca="1" si="575"/>
        <v>0</v>
      </c>
      <c r="U351">
        <f t="shared" ca="1" si="575"/>
        <v>0</v>
      </c>
      <c r="V351">
        <f t="shared" ca="1" si="575"/>
        <v>0</v>
      </c>
      <c r="W351">
        <f t="shared" ca="1" si="575"/>
        <v>0</v>
      </c>
      <c r="X351">
        <f t="shared" ca="1" si="575"/>
        <v>0</v>
      </c>
      <c r="Y351">
        <f t="shared" ca="1" si="575"/>
        <v>0</v>
      </c>
      <c r="Z351">
        <f t="shared" ca="1" si="575"/>
        <v>0</v>
      </c>
      <c r="AA351">
        <f t="shared" ca="1" si="575"/>
        <v>0.66666666666666663</v>
      </c>
      <c r="AB351">
        <f t="shared" ca="1" si="575"/>
        <v>0</v>
      </c>
      <c r="AC351">
        <f t="shared" ca="1" si="575"/>
        <v>0</v>
      </c>
      <c r="AD351">
        <f t="shared" ca="1" si="575"/>
        <v>0</v>
      </c>
      <c r="AE351">
        <f t="shared" ca="1" si="575"/>
        <v>0</v>
      </c>
      <c r="AF351">
        <f t="shared" ca="1" si="575"/>
        <v>0</v>
      </c>
      <c r="AG351">
        <f t="shared" ca="1" si="575"/>
        <v>0</v>
      </c>
      <c r="AH351">
        <f t="shared" ca="1" si="575"/>
        <v>0</v>
      </c>
      <c r="AI351">
        <f t="shared" ca="1" si="576"/>
        <v>0</v>
      </c>
      <c r="AJ351">
        <f t="shared" ca="1" si="576"/>
        <v>0</v>
      </c>
      <c r="AK351">
        <f t="shared" ca="1" si="576"/>
        <v>0</v>
      </c>
      <c r="AL351">
        <f t="shared" ca="1" si="576"/>
        <v>0</v>
      </c>
      <c r="AM351">
        <f t="shared" ca="1" si="576"/>
        <v>0</v>
      </c>
      <c r="AN351">
        <f t="shared" ca="1" si="576"/>
        <v>0</v>
      </c>
      <c r="AO351">
        <f t="shared" ca="1" si="576"/>
        <v>0</v>
      </c>
      <c r="AP351">
        <f t="shared" ca="1" si="576"/>
        <v>0</v>
      </c>
      <c r="AQ351">
        <f t="shared" ca="1" si="576"/>
        <v>0</v>
      </c>
      <c r="AR351">
        <f t="shared" ca="1" si="576"/>
        <v>0</v>
      </c>
      <c r="AS351">
        <f t="shared" ca="1" si="576"/>
        <v>0</v>
      </c>
      <c r="AT351">
        <f t="shared" ca="1" si="576"/>
        <v>0</v>
      </c>
      <c r="AU351">
        <f t="shared" ca="1" si="576"/>
        <v>0</v>
      </c>
      <c r="AV351">
        <f t="shared" ca="1" si="576"/>
        <v>0</v>
      </c>
      <c r="AW351">
        <f t="shared" ca="1" si="576"/>
        <v>0</v>
      </c>
      <c r="AX351">
        <f t="shared" ca="1" si="576"/>
        <v>0</v>
      </c>
      <c r="AY351">
        <f t="shared" ca="1" si="577"/>
        <v>0</v>
      </c>
      <c r="AZ351">
        <f t="shared" ca="1" si="577"/>
        <v>0</v>
      </c>
      <c r="BA351">
        <f t="shared" ca="1" si="577"/>
        <v>0</v>
      </c>
      <c r="BB351">
        <f t="shared" ca="1" si="577"/>
        <v>0</v>
      </c>
      <c r="BC351">
        <f t="shared" ca="1" si="577"/>
        <v>0</v>
      </c>
      <c r="BD351">
        <f t="shared" ca="1" si="577"/>
        <v>0</v>
      </c>
      <c r="BE351">
        <f t="shared" ca="1" si="577"/>
        <v>0</v>
      </c>
      <c r="BF351">
        <f t="shared" ca="1" si="577"/>
        <v>0</v>
      </c>
      <c r="BG351">
        <f t="shared" ca="1" si="577"/>
        <v>0</v>
      </c>
      <c r="BH351">
        <f t="shared" ca="1" si="577"/>
        <v>0</v>
      </c>
      <c r="BI351">
        <f t="shared" ca="1" si="577"/>
        <v>0</v>
      </c>
    </row>
    <row r="352" spans="1:61" x14ac:dyDescent="0.25">
      <c r="A352" s="60">
        <f t="shared" si="572"/>
        <v>2021</v>
      </c>
      <c r="B352">
        <f t="shared" si="574"/>
        <v>26</v>
      </c>
      <c r="C352">
        <f t="shared" ca="1" si="578"/>
        <v>0</v>
      </c>
      <c r="D352">
        <f t="shared" ca="1" si="578"/>
        <v>0</v>
      </c>
      <c r="E352">
        <f t="shared" ca="1" si="578"/>
        <v>0</v>
      </c>
      <c r="F352">
        <f t="shared" ca="1" si="578"/>
        <v>0</v>
      </c>
      <c r="G352">
        <f t="shared" ca="1" si="578"/>
        <v>0</v>
      </c>
      <c r="H352">
        <f t="shared" ca="1" si="578"/>
        <v>0</v>
      </c>
      <c r="I352">
        <f t="shared" ca="1" si="578"/>
        <v>0</v>
      </c>
      <c r="J352">
        <f t="shared" ca="1" si="578"/>
        <v>0</v>
      </c>
      <c r="K352">
        <f t="shared" ca="1" si="578"/>
        <v>0</v>
      </c>
      <c r="L352">
        <f t="shared" ca="1" si="578"/>
        <v>0</v>
      </c>
      <c r="M352">
        <f t="shared" ca="1" si="578"/>
        <v>0</v>
      </c>
      <c r="N352">
        <f t="shared" ca="1" si="578"/>
        <v>0</v>
      </c>
      <c r="O352">
        <f t="shared" ca="1" si="578"/>
        <v>0</v>
      </c>
      <c r="P352">
        <f t="shared" ca="1" si="578"/>
        <v>0</v>
      </c>
      <c r="Q352">
        <f t="shared" ca="1" si="578"/>
        <v>0</v>
      </c>
      <c r="R352">
        <f t="shared" ca="1" si="578"/>
        <v>0</v>
      </c>
      <c r="S352">
        <f t="shared" ca="1" si="575"/>
        <v>0</v>
      </c>
      <c r="T352">
        <f t="shared" ca="1" si="575"/>
        <v>0</v>
      </c>
      <c r="U352">
        <f t="shared" ca="1" si="575"/>
        <v>0</v>
      </c>
      <c r="V352">
        <f t="shared" ca="1" si="575"/>
        <v>0</v>
      </c>
      <c r="W352">
        <f t="shared" ca="1" si="575"/>
        <v>0</v>
      </c>
      <c r="X352">
        <f t="shared" ca="1" si="575"/>
        <v>0</v>
      </c>
      <c r="Y352">
        <f t="shared" ca="1" si="575"/>
        <v>0</v>
      </c>
      <c r="Z352">
        <f t="shared" ca="1" si="575"/>
        <v>0</v>
      </c>
      <c r="AA352">
        <f t="shared" ca="1" si="575"/>
        <v>0</v>
      </c>
      <c r="AB352">
        <f t="shared" ca="1" si="575"/>
        <v>0.66666666666666663</v>
      </c>
      <c r="AC352">
        <f t="shared" ca="1" si="575"/>
        <v>0</v>
      </c>
      <c r="AD352">
        <f t="shared" ca="1" si="575"/>
        <v>0</v>
      </c>
      <c r="AE352">
        <f t="shared" ca="1" si="575"/>
        <v>0</v>
      </c>
      <c r="AF352">
        <f t="shared" ca="1" si="575"/>
        <v>0</v>
      </c>
      <c r="AG352">
        <f t="shared" ca="1" si="575"/>
        <v>0</v>
      </c>
      <c r="AH352">
        <f t="shared" ca="1" si="575"/>
        <v>0</v>
      </c>
      <c r="AI352">
        <f t="shared" ca="1" si="576"/>
        <v>0</v>
      </c>
      <c r="AJ352">
        <f t="shared" ca="1" si="576"/>
        <v>0</v>
      </c>
      <c r="AK352">
        <f t="shared" ca="1" si="576"/>
        <v>0</v>
      </c>
      <c r="AL352">
        <f t="shared" ca="1" si="576"/>
        <v>0</v>
      </c>
      <c r="AM352">
        <f t="shared" ca="1" si="576"/>
        <v>0</v>
      </c>
      <c r="AN352">
        <f t="shared" ca="1" si="576"/>
        <v>0</v>
      </c>
      <c r="AO352">
        <f t="shared" ca="1" si="576"/>
        <v>0</v>
      </c>
      <c r="AP352">
        <f t="shared" ca="1" si="576"/>
        <v>0</v>
      </c>
      <c r="AQ352">
        <f t="shared" ca="1" si="576"/>
        <v>0</v>
      </c>
      <c r="AR352">
        <f t="shared" ca="1" si="576"/>
        <v>0</v>
      </c>
      <c r="AS352">
        <f t="shared" ca="1" si="576"/>
        <v>0</v>
      </c>
      <c r="AT352">
        <f t="shared" ca="1" si="576"/>
        <v>0</v>
      </c>
      <c r="AU352">
        <f t="shared" ca="1" si="576"/>
        <v>0</v>
      </c>
      <c r="AV352">
        <f t="shared" ca="1" si="576"/>
        <v>0</v>
      </c>
      <c r="AW352">
        <f t="shared" ca="1" si="576"/>
        <v>0</v>
      </c>
      <c r="AX352">
        <f t="shared" ca="1" si="576"/>
        <v>0</v>
      </c>
      <c r="AY352">
        <f t="shared" ca="1" si="577"/>
        <v>0</v>
      </c>
      <c r="AZ352">
        <f t="shared" ca="1" si="577"/>
        <v>0</v>
      </c>
      <c r="BA352">
        <f t="shared" ca="1" si="577"/>
        <v>0</v>
      </c>
      <c r="BB352">
        <f t="shared" ca="1" si="577"/>
        <v>0</v>
      </c>
      <c r="BC352">
        <f t="shared" ca="1" si="577"/>
        <v>0</v>
      </c>
      <c r="BD352">
        <f t="shared" ca="1" si="577"/>
        <v>0</v>
      </c>
      <c r="BE352">
        <f t="shared" ca="1" si="577"/>
        <v>0</v>
      </c>
      <c r="BF352">
        <f t="shared" ca="1" si="577"/>
        <v>0</v>
      </c>
      <c r="BG352">
        <f t="shared" ca="1" si="577"/>
        <v>0</v>
      </c>
      <c r="BH352">
        <f t="shared" ca="1" si="577"/>
        <v>0</v>
      </c>
      <c r="BI352">
        <f t="shared" ca="1" si="577"/>
        <v>0</v>
      </c>
    </row>
    <row r="353" spans="1:61" x14ac:dyDescent="0.25">
      <c r="A353" s="60">
        <f t="shared" si="572"/>
        <v>2021.25</v>
      </c>
      <c r="B353">
        <f t="shared" si="574"/>
        <v>27</v>
      </c>
      <c r="C353">
        <f t="shared" ca="1" si="578"/>
        <v>0</v>
      </c>
      <c r="D353">
        <f t="shared" ca="1" si="578"/>
        <v>0</v>
      </c>
      <c r="E353">
        <f t="shared" ca="1" si="578"/>
        <v>0</v>
      </c>
      <c r="F353">
        <f t="shared" ca="1" si="578"/>
        <v>0</v>
      </c>
      <c r="G353">
        <f t="shared" ca="1" si="578"/>
        <v>0</v>
      </c>
      <c r="H353">
        <f t="shared" ca="1" si="578"/>
        <v>0</v>
      </c>
      <c r="I353">
        <f t="shared" ca="1" si="578"/>
        <v>0</v>
      </c>
      <c r="J353">
        <f t="shared" ca="1" si="578"/>
        <v>0</v>
      </c>
      <c r="K353">
        <f t="shared" ca="1" si="578"/>
        <v>0</v>
      </c>
      <c r="L353">
        <f t="shared" ca="1" si="578"/>
        <v>0</v>
      </c>
      <c r="M353">
        <f t="shared" ca="1" si="578"/>
        <v>0</v>
      </c>
      <c r="N353">
        <f t="shared" ca="1" si="578"/>
        <v>0</v>
      </c>
      <c r="O353">
        <f t="shared" ca="1" si="578"/>
        <v>0</v>
      </c>
      <c r="P353">
        <f t="shared" ca="1" si="578"/>
        <v>0</v>
      </c>
      <c r="Q353">
        <f t="shared" ca="1" si="578"/>
        <v>0</v>
      </c>
      <c r="R353">
        <f t="shared" ca="1" si="578"/>
        <v>0</v>
      </c>
      <c r="S353">
        <f t="shared" ca="1" si="575"/>
        <v>0</v>
      </c>
      <c r="T353">
        <f t="shared" ca="1" si="575"/>
        <v>0</v>
      </c>
      <c r="U353">
        <f t="shared" ca="1" si="575"/>
        <v>0</v>
      </c>
      <c r="V353">
        <f t="shared" ca="1" si="575"/>
        <v>0</v>
      </c>
      <c r="W353">
        <f t="shared" ca="1" si="575"/>
        <v>0</v>
      </c>
      <c r="X353">
        <f t="shared" ca="1" si="575"/>
        <v>0</v>
      </c>
      <c r="Y353">
        <f t="shared" ca="1" si="575"/>
        <v>0</v>
      </c>
      <c r="Z353">
        <f t="shared" ca="1" si="575"/>
        <v>0</v>
      </c>
      <c r="AA353">
        <f t="shared" ca="1" si="575"/>
        <v>0</v>
      </c>
      <c r="AB353">
        <f t="shared" ca="1" si="575"/>
        <v>0</v>
      </c>
      <c r="AC353">
        <f t="shared" ca="1" si="575"/>
        <v>0.66666666666666663</v>
      </c>
      <c r="AD353">
        <f t="shared" ca="1" si="575"/>
        <v>0</v>
      </c>
      <c r="AE353">
        <f t="shared" ca="1" si="575"/>
        <v>0</v>
      </c>
      <c r="AF353">
        <f t="shared" ca="1" si="575"/>
        <v>0</v>
      </c>
      <c r="AG353">
        <f t="shared" ca="1" si="575"/>
        <v>0</v>
      </c>
      <c r="AH353">
        <f t="shared" ca="1" si="575"/>
        <v>0</v>
      </c>
      <c r="AI353">
        <f t="shared" ca="1" si="576"/>
        <v>0</v>
      </c>
      <c r="AJ353">
        <f t="shared" ca="1" si="576"/>
        <v>0</v>
      </c>
      <c r="AK353">
        <f t="shared" ca="1" si="576"/>
        <v>0</v>
      </c>
      <c r="AL353">
        <f t="shared" ca="1" si="576"/>
        <v>0</v>
      </c>
      <c r="AM353">
        <f t="shared" ca="1" si="576"/>
        <v>0</v>
      </c>
      <c r="AN353">
        <f t="shared" ca="1" si="576"/>
        <v>0</v>
      </c>
      <c r="AO353">
        <f t="shared" ca="1" si="576"/>
        <v>0</v>
      </c>
      <c r="AP353">
        <f t="shared" ca="1" si="576"/>
        <v>0</v>
      </c>
      <c r="AQ353">
        <f t="shared" ca="1" si="576"/>
        <v>0</v>
      </c>
      <c r="AR353">
        <f t="shared" ca="1" si="576"/>
        <v>0</v>
      </c>
      <c r="AS353">
        <f t="shared" ca="1" si="576"/>
        <v>0</v>
      </c>
      <c r="AT353">
        <f t="shared" ca="1" si="576"/>
        <v>0</v>
      </c>
      <c r="AU353">
        <f t="shared" ca="1" si="576"/>
        <v>0</v>
      </c>
      <c r="AV353">
        <f t="shared" ca="1" si="576"/>
        <v>0</v>
      </c>
      <c r="AW353">
        <f t="shared" ca="1" si="576"/>
        <v>0</v>
      </c>
      <c r="AX353">
        <f t="shared" ca="1" si="576"/>
        <v>0</v>
      </c>
      <c r="AY353">
        <f t="shared" ca="1" si="577"/>
        <v>0</v>
      </c>
      <c r="AZ353">
        <f t="shared" ca="1" si="577"/>
        <v>0</v>
      </c>
      <c r="BA353">
        <f t="shared" ca="1" si="577"/>
        <v>0</v>
      </c>
      <c r="BB353">
        <f t="shared" ca="1" si="577"/>
        <v>0</v>
      </c>
      <c r="BC353">
        <f t="shared" ca="1" si="577"/>
        <v>0</v>
      </c>
      <c r="BD353">
        <f t="shared" ca="1" si="577"/>
        <v>0</v>
      </c>
      <c r="BE353">
        <f t="shared" ca="1" si="577"/>
        <v>0</v>
      </c>
      <c r="BF353">
        <f t="shared" ca="1" si="577"/>
        <v>0</v>
      </c>
      <c r="BG353">
        <f t="shared" ca="1" si="577"/>
        <v>0</v>
      </c>
      <c r="BH353">
        <f t="shared" ca="1" si="577"/>
        <v>0</v>
      </c>
      <c r="BI353">
        <f t="shared" ca="1" si="577"/>
        <v>0</v>
      </c>
    </row>
    <row r="354" spans="1:61" x14ac:dyDescent="0.25">
      <c r="A354" s="60">
        <f t="shared" si="572"/>
        <v>2021.5</v>
      </c>
      <c r="B354">
        <f t="shared" si="574"/>
        <v>28</v>
      </c>
      <c r="C354">
        <f t="shared" ca="1" si="578"/>
        <v>0</v>
      </c>
      <c r="D354">
        <f t="shared" ca="1" si="578"/>
        <v>0</v>
      </c>
      <c r="E354">
        <f t="shared" ca="1" si="578"/>
        <v>0</v>
      </c>
      <c r="F354">
        <f t="shared" ca="1" si="578"/>
        <v>0</v>
      </c>
      <c r="G354">
        <f t="shared" ca="1" si="578"/>
        <v>0</v>
      </c>
      <c r="H354">
        <f t="shared" ca="1" si="578"/>
        <v>0</v>
      </c>
      <c r="I354">
        <f t="shared" ca="1" si="578"/>
        <v>0</v>
      </c>
      <c r="J354">
        <f t="shared" ca="1" si="578"/>
        <v>0</v>
      </c>
      <c r="K354">
        <f t="shared" ca="1" si="578"/>
        <v>0</v>
      </c>
      <c r="L354">
        <f t="shared" ca="1" si="578"/>
        <v>0</v>
      </c>
      <c r="M354">
        <f t="shared" ca="1" si="578"/>
        <v>0</v>
      </c>
      <c r="N354">
        <f t="shared" ca="1" si="578"/>
        <v>0</v>
      </c>
      <c r="O354">
        <f t="shared" ca="1" si="578"/>
        <v>0</v>
      </c>
      <c r="P354">
        <f t="shared" ca="1" si="578"/>
        <v>0</v>
      </c>
      <c r="Q354">
        <f t="shared" ca="1" si="578"/>
        <v>0</v>
      </c>
      <c r="R354">
        <f t="shared" ca="1" si="578"/>
        <v>0</v>
      </c>
      <c r="S354">
        <f t="shared" ca="1" si="575"/>
        <v>0</v>
      </c>
      <c r="T354">
        <f t="shared" ca="1" si="575"/>
        <v>0</v>
      </c>
      <c r="U354">
        <f t="shared" ca="1" si="575"/>
        <v>0</v>
      </c>
      <c r="V354">
        <f t="shared" ca="1" si="575"/>
        <v>0</v>
      </c>
      <c r="W354">
        <f t="shared" ca="1" si="575"/>
        <v>0</v>
      </c>
      <c r="X354">
        <f t="shared" ca="1" si="575"/>
        <v>0</v>
      </c>
      <c r="Y354">
        <f t="shared" ca="1" si="575"/>
        <v>0</v>
      </c>
      <c r="Z354">
        <f t="shared" ca="1" si="575"/>
        <v>0</v>
      </c>
      <c r="AA354">
        <f t="shared" ca="1" si="575"/>
        <v>0</v>
      </c>
      <c r="AB354">
        <f t="shared" ca="1" si="575"/>
        <v>0</v>
      </c>
      <c r="AC354">
        <f t="shared" ca="1" si="575"/>
        <v>0</v>
      </c>
      <c r="AD354">
        <f t="shared" ca="1" si="575"/>
        <v>0.66666666666666663</v>
      </c>
      <c r="AE354">
        <f t="shared" ca="1" si="575"/>
        <v>0</v>
      </c>
      <c r="AF354">
        <f t="shared" ca="1" si="575"/>
        <v>0</v>
      </c>
      <c r="AG354">
        <f t="shared" ca="1" si="575"/>
        <v>0</v>
      </c>
      <c r="AH354">
        <f t="shared" ca="1" si="575"/>
        <v>0</v>
      </c>
      <c r="AI354">
        <f t="shared" ca="1" si="576"/>
        <v>0</v>
      </c>
      <c r="AJ354">
        <f t="shared" ca="1" si="576"/>
        <v>0</v>
      </c>
      <c r="AK354">
        <f t="shared" ca="1" si="576"/>
        <v>0</v>
      </c>
      <c r="AL354">
        <f t="shared" ca="1" si="576"/>
        <v>0</v>
      </c>
      <c r="AM354">
        <f t="shared" ca="1" si="576"/>
        <v>0</v>
      </c>
      <c r="AN354">
        <f t="shared" ca="1" si="576"/>
        <v>0</v>
      </c>
      <c r="AO354">
        <f t="shared" ca="1" si="576"/>
        <v>0</v>
      </c>
      <c r="AP354">
        <f t="shared" ca="1" si="576"/>
        <v>0</v>
      </c>
      <c r="AQ354">
        <f t="shared" ca="1" si="576"/>
        <v>0</v>
      </c>
      <c r="AR354">
        <f t="shared" ca="1" si="576"/>
        <v>0</v>
      </c>
      <c r="AS354">
        <f t="shared" ca="1" si="576"/>
        <v>0</v>
      </c>
      <c r="AT354">
        <f t="shared" ca="1" si="576"/>
        <v>0</v>
      </c>
      <c r="AU354">
        <f t="shared" ca="1" si="576"/>
        <v>0</v>
      </c>
      <c r="AV354">
        <f t="shared" ca="1" si="576"/>
        <v>0</v>
      </c>
      <c r="AW354">
        <f t="shared" ca="1" si="576"/>
        <v>0</v>
      </c>
      <c r="AX354">
        <f t="shared" ca="1" si="576"/>
        <v>0</v>
      </c>
      <c r="AY354">
        <f t="shared" ca="1" si="577"/>
        <v>0</v>
      </c>
      <c r="AZ354">
        <f t="shared" ca="1" si="577"/>
        <v>0</v>
      </c>
      <c r="BA354">
        <f t="shared" ca="1" si="577"/>
        <v>0</v>
      </c>
      <c r="BB354">
        <f t="shared" ca="1" si="577"/>
        <v>0</v>
      </c>
      <c r="BC354">
        <f t="shared" ca="1" si="577"/>
        <v>0</v>
      </c>
      <c r="BD354">
        <f t="shared" ca="1" si="577"/>
        <v>0</v>
      </c>
      <c r="BE354">
        <f t="shared" ca="1" si="577"/>
        <v>0</v>
      </c>
      <c r="BF354">
        <f t="shared" ca="1" si="577"/>
        <v>0</v>
      </c>
      <c r="BG354">
        <f t="shared" ca="1" si="577"/>
        <v>0</v>
      </c>
      <c r="BH354">
        <f t="shared" ca="1" si="577"/>
        <v>0</v>
      </c>
      <c r="BI354">
        <f t="shared" ca="1" si="577"/>
        <v>0</v>
      </c>
    </row>
    <row r="355" spans="1:61" x14ac:dyDescent="0.25">
      <c r="A355" s="60">
        <f t="shared" si="572"/>
        <v>2021.75</v>
      </c>
      <c r="B355">
        <f t="shared" si="574"/>
        <v>29</v>
      </c>
      <c r="C355">
        <f t="shared" ca="1" si="578"/>
        <v>0</v>
      </c>
      <c r="D355">
        <f t="shared" ca="1" si="578"/>
        <v>0</v>
      </c>
      <c r="E355">
        <f t="shared" ca="1" si="578"/>
        <v>0</v>
      </c>
      <c r="F355">
        <f t="shared" ca="1" si="578"/>
        <v>0</v>
      </c>
      <c r="G355">
        <f t="shared" ca="1" si="578"/>
        <v>0</v>
      </c>
      <c r="H355">
        <f t="shared" ca="1" si="578"/>
        <v>0</v>
      </c>
      <c r="I355">
        <f t="shared" ca="1" si="578"/>
        <v>0</v>
      </c>
      <c r="J355">
        <f t="shared" ca="1" si="578"/>
        <v>0</v>
      </c>
      <c r="K355">
        <f t="shared" ca="1" si="578"/>
        <v>0</v>
      </c>
      <c r="L355">
        <f t="shared" ca="1" si="578"/>
        <v>0</v>
      </c>
      <c r="M355">
        <f t="shared" ca="1" si="578"/>
        <v>0</v>
      </c>
      <c r="N355">
        <f t="shared" ca="1" si="578"/>
        <v>0</v>
      </c>
      <c r="O355">
        <f t="shared" ca="1" si="578"/>
        <v>0</v>
      </c>
      <c r="P355">
        <f t="shared" ca="1" si="578"/>
        <v>0</v>
      </c>
      <c r="Q355">
        <f t="shared" ca="1" si="578"/>
        <v>0</v>
      </c>
      <c r="R355">
        <f t="shared" ca="1" si="578"/>
        <v>0</v>
      </c>
      <c r="S355">
        <f t="shared" ca="1" si="575"/>
        <v>0</v>
      </c>
      <c r="T355">
        <f t="shared" ca="1" si="575"/>
        <v>0</v>
      </c>
      <c r="U355">
        <f t="shared" ca="1" si="575"/>
        <v>0</v>
      </c>
      <c r="V355">
        <f t="shared" ca="1" si="575"/>
        <v>0</v>
      </c>
      <c r="W355">
        <f t="shared" ca="1" si="575"/>
        <v>0</v>
      </c>
      <c r="X355">
        <f t="shared" ca="1" si="575"/>
        <v>0</v>
      </c>
      <c r="Y355">
        <f t="shared" ca="1" si="575"/>
        <v>0</v>
      </c>
      <c r="Z355">
        <f t="shared" ca="1" si="575"/>
        <v>0</v>
      </c>
      <c r="AA355">
        <f t="shared" ca="1" si="575"/>
        <v>0</v>
      </c>
      <c r="AB355">
        <f t="shared" ca="1" si="575"/>
        <v>0</v>
      </c>
      <c r="AC355">
        <f t="shared" ca="1" si="575"/>
        <v>0</v>
      </c>
      <c r="AD355">
        <f t="shared" ca="1" si="575"/>
        <v>0</v>
      </c>
      <c r="AE355">
        <f t="shared" ca="1" si="575"/>
        <v>0.66666666666666663</v>
      </c>
      <c r="AF355">
        <f t="shared" ca="1" si="575"/>
        <v>0</v>
      </c>
      <c r="AG355">
        <f t="shared" ca="1" si="575"/>
        <v>0</v>
      </c>
      <c r="AH355">
        <f t="shared" ca="1" si="575"/>
        <v>0</v>
      </c>
      <c r="AI355">
        <f t="shared" ca="1" si="576"/>
        <v>0</v>
      </c>
      <c r="AJ355">
        <f t="shared" ca="1" si="576"/>
        <v>0</v>
      </c>
      <c r="AK355">
        <f t="shared" ca="1" si="576"/>
        <v>0</v>
      </c>
      <c r="AL355">
        <f t="shared" ca="1" si="576"/>
        <v>0</v>
      </c>
      <c r="AM355">
        <f t="shared" ca="1" si="576"/>
        <v>0</v>
      </c>
      <c r="AN355">
        <f t="shared" ca="1" si="576"/>
        <v>0</v>
      </c>
      <c r="AO355">
        <f t="shared" ca="1" si="576"/>
        <v>0</v>
      </c>
      <c r="AP355">
        <f t="shared" ca="1" si="576"/>
        <v>0</v>
      </c>
      <c r="AQ355">
        <f t="shared" ca="1" si="576"/>
        <v>0</v>
      </c>
      <c r="AR355">
        <f t="shared" ca="1" si="576"/>
        <v>0</v>
      </c>
      <c r="AS355">
        <f t="shared" ca="1" si="576"/>
        <v>0</v>
      </c>
      <c r="AT355">
        <f t="shared" ca="1" si="576"/>
        <v>0</v>
      </c>
      <c r="AU355">
        <f t="shared" ca="1" si="576"/>
        <v>0</v>
      </c>
      <c r="AV355">
        <f t="shared" ca="1" si="576"/>
        <v>0</v>
      </c>
      <c r="AW355">
        <f t="shared" ca="1" si="576"/>
        <v>0</v>
      </c>
      <c r="AX355">
        <f t="shared" ca="1" si="576"/>
        <v>0</v>
      </c>
      <c r="AY355">
        <f t="shared" ca="1" si="577"/>
        <v>0</v>
      </c>
      <c r="AZ355">
        <f t="shared" ca="1" si="577"/>
        <v>0</v>
      </c>
      <c r="BA355">
        <f t="shared" ca="1" si="577"/>
        <v>0</v>
      </c>
      <c r="BB355">
        <f t="shared" ca="1" si="577"/>
        <v>0</v>
      </c>
      <c r="BC355">
        <f t="shared" ca="1" si="577"/>
        <v>0</v>
      </c>
      <c r="BD355">
        <f t="shared" ca="1" si="577"/>
        <v>0</v>
      </c>
      <c r="BE355">
        <f t="shared" ca="1" si="577"/>
        <v>0</v>
      </c>
      <c r="BF355">
        <f t="shared" ca="1" si="577"/>
        <v>0</v>
      </c>
      <c r="BG355">
        <f t="shared" ca="1" si="577"/>
        <v>0</v>
      </c>
      <c r="BH355">
        <f t="shared" ca="1" si="577"/>
        <v>0</v>
      </c>
      <c r="BI355">
        <f t="shared" ca="1" si="577"/>
        <v>0</v>
      </c>
    </row>
    <row r="356" spans="1:61" x14ac:dyDescent="0.25">
      <c r="A356" s="60">
        <f t="shared" si="572"/>
        <v>2022</v>
      </c>
      <c r="B356">
        <f t="shared" si="574"/>
        <v>30</v>
      </c>
      <c r="C356">
        <f t="shared" ca="1" si="578"/>
        <v>0</v>
      </c>
      <c r="D356">
        <f t="shared" ca="1" si="578"/>
        <v>0</v>
      </c>
      <c r="E356">
        <f t="shared" ca="1" si="578"/>
        <v>0</v>
      </c>
      <c r="F356">
        <f t="shared" ca="1" si="578"/>
        <v>0</v>
      </c>
      <c r="G356">
        <f t="shared" ca="1" si="578"/>
        <v>0</v>
      </c>
      <c r="H356">
        <f t="shared" ca="1" si="578"/>
        <v>0</v>
      </c>
      <c r="I356">
        <f t="shared" ca="1" si="578"/>
        <v>0</v>
      </c>
      <c r="J356">
        <f t="shared" ca="1" si="578"/>
        <v>0</v>
      </c>
      <c r="K356">
        <f t="shared" ca="1" si="578"/>
        <v>0</v>
      </c>
      <c r="L356">
        <f t="shared" ca="1" si="578"/>
        <v>0</v>
      </c>
      <c r="M356">
        <f t="shared" ca="1" si="578"/>
        <v>0</v>
      </c>
      <c r="N356">
        <f t="shared" ca="1" si="578"/>
        <v>0</v>
      </c>
      <c r="O356">
        <f t="shared" ca="1" si="578"/>
        <v>0</v>
      </c>
      <c r="P356">
        <f t="shared" ca="1" si="578"/>
        <v>0</v>
      </c>
      <c r="Q356">
        <f t="shared" ca="1" si="578"/>
        <v>0</v>
      </c>
      <c r="R356">
        <f t="shared" ca="1" si="578"/>
        <v>0</v>
      </c>
      <c r="S356">
        <f t="shared" ca="1" si="575"/>
        <v>0</v>
      </c>
      <c r="T356">
        <f t="shared" ca="1" si="575"/>
        <v>0</v>
      </c>
      <c r="U356">
        <f t="shared" ca="1" si="575"/>
        <v>0</v>
      </c>
      <c r="V356">
        <f t="shared" ca="1" si="575"/>
        <v>0</v>
      </c>
      <c r="W356">
        <f t="shared" ca="1" si="575"/>
        <v>0</v>
      </c>
      <c r="X356">
        <f t="shared" ca="1" si="575"/>
        <v>0</v>
      </c>
      <c r="Y356">
        <f t="shared" ca="1" si="575"/>
        <v>0</v>
      </c>
      <c r="Z356">
        <f t="shared" ca="1" si="575"/>
        <v>0</v>
      </c>
      <c r="AA356">
        <f t="shared" ca="1" si="575"/>
        <v>0</v>
      </c>
      <c r="AB356">
        <f t="shared" ca="1" si="575"/>
        <v>0</v>
      </c>
      <c r="AC356">
        <f t="shared" ca="1" si="575"/>
        <v>0</v>
      </c>
      <c r="AD356">
        <f t="shared" ca="1" si="575"/>
        <v>0</v>
      </c>
      <c r="AE356">
        <f t="shared" ca="1" si="575"/>
        <v>0</v>
      </c>
      <c r="AF356">
        <f t="shared" ca="1" si="575"/>
        <v>0.66666666666666663</v>
      </c>
      <c r="AG356">
        <f t="shared" ca="1" si="575"/>
        <v>0</v>
      </c>
      <c r="AH356">
        <f t="shared" ca="1" si="575"/>
        <v>0</v>
      </c>
      <c r="AI356">
        <f t="shared" ca="1" si="576"/>
        <v>0</v>
      </c>
      <c r="AJ356">
        <f t="shared" ca="1" si="576"/>
        <v>0</v>
      </c>
      <c r="AK356">
        <f t="shared" ca="1" si="576"/>
        <v>0</v>
      </c>
      <c r="AL356">
        <f t="shared" ca="1" si="576"/>
        <v>0</v>
      </c>
      <c r="AM356">
        <f t="shared" ca="1" si="576"/>
        <v>0</v>
      </c>
      <c r="AN356">
        <f t="shared" ca="1" si="576"/>
        <v>0</v>
      </c>
      <c r="AO356">
        <f t="shared" ca="1" si="576"/>
        <v>0</v>
      </c>
      <c r="AP356">
        <f t="shared" ca="1" si="576"/>
        <v>0</v>
      </c>
      <c r="AQ356">
        <f t="shared" ca="1" si="576"/>
        <v>0</v>
      </c>
      <c r="AR356">
        <f t="shared" ca="1" si="576"/>
        <v>0</v>
      </c>
      <c r="AS356">
        <f t="shared" ca="1" si="576"/>
        <v>0</v>
      </c>
      <c r="AT356">
        <f t="shared" ca="1" si="576"/>
        <v>0</v>
      </c>
      <c r="AU356">
        <f t="shared" ca="1" si="576"/>
        <v>0</v>
      </c>
      <c r="AV356">
        <f t="shared" ca="1" si="576"/>
        <v>0</v>
      </c>
      <c r="AW356">
        <f t="shared" ca="1" si="576"/>
        <v>0</v>
      </c>
      <c r="AX356">
        <f t="shared" ca="1" si="576"/>
        <v>0</v>
      </c>
      <c r="AY356">
        <f t="shared" ca="1" si="577"/>
        <v>0</v>
      </c>
      <c r="AZ356">
        <f t="shared" ca="1" si="577"/>
        <v>0</v>
      </c>
      <c r="BA356">
        <f t="shared" ca="1" si="577"/>
        <v>0</v>
      </c>
      <c r="BB356">
        <f t="shared" ca="1" si="577"/>
        <v>0</v>
      </c>
      <c r="BC356">
        <f t="shared" ca="1" si="577"/>
        <v>0</v>
      </c>
      <c r="BD356">
        <f t="shared" ca="1" si="577"/>
        <v>0</v>
      </c>
      <c r="BE356">
        <f t="shared" ca="1" si="577"/>
        <v>0</v>
      </c>
      <c r="BF356">
        <f t="shared" ca="1" si="577"/>
        <v>0</v>
      </c>
      <c r="BG356">
        <f t="shared" ca="1" si="577"/>
        <v>0</v>
      </c>
      <c r="BH356">
        <f t="shared" ca="1" si="577"/>
        <v>0</v>
      </c>
      <c r="BI356">
        <f t="shared" ca="1" si="577"/>
        <v>0</v>
      </c>
    </row>
    <row r="357" spans="1:61" x14ac:dyDescent="0.25">
      <c r="A357" s="60">
        <f t="shared" si="572"/>
        <v>2022.25</v>
      </c>
      <c r="B357">
        <f t="shared" si="574"/>
        <v>31</v>
      </c>
      <c r="C357">
        <f t="shared" ca="1" si="578"/>
        <v>0</v>
      </c>
      <c r="D357">
        <f t="shared" ca="1" si="578"/>
        <v>0</v>
      </c>
      <c r="E357">
        <f t="shared" ca="1" si="578"/>
        <v>0</v>
      </c>
      <c r="F357">
        <f t="shared" ca="1" si="578"/>
        <v>0</v>
      </c>
      <c r="G357">
        <f t="shared" ca="1" si="578"/>
        <v>0</v>
      </c>
      <c r="H357">
        <f t="shared" ca="1" si="578"/>
        <v>0</v>
      </c>
      <c r="I357">
        <f t="shared" ca="1" si="578"/>
        <v>0</v>
      </c>
      <c r="J357">
        <f t="shared" ca="1" si="578"/>
        <v>0</v>
      </c>
      <c r="K357">
        <f t="shared" ca="1" si="578"/>
        <v>0</v>
      </c>
      <c r="L357">
        <f t="shared" ca="1" si="578"/>
        <v>0</v>
      </c>
      <c r="M357">
        <f t="shared" ca="1" si="578"/>
        <v>0</v>
      </c>
      <c r="N357">
        <f t="shared" ca="1" si="578"/>
        <v>0</v>
      </c>
      <c r="O357">
        <f t="shared" ca="1" si="578"/>
        <v>0</v>
      </c>
      <c r="P357">
        <f t="shared" ca="1" si="578"/>
        <v>0</v>
      </c>
      <c r="Q357">
        <f t="shared" ca="1" si="578"/>
        <v>0</v>
      </c>
      <c r="R357">
        <f t="shared" ca="1" si="578"/>
        <v>0</v>
      </c>
      <c r="S357">
        <f t="shared" ca="1" si="575"/>
        <v>0</v>
      </c>
      <c r="T357">
        <f t="shared" ca="1" si="575"/>
        <v>0</v>
      </c>
      <c r="U357">
        <f t="shared" ca="1" si="575"/>
        <v>0</v>
      </c>
      <c r="V357">
        <f t="shared" ca="1" si="575"/>
        <v>0</v>
      </c>
      <c r="W357">
        <f t="shared" ca="1" si="575"/>
        <v>0</v>
      </c>
      <c r="X357">
        <f t="shared" ca="1" si="575"/>
        <v>0</v>
      </c>
      <c r="Y357">
        <f t="shared" ca="1" si="575"/>
        <v>0</v>
      </c>
      <c r="Z357">
        <f t="shared" ca="1" si="575"/>
        <v>0</v>
      </c>
      <c r="AA357">
        <f t="shared" ca="1" si="575"/>
        <v>0</v>
      </c>
      <c r="AB357">
        <f t="shared" ca="1" si="575"/>
        <v>0</v>
      </c>
      <c r="AC357">
        <f t="shared" ca="1" si="575"/>
        <v>0</v>
      </c>
      <c r="AD357">
        <f t="shared" ca="1" si="575"/>
        <v>0</v>
      </c>
      <c r="AE357">
        <f t="shared" ca="1" si="575"/>
        <v>0</v>
      </c>
      <c r="AF357">
        <f t="shared" ca="1" si="575"/>
        <v>0</v>
      </c>
      <c r="AG357">
        <f t="shared" ca="1" si="575"/>
        <v>0.66666666666666663</v>
      </c>
      <c r="AH357">
        <f t="shared" ca="1" si="575"/>
        <v>0</v>
      </c>
      <c r="AI357">
        <f t="shared" ca="1" si="576"/>
        <v>0</v>
      </c>
      <c r="AJ357">
        <f t="shared" ca="1" si="576"/>
        <v>0</v>
      </c>
      <c r="AK357">
        <f t="shared" ca="1" si="576"/>
        <v>0</v>
      </c>
      <c r="AL357">
        <f t="shared" ca="1" si="576"/>
        <v>0</v>
      </c>
      <c r="AM357">
        <f t="shared" ca="1" si="576"/>
        <v>0</v>
      </c>
      <c r="AN357">
        <f t="shared" ca="1" si="576"/>
        <v>0</v>
      </c>
      <c r="AO357">
        <f t="shared" ca="1" si="576"/>
        <v>0</v>
      </c>
      <c r="AP357">
        <f t="shared" ca="1" si="576"/>
        <v>0</v>
      </c>
      <c r="AQ357">
        <f t="shared" ca="1" si="576"/>
        <v>0</v>
      </c>
      <c r="AR357">
        <f t="shared" ca="1" si="576"/>
        <v>0</v>
      </c>
      <c r="AS357">
        <f t="shared" ca="1" si="576"/>
        <v>0</v>
      </c>
      <c r="AT357">
        <f t="shared" ca="1" si="576"/>
        <v>0</v>
      </c>
      <c r="AU357">
        <f t="shared" ca="1" si="576"/>
        <v>0</v>
      </c>
      <c r="AV357">
        <f t="shared" ca="1" si="576"/>
        <v>0</v>
      </c>
      <c r="AW357">
        <f t="shared" ca="1" si="576"/>
        <v>0</v>
      </c>
      <c r="AX357">
        <f t="shared" ca="1" si="576"/>
        <v>0</v>
      </c>
      <c r="AY357">
        <f t="shared" ca="1" si="577"/>
        <v>0</v>
      </c>
      <c r="AZ357">
        <f t="shared" ca="1" si="577"/>
        <v>0</v>
      </c>
      <c r="BA357">
        <f t="shared" ca="1" si="577"/>
        <v>0</v>
      </c>
      <c r="BB357">
        <f t="shared" ca="1" si="577"/>
        <v>0</v>
      </c>
      <c r="BC357">
        <f t="shared" ca="1" si="577"/>
        <v>0</v>
      </c>
      <c r="BD357">
        <f t="shared" ca="1" si="577"/>
        <v>0</v>
      </c>
      <c r="BE357">
        <f t="shared" ca="1" si="577"/>
        <v>0</v>
      </c>
      <c r="BF357">
        <f t="shared" ca="1" si="577"/>
        <v>0</v>
      </c>
      <c r="BG357">
        <f t="shared" ca="1" si="577"/>
        <v>0</v>
      </c>
      <c r="BH357">
        <f t="shared" ca="1" si="577"/>
        <v>0</v>
      </c>
      <c r="BI357">
        <f t="shared" ca="1" si="577"/>
        <v>0</v>
      </c>
    </row>
    <row r="358" spans="1:61" x14ac:dyDescent="0.25">
      <c r="A358" s="60">
        <f t="shared" si="572"/>
        <v>2022.5</v>
      </c>
      <c r="B358">
        <f t="shared" si="574"/>
        <v>32</v>
      </c>
      <c r="C358">
        <f t="shared" ca="1" si="578"/>
        <v>0</v>
      </c>
      <c r="D358">
        <f t="shared" ca="1" si="578"/>
        <v>0</v>
      </c>
      <c r="E358">
        <f t="shared" ca="1" si="578"/>
        <v>0</v>
      </c>
      <c r="F358">
        <f t="shared" ca="1" si="578"/>
        <v>0</v>
      </c>
      <c r="G358">
        <f t="shared" ca="1" si="578"/>
        <v>0</v>
      </c>
      <c r="H358">
        <f t="shared" ca="1" si="578"/>
        <v>0</v>
      </c>
      <c r="I358">
        <f t="shared" ca="1" si="578"/>
        <v>0</v>
      </c>
      <c r="J358">
        <f t="shared" ca="1" si="578"/>
        <v>0</v>
      </c>
      <c r="K358">
        <f t="shared" ca="1" si="578"/>
        <v>0</v>
      </c>
      <c r="L358">
        <f t="shared" ca="1" si="578"/>
        <v>0</v>
      </c>
      <c r="M358">
        <f t="shared" ca="1" si="578"/>
        <v>0</v>
      </c>
      <c r="N358">
        <f t="shared" ca="1" si="578"/>
        <v>0</v>
      </c>
      <c r="O358">
        <f t="shared" ca="1" si="578"/>
        <v>0</v>
      </c>
      <c r="P358">
        <f t="shared" ca="1" si="578"/>
        <v>0</v>
      </c>
      <c r="Q358">
        <f t="shared" ca="1" si="578"/>
        <v>0</v>
      </c>
      <c r="R358">
        <f t="shared" ca="1" si="578"/>
        <v>0</v>
      </c>
      <c r="S358">
        <f t="shared" ref="S358:AH373" ca="1" si="579">IF(S$326&gt;=$B358,OFFSET($B$324,0,S$326-$B358),0)</f>
        <v>0</v>
      </c>
      <c r="T358">
        <f t="shared" ca="1" si="579"/>
        <v>0</v>
      </c>
      <c r="U358">
        <f t="shared" ca="1" si="579"/>
        <v>0</v>
      </c>
      <c r="V358">
        <f t="shared" ca="1" si="579"/>
        <v>0</v>
      </c>
      <c r="W358">
        <f t="shared" ca="1" si="579"/>
        <v>0</v>
      </c>
      <c r="X358">
        <f t="shared" ca="1" si="579"/>
        <v>0</v>
      </c>
      <c r="Y358">
        <f t="shared" ca="1" si="579"/>
        <v>0</v>
      </c>
      <c r="Z358">
        <f t="shared" ca="1" si="579"/>
        <v>0</v>
      </c>
      <c r="AA358">
        <f t="shared" ca="1" si="579"/>
        <v>0</v>
      </c>
      <c r="AB358">
        <f t="shared" ca="1" si="579"/>
        <v>0</v>
      </c>
      <c r="AC358">
        <f t="shared" ca="1" si="579"/>
        <v>0</v>
      </c>
      <c r="AD358">
        <f t="shared" ca="1" si="579"/>
        <v>0</v>
      </c>
      <c r="AE358">
        <f t="shared" ca="1" si="579"/>
        <v>0</v>
      </c>
      <c r="AF358">
        <f t="shared" ca="1" si="579"/>
        <v>0</v>
      </c>
      <c r="AG358">
        <f t="shared" ca="1" si="579"/>
        <v>0</v>
      </c>
      <c r="AH358">
        <f t="shared" ca="1" si="579"/>
        <v>0.66666666666666663</v>
      </c>
      <c r="AI358">
        <f t="shared" ref="AI358:AX373" ca="1" si="580">IF(AI$326&gt;=$B358,OFFSET($B$324,0,AI$326-$B358),0)</f>
        <v>0</v>
      </c>
      <c r="AJ358">
        <f t="shared" ca="1" si="580"/>
        <v>0</v>
      </c>
      <c r="AK358">
        <f t="shared" ca="1" si="580"/>
        <v>0</v>
      </c>
      <c r="AL358">
        <f t="shared" ca="1" si="580"/>
        <v>0</v>
      </c>
      <c r="AM358">
        <f t="shared" ca="1" si="580"/>
        <v>0</v>
      </c>
      <c r="AN358">
        <f t="shared" ca="1" si="580"/>
        <v>0</v>
      </c>
      <c r="AO358">
        <f t="shared" ca="1" si="580"/>
        <v>0</v>
      </c>
      <c r="AP358">
        <f t="shared" ca="1" si="580"/>
        <v>0</v>
      </c>
      <c r="AQ358">
        <f t="shared" ca="1" si="580"/>
        <v>0</v>
      </c>
      <c r="AR358">
        <f t="shared" ca="1" si="580"/>
        <v>0</v>
      </c>
      <c r="AS358">
        <f t="shared" ca="1" si="580"/>
        <v>0</v>
      </c>
      <c r="AT358">
        <f t="shared" ca="1" si="580"/>
        <v>0</v>
      </c>
      <c r="AU358">
        <f t="shared" ca="1" si="580"/>
        <v>0</v>
      </c>
      <c r="AV358">
        <f t="shared" ca="1" si="580"/>
        <v>0</v>
      </c>
      <c r="AW358">
        <f t="shared" ca="1" si="580"/>
        <v>0</v>
      </c>
      <c r="AX358">
        <f t="shared" ca="1" si="580"/>
        <v>0</v>
      </c>
      <c r="AY358">
        <f t="shared" ref="AY358:BI373" ca="1" si="581">IF(AY$326&gt;=$B358,OFFSET($B$324,0,AY$326-$B358),0)</f>
        <v>0</v>
      </c>
      <c r="AZ358">
        <f t="shared" ca="1" si="581"/>
        <v>0</v>
      </c>
      <c r="BA358">
        <f t="shared" ca="1" si="581"/>
        <v>0</v>
      </c>
      <c r="BB358">
        <f t="shared" ca="1" si="581"/>
        <v>0</v>
      </c>
      <c r="BC358">
        <f t="shared" ca="1" si="581"/>
        <v>0</v>
      </c>
      <c r="BD358">
        <f t="shared" ca="1" si="581"/>
        <v>0</v>
      </c>
      <c r="BE358">
        <f t="shared" ca="1" si="581"/>
        <v>0</v>
      </c>
      <c r="BF358">
        <f t="shared" ca="1" si="581"/>
        <v>0</v>
      </c>
      <c r="BG358">
        <f t="shared" ca="1" si="581"/>
        <v>0</v>
      </c>
      <c r="BH358">
        <f t="shared" ca="1" si="581"/>
        <v>0</v>
      </c>
      <c r="BI358">
        <f t="shared" ca="1" si="581"/>
        <v>0</v>
      </c>
    </row>
    <row r="359" spans="1:61" x14ac:dyDescent="0.25">
      <c r="A359" s="60">
        <f t="shared" si="572"/>
        <v>2022.75</v>
      </c>
      <c r="B359">
        <f t="shared" si="574"/>
        <v>33</v>
      </c>
      <c r="C359">
        <f t="shared" ca="1" si="578"/>
        <v>0</v>
      </c>
      <c r="D359">
        <f t="shared" ca="1" si="578"/>
        <v>0</v>
      </c>
      <c r="E359">
        <f t="shared" ca="1" si="578"/>
        <v>0</v>
      </c>
      <c r="F359">
        <f t="shared" ca="1" si="578"/>
        <v>0</v>
      </c>
      <c r="G359">
        <f t="shared" ca="1" si="578"/>
        <v>0</v>
      </c>
      <c r="H359">
        <f t="shared" ca="1" si="578"/>
        <v>0</v>
      </c>
      <c r="I359">
        <f t="shared" ca="1" si="578"/>
        <v>0</v>
      </c>
      <c r="J359">
        <f t="shared" ca="1" si="578"/>
        <v>0</v>
      </c>
      <c r="K359">
        <f t="shared" ca="1" si="578"/>
        <v>0</v>
      </c>
      <c r="L359">
        <f t="shared" ca="1" si="578"/>
        <v>0</v>
      </c>
      <c r="M359">
        <f t="shared" ca="1" si="578"/>
        <v>0</v>
      </c>
      <c r="N359">
        <f t="shared" ca="1" si="578"/>
        <v>0</v>
      </c>
      <c r="O359">
        <f t="shared" ca="1" si="578"/>
        <v>0</v>
      </c>
      <c r="P359">
        <f t="shared" ca="1" si="578"/>
        <v>0</v>
      </c>
      <c r="Q359">
        <f t="shared" ca="1" si="578"/>
        <v>0</v>
      </c>
      <c r="R359">
        <f t="shared" ref="R359:AG374" ca="1" si="582">IF(R$326&gt;=$B359,OFFSET($B$324,0,R$326-$B359),0)</f>
        <v>0</v>
      </c>
      <c r="S359">
        <f t="shared" ca="1" si="579"/>
        <v>0</v>
      </c>
      <c r="T359">
        <f t="shared" ca="1" si="579"/>
        <v>0</v>
      </c>
      <c r="U359">
        <f t="shared" ca="1" si="579"/>
        <v>0</v>
      </c>
      <c r="V359">
        <f t="shared" ca="1" si="579"/>
        <v>0</v>
      </c>
      <c r="W359">
        <f t="shared" ca="1" si="579"/>
        <v>0</v>
      </c>
      <c r="X359">
        <f t="shared" ca="1" si="579"/>
        <v>0</v>
      </c>
      <c r="Y359">
        <f t="shared" ca="1" si="579"/>
        <v>0</v>
      </c>
      <c r="Z359">
        <f t="shared" ca="1" si="579"/>
        <v>0</v>
      </c>
      <c r="AA359">
        <f t="shared" ca="1" si="579"/>
        <v>0</v>
      </c>
      <c r="AB359">
        <f t="shared" ca="1" si="579"/>
        <v>0</v>
      </c>
      <c r="AC359">
        <f t="shared" ca="1" si="579"/>
        <v>0</v>
      </c>
      <c r="AD359">
        <f t="shared" ca="1" si="579"/>
        <v>0</v>
      </c>
      <c r="AE359">
        <f t="shared" ca="1" si="579"/>
        <v>0</v>
      </c>
      <c r="AF359">
        <f t="shared" ca="1" si="579"/>
        <v>0</v>
      </c>
      <c r="AG359">
        <f t="shared" ca="1" si="579"/>
        <v>0</v>
      </c>
      <c r="AH359">
        <f t="shared" ca="1" si="579"/>
        <v>0</v>
      </c>
      <c r="AI359">
        <f t="shared" ca="1" si="580"/>
        <v>0.66666666666666663</v>
      </c>
      <c r="AJ359">
        <f t="shared" ca="1" si="580"/>
        <v>0</v>
      </c>
      <c r="AK359">
        <f t="shared" ca="1" si="580"/>
        <v>0</v>
      </c>
      <c r="AL359">
        <f t="shared" ca="1" si="580"/>
        <v>0</v>
      </c>
      <c r="AM359">
        <f t="shared" ca="1" si="580"/>
        <v>0</v>
      </c>
      <c r="AN359">
        <f t="shared" ca="1" si="580"/>
        <v>0</v>
      </c>
      <c r="AO359">
        <f t="shared" ca="1" si="580"/>
        <v>0</v>
      </c>
      <c r="AP359">
        <f t="shared" ca="1" si="580"/>
        <v>0</v>
      </c>
      <c r="AQ359">
        <f t="shared" ca="1" si="580"/>
        <v>0</v>
      </c>
      <c r="AR359">
        <f t="shared" ca="1" si="580"/>
        <v>0</v>
      </c>
      <c r="AS359">
        <f t="shared" ca="1" si="580"/>
        <v>0</v>
      </c>
      <c r="AT359">
        <f t="shared" ca="1" si="580"/>
        <v>0</v>
      </c>
      <c r="AU359">
        <f t="shared" ca="1" si="580"/>
        <v>0</v>
      </c>
      <c r="AV359">
        <f t="shared" ca="1" si="580"/>
        <v>0</v>
      </c>
      <c r="AW359">
        <f t="shared" ca="1" si="580"/>
        <v>0</v>
      </c>
      <c r="AX359">
        <f t="shared" ca="1" si="580"/>
        <v>0</v>
      </c>
      <c r="AY359">
        <f t="shared" ca="1" si="581"/>
        <v>0</v>
      </c>
      <c r="AZ359">
        <f t="shared" ca="1" si="581"/>
        <v>0</v>
      </c>
      <c r="BA359">
        <f t="shared" ca="1" si="581"/>
        <v>0</v>
      </c>
      <c r="BB359">
        <f t="shared" ca="1" si="581"/>
        <v>0</v>
      </c>
      <c r="BC359">
        <f t="shared" ca="1" si="581"/>
        <v>0</v>
      </c>
      <c r="BD359">
        <f t="shared" ca="1" si="581"/>
        <v>0</v>
      </c>
      <c r="BE359">
        <f t="shared" ca="1" si="581"/>
        <v>0</v>
      </c>
      <c r="BF359">
        <f t="shared" ca="1" si="581"/>
        <v>0</v>
      </c>
      <c r="BG359">
        <f t="shared" ca="1" si="581"/>
        <v>0</v>
      </c>
      <c r="BH359">
        <f t="shared" ca="1" si="581"/>
        <v>0</v>
      </c>
      <c r="BI359">
        <f t="shared" ca="1" si="581"/>
        <v>0</v>
      </c>
    </row>
    <row r="360" spans="1:61" x14ac:dyDescent="0.25">
      <c r="A360" s="60">
        <f t="shared" si="572"/>
        <v>2023</v>
      </c>
      <c r="B360">
        <f t="shared" si="574"/>
        <v>34</v>
      </c>
      <c r="C360">
        <f t="shared" ref="C360:R375" ca="1" si="583">IF(C$326&gt;=$B360,OFFSET($B$324,0,C$326-$B360),0)</f>
        <v>0</v>
      </c>
      <c r="D360">
        <f t="shared" ca="1" si="583"/>
        <v>0</v>
      </c>
      <c r="E360">
        <f t="shared" ca="1" si="583"/>
        <v>0</v>
      </c>
      <c r="F360">
        <f t="shared" ca="1" si="583"/>
        <v>0</v>
      </c>
      <c r="G360">
        <f t="shared" ca="1" si="583"/>
        <v>0</v>
      </c>
      <c r="H360">
        <f t="shared" ca="1" si="583"/>
        <v>0</v>
      </c>
      <c r="I360">
        <f t="shared" ca="1" si="583"/>
        <v>0</v>
      </c>
      <c r="J360">
        <f t="shared" ca="1" si="583"/>
        <v>0</v>
      </c>
      <c r="K360">
        <f t="shared" ca="1" si="583"/>
        <v>0</v>
      </c>
      <c r="L360">
        <f t="shared" ca="1" si="583"/>
        <v>0</v>
      </c>
      <c r="M360">
        <f t="shared" ca="1" si="583"/>
        <v>0</v>
      </c>
      <c r="N360">
        <f t="shared" ca="1" si="583"/>
        <v>0</v>
      </c>
      <c r="O360">
        <f t="shared" ca="1" si="583"/>
        <v>0</v>
      </c>
      <c r="P360">
        <f t="shared" ca="1" si="583"/>
        <v>0</v>
      </c>
      <c r="Q360">
        <f t="shared" ca="1" si="583"/>
        <v>0</v>
      </c>
      <c r="R360">
        <f t="shared" ca="1" si="582"/>
        <v>0</v>
      </c>
      <c r="S360">
        <f t="shared" ca="1" si="579"/>
        <v>0</v>
      </c>
      <c r="T360">
        <f t="shared" ca="1" si="579"/>
        <v>0</v>
      </c>
      <c r="U360">
        <f t="shared" ca="1" si="579"/>
        <v>0</v>
      </c>
      <c r="V360">
        <f t="shared" ca="1" si="579"/>
        <v>0</v>
      </c>
      <c r="W360">
        <f t="shared" ca="1" si="579"/>
        <v>0</v>
      </c>
      <c r="X360">
        <f t="shared" ca="1" si="579"/>
        <v>0</v>
      </c>
      <c r="Y360">
        <f t="shared" ca="1" si="579"/>
        <v>0</v>
      </c>
      <c r="Z360">
        <f t="shared" ca="1" si="579"/>
        <v>0</v>
      </c>
      <c r="AA360">
        <f t="shared" ca="1" si="579"/>
        <v>0</v>
      </c>
      <c r="AB360">
        <f t="shared" ca="1" si="579"/>
        <v>0</v>
      </c>
      <c r="AC360">
        <f t="shared" ca="1" si="579"/>
        <v>0</v>
      </c>
      <c r="AD360">
        <f t="shared" ca="1" si="579"/>
        <v>0</v>
      </c>
      <c r="AE360">
        <f t="shared" ca="1" si="579"/>
        <v>0</v>
      </c>
      <c r="AF360">
        <f t="shared" ca="1" si="579"/>
        <v>0</v>
      </c>
      <c r="AG360">
        <f t="shared" ca="1" si="579"/>
        <v>0</v>
      </c>
      <c r="AH360">
        <f t="shared" ca="1" si="579"/>
        <v>0</v>
      </c>
      <c r="AI360">
        <f t="shared" ca="1" si="580"/>
        <v>0</v>
      </c>
      <c r="AJ360">
        <f t="shared" ca="1" si="580"/>
        <v>0.66666666666666663</v>
      </c>
      <c r="AK360">
        <f t="shared" ca="1" si="580"/>
        <v>0</v>
      </c>
      <c r="AL360">
        <f t="shared" ca="1" si="580"/>
        <v>0</v>
      </c>
      <c r="AM360">
        <f t="shared" ca="1" si="580"/>
        <v>0</v>
      </c>
      <c r="AN360">
        <f t="shared" ca="1" si="580"/>
        <v>0</v>
      </c>
      <c r="AO360">
        <f t="shared" ca="1" si="580"/>
        <v>0</v>
      </c>
      <c r="AP360">
        <f t="shared" ca="1" si="580"/>
        <v>0</v>
      </c>
      <c r="AQ360">
        <f t="shared" ca="1" si="580"/>
        <v>0</v>
      </c>
      <c r="AR360">
        <f t="shared" ca="1" si="580"/>
        <v>0</v>
      </c>
      <c r="AS360">
        <f t="shared" ca="1" si="580"/>
        <v>0</v>
      </c>
      <c r="AT360">
        <f t="shared" ca="1" si="580"/>
        <v>0</v>
      </c>
      <c r="AU360">
        <f t="shared" ca="1" si="580"/>
        <v>0</v>
      </c>
      <c r="AV360">
        <f t="shared" ca="1" si="580"/>
        <v>0</v>
      </c>
      <c r="AW360">
        <f t="shared" ca="1" si="580"/>
        <v>0</v>
      </c>
      <c r="AX360">
        <f t="shared" ca="1" si="580"/>
        <v>0</v>
      </c>
      <c r="AY360">
        <f t="shared" ca="1" si="581"/>
        <v>0</v>
      </c>
      <c r="AZ360">
        <f t="shared" ca="1" si="581"/>
        <v>0</v>
      </c>
      <c r="BA360">
        <f t="shared" ca="1" si="581"/>
        <v>0</v>
      </c>
      <c r="BB360">
        <f t="shared" ca="1" si="581"/>
        <v>0</v>
      </c>
      <c r="BC360">
        <f t="shared" ca="1" si="581"/>
        <v>0</v>
      </c>
      <c r="BD360">
        <f t="shared" ca="1" si="581"/>
        <v>0</v>
      </c>
      <c r="BE360">
        <f t="shared" ca="1" si="581"/>
        <v>0</v>
      </c>
      <c r="BF360">
        <f t="shared" ca="1" si="581"/>
        <v>0</v>
      </c>
      <c r="BG360">
        <f t="shared" ca="1" si="581"/>
        <v>0</v>
      </c>
      <c r="BH360">
        <f t="shared" ca="1" si="581"/>
        <v>0</v>
      </c>
      <c r="BI360">
        <f t="shared" ca="1" si="581"/>
        <v>0</v>
      </c>
    </row>
    <row r="361" spans="1:61" x14ac:dyDescent="0.25">
      <c r="A361" s="60">
        <f t="shared" si="572"/>
        <v>2023.25</v>
      </c>
      <c r="B361">
        <f t="shared" si="574"/>
        <v>35</v>
      </c>
      <c r="C361">
        <f t="shared" ca="1" si="583"/>
        <v>0</v>
      </c>
      <c r="D361">
        <f t="shared" ca="1" si="583"/>
        <v>0</v>
      </c>
      <c r="E361">
        <f t="shared" ca="1" si="583"/>
        <v>0</v>
      </c>
      <c r="F361">
        <f t="shared" ca="1" si="583"/>
        <v>0</v>
      </c>
      <c r="G361">
        <f t="shared" ca="1" si="583"/>
        <v>0</v>
      </c>
      <c r="H361">
        <f t="shared" ca="1" si="583"/>
        <v>0</v>
      </c>
      <c r="I361">
        <f t="shared" ca="1" si="583"/>
        <v>0</v>
      </c>
      <c r="J361">
        <f t="shared" ca="1" si="583"/>
        <v>0</v>
      </c>
      <c r="K361">
        <f t="shared" ca="1" si="583"/>
        <v>0</v>
      </c>
      <c r="L361">
        <f t="shared" ca="1" si="583"/>
        <v>0</v>
      </c>
      <c r="M361">
        <f t="shared" ca="1" si="583"/>
        <v>0</v>
      </c>
      <c r="N361">
        <f t="shared" ca="1" si="583"/>
        <v>0</v>
      </c>
      <c r="O361">
        <f t="shared" ca="1" si="583"/>
        <v>0</v>
      </c>
      <c r="P361">
        <f t="shared" ca="1" si="583"/>
        <v>0</v>
      </c>
      <c r="Q361">
        <f t="shared" ca="1" si="583"/>
        <v>0</v>
      </c>
      <c r="R361">
        <f t="shared" ca="1" si="582"/>
        <v>0</v>
      </c>
      <c r="S361">
        <f t="shared" ca="1" si="579"/>
        <v>0</v>
      </c>
      <c r="T361">
        <f t="shared" ca="1" si="579"/>
        <v>0</v>
      </c>
      <c r="U361">
        <f t="shared" ca="1" si="579"/>
        <v>0</v>
      </c>
      <c r="V361">
        <f t="shared" ca="1" si="579"/>
        <v>0</v>
      </c>
      <c r="W361">
        <f t="shared" ca="1" si="579"/>
        <v>0</v>
      </c>
      <c r="X361">
        <f t="shared" ca="1" si="579"/>
        <v>0</v>
      </c>
      <c r="Y361">
        <f t="shared" ca="1" si="579"/>
        <v>0</v>
      </c>
      <c r="Z361">
        <f t="shared" ca="1" si="579"/>
        <v>0</v>
      </c>
      <c r="AA361">
        <f t="shared" ca="1" si="579"/>
        <v>0</v>
      </c>
      <c r="AB361">
        <f t="shared" ca="1" si="579"/>
        <v>0</v>
      </c>
      <c r="AC361">
        <f t="shared" ca="1" si="579"/>
        <v>0</v>
      </c>
      <c r="AD361">
        <f t="shared" ca="1" si="579"/>
        <v>0</v>
      </c>
      <c r="AE361">
        <f t="shared" ca="1" si="579"/>
        <v>0</v>
      </c>
      <c r="AF361">
        <f t="shared" ca="1" si="579"/>
        <v>0</v>
      </c>
      <c r="AG361">
        <f t="shared" ca="1" si="579"/>
        <v>0</v>
      </c>
      <c r="AH361">
        <f t="shared" ca="1" si="579"/>
        <v>0</v>
      </c>
      <c r="AI361">
        <f t="shared" ca="1" si="580"/>
        <v>0</v>
      </c>
      <c r="AJ361">
        <f t="shared" ca="1" si="580"/>
        <v>0</v>
      </c>
      <c r="AK361">
        <f t="shared" ca="1" si="580"/>
        <v>0.66666666666666663</v>
      </c>
      <c r="AL361">
        <f t="shared" ca="1" si="580"/>
        <v>0</v>
      </c>
      <c r="AM361">
        <f t="shared" ca="1" si="580"/>
        <v>0</v>
      </c>
      <c r="AN361">
        <f t="shared" ca="1" si="580"/>
        <v>0</v>
      </c>
      <c r="AO361">
        <f t="shared" ca="1" si="580"/>
        <v>0</v>
      </c>
      <c r="AP361">
        <f t="shared" ca="1" si="580"/>
        <v>0</v>
      </c>
      <c r="AQ361">
        <f t="shared" ca="1" si="580"/>
        <v>0</v>
      </c>
      <c r="AR361">
        <f t="shared" ca="1" si="580"/>
        <v>0</v>
      </c>
      <c r="AS361">
        <f t="shared" ca="1" si="580"/>
        <v>0</v>
      </c>
      <c r="AT361">
        <f t="shared" ca="1" si="580"/>
        <v>0</v>
      </c>
      <c r="AU361">
        <f t="shared" ca="1" si="580"/>
        <v>0</v>
      </c>
      <c r="AV361">
        <f t="shared" ca="1" si="580"/>
        <v>0</v>
      </c>
      <c r="AW361">
        <f t="shared" ca="1" si="580"/>
        <v>0</v>
      </c>
      <c r="AX361">
        <f t="shared" ca="1" si="580"/>
        <v>0</v>
      </c>
      <c r="AY361">
        <f t="shared" ca="1" si="581"/>
        <v>0</v>
      </c>
      <c r="AZ361">
        <f t="shared" ca="1" si="581"/>
        <v>0</v>
      </c>
      <c r="BA361">
        <f t="shared" ca="1" si="581"/>
        <v>0</v>
      </c>
      <c r="BB361">
        <f t="shared" ca="1" si="581"/>
        <v>0</v>
      </c>
      <c r="BC361">
        <f t="shared" ca="1" si="581"/>
        <v>0</v>
      </c>
      <c r="BD361">
        <f t="shared" ca="1" si="581"/>
        <v>0</v>
      </c>
      <c r="BE361">
        <f t="shared" ca="1" si="581"/>
        <v>0</v>
      </c>
      <c r="BF361">
        <f t="shared" ca="1" si="581"/>
        <v>0</v>
      </c>
      <c r="BG361">
        <f t="shared" ca="1" si="581"/>
        <v>0</v>
      </c>
      <c r="BH361">
        <f t="shared" ca="1" si="581"/>
        <v>0</v>
      </c>
      <c r="BI361">
        <f t="shared" ca="1" si="581"/>
        <v>0</v>
      </c>
    </row>
    <row r="362" spans="1:61" x14ac:dyDescent="0.25">
      <c r="A362" s="60">
        <f t="shared" si="572"/>
        <v>2023.5</v>
      </c>
      <c r="B362">
        <f t="shared" si="574"/>
        <v>36</v>
      </c>
      <c r="C362">
        <f t="shared" ca="1" si="583"/>
        <v>0</v>
      </c>
      <c r="D362">
        <f t="shared" ca="1" si="583"/>
        <v>0</v>
      </c>
      <c r="E362">
        <f t="shared" ca="1" si="583"/>
        <v>0</v>
      </c>
      <c r="F362">
        <f t="shared" ca="1" si="583"/>
        <v>0</v>
      </c>
      <c r="G362">
        <f t="shared" ca="1" si="583"/>
        <v>0</v>
      </c>
      <c r="H362">
        <f t="shared" ca="1" si="583"/>
        <v>0</v>
      </c>
      <c r="I362">
        <f t="shared" ca="1" si="583"/>
        <v>0</v>
      </c>
      <c r="J362">
        <f t="shared" ca="1" si="583"/>
        <v>0</v>
      </c>
      <c r="K362">
        <f t="shared" ca="1" si="583"/>
        <v>0</v>
      </c>
      <c r="L362">
        <f t="shared" ca="1" si="583"/>
        <v>0</v>
      </c>
      <c r="M362">
        <f t="shared" ca="1" si="583"/>
        <v>0</v>
      </c>
      <c r="N362">
        <f t="shared" ca="1" si="583"/>
        <v>0</v>
      </c>
      <c r="O362">
        <f t="shared" ca="1" si="583"/>
        <v>0</v>
      </c>
      <c r="P362">
        <f t="shared" ca="1" si="583"/>
        <v>0</v>
      </c>
      <c r="Q362">
        <f t="shared" ca="1" si="583"/>
        <v>0</v>
      </c>
      <c r="R362">
        <f t="shared" ca="1" si="582"/>
        <v>0</v>
      </c>
      <c r="S362">
        <f t="shared" ca="1" si="579"/>
        <v>0</v>
      </c>
      <c r="T362">
        <f t="shared" ca="1" si="579"/>
        <v>0</v>
      </c>
      <c r="U362">
        <f t="shared" ca="1" si="579"/>
        <v>0</v>
      </c>
      <c r="V362">
        <f t="shared" ca="1" si="579"/>
        <v>0</v>
      </c>
      <c r="W362">
        <f t="shared" ca="1" si="579"/>
        <v>0</v>
      </c>
      <c r="X362">
        <f t="shared" ca="1" si="579"/>
        <v>0</v>
      </c>
      <c r="Y362">
        <f t="shared" ca="1" si="579"/>
        <v>0</v>
      </c>
      <c r="Z362">
        <f t="shared" ca="1" si="579"/>
        <v>0</v>
      </c>
      <c r="AA362">
        <f t="shared" ca="1" si="579"/>
        <v>0</v>
      </c>
      <c r="AB362">
        <f t="shared" ca="1" si="579"/>
        <v>0</v>
      </c>
      <c r="AC362">
        <f t="shared" ca="1" si="579"/>
        <v>0</v>
      </c>
      <c r="AD362">
        <f t="shared" ca="1" si="579"/>
        <v>0</v>
      </c>
      <c r="AE362">
        <f t="shared" ca="1" si="579"/>
        <v>0</v>
      </c>
      <c r="AF362">
        <f t="shared" ca="1" si="579"/>
        <v>0</v>
      </c>
      <c r="AG362">
        <f t="shared" ca="1" si="579"/>
        <v>0</v>
      </c>
      <c r="AH362">
        <f t="shared" ca="1" si="579"/>
        <v>0</v>
      </c>
      <c r="AI362">
        <f t="shared" ca="1" si="580"/>
        <v>0</v>
      </c>
      <c r="AJ362">
        <f t="shared" ca="1" si="580"/>
        <v>0</v>
      </c>
      <c r="AK362">
        <f t="shared" ca="1" si="580"/>
        <v>0</v>
      </c>
      <c r="AL362">
        <f t="shared" ca="1" si="580"/>
        <v>0.66666666666666663</v>
      </c>
      <c r="AM362">
        <f t="shared" ca="1" si="580"/>
        <v>0</v>
      </c>
      <c r="AN362">
        <f t="shared" ca="1" si="580"/>
        <v>0</v>
      </c>
      <c r="AO362">
        <f t="shared" ca="1" si="580"/>
        <v>0</v>
      </c>
      <c r="AP362">
        <f t="shared" ca="1" si="580"/>
        <v>0</v>
      </c>
      <c r="AQ362">
        <f t="shared" ca="1" si="580"/>
        <v>0</v>
      </c>
      <c r="AR362">
        <f t="shared" ca="1" si="580"/>
        <v>0</v>
      </c>
      <c r="AS362">
        <f t="shared" ca="1" si="580"/>
        <v>0</v>
      </c>
      <c r="AT362">
        <f t="shared" ca="1" si="580"/>
        <v>0</v>
      </c>
      <c r="AU362">
        <f t="shared" ca="1" si="580"/>
        <v>0</v>
      </c>
      <c r="AV362">
        <f t="shared" ca="1" si="580"/>
        <v>0</v>
      </c>
      <c r="AW362">
        <f t="shared" ca="1" si="580"/>
        <v>0</v>
      </c>
      <c r="AX362">
        <f t="shared" ca="1" si="580"/>
        <v>0</v>
      </c>
      <c r="AY362">
        <f t="shared" ca="1" si="581"/>
        <v>0</v>
      </c>
      <c r="AZ362">
        <f t="shared" ca="1" si="581"/>
        <v>0</v>
      </c>
      <c r="BA362">
        <f t="shared" ca="1" si="581"/>
        <v>0</v>
      </c>
      <c r="BB362">
        <f t="shared" ca="1" si="581"/>
        <v>0</v>
      </c>
      <c r="BC362">
        <f t="shared" ca="1" si="581"/>
        <v>0</v>
      </c>
      <c r="BD362">
        <f t="shared" ca="1" si="581"/>
        <v>0</v>
      </c>
      <c r="BE362">
        <f t="shared" ca="1" si="581"/>
        <v>0</v>
      </c>
      <c r="BF362">
        <f t="shared" ca="1" si="581"/>
        <v>0</v>
      </c>
      <c r="BG362">
        <f t="shared" ca="1" si="581"/>
        <v>0</v>
      </c>
      <c r="BH362">
        <f t="shared" ca="1" si="581"/>
        <v>0</v>
      </c>
      <c r="BI362">
        <f t="shared" ca="1" si="581"/>
        <v>0</v>
      </c>
    </row>
    <row r="363" spans="1:61" x14ac:dyDescent="0.25">
      <c r="A363" s="60">
        <f t="shared" si="572"/>
        <v>2023.75</v>
      </c>
      <c r="B363">
        <f t="shared" si="574"/>
        <v>37</v>
      </c>
      <c r="C363">
        <f t="shared" ca="1" si="583"/>
        <v>0</v>
      </c>
      <c r="D363">
        <f t="shared" ca="1" si="583"/>
        <v>0</v>
      </c>
      <c r="E363">
        <f t="shared" ca="1" si="583"/>
        <v>0</v>
      </c>
      <c r="F363">
        <f t="shared" ca="1" si="583"/>
        <v>0</v>
      </c>
      <c r="G363">
        <f t="shared" ca="1" si="583"/>
        <v>0</v>
      </c>
      <c r="H363">
        <f t="shared" ca="1" si="583"/>
        <v>0</v>
      </c>
      <c r="I363">
        <f t="shared" ca="1" si="583"/>
        <v>0</v>
      </c>
      <c r="J363">
        <f t="shared" ca="1" si="583"/>
        <v>0</v>
      </c>
      <c r="K363">
        <f t="shared" ca="1" si="583"/>
        <v>0</v>
      </c>
      <c r="L363">
        <f t="shared" ca="1" si="583"/>
        <v>0</v>
      </c>
      <c r="M363">
        <f t="shared" ca="1" si="583"/>
        <v>0</v>
      </c>
      <c r="N363">
        <f t="shared" ca="1" si="583"/>
        <v>0</v>
      </c>
      <c r="O363">
        <f t="shared" ca="1" si="583"/>
        <v>0</v>
      </c>
      <c r="P363">
        <f t="shared" ca="1" si="583"/>
        <v>0</v>
      </c>
      <c r="Q363">
        <f t="shared" ca="1" si="583"/>
        <v>0</v>
      </c>
      <c r="R363">
        <f t="shared" ca="1" si="582"/>
        <v>0</v>
      </c>
      <c r="S363">
        <f t="shared" ca="1" si="579"/>
        <v>0</v>
      </c>
      <c r="T363">
        <f t="shared" ca="1" si="579"/>
        <v>0</v>
      </c>
      <c r="U363">
        <f t="shared" ca="1" si="579"/>
        <v>0</v>
      </c>
      <c r="V363">
        <f t="shared" ca="1" si="579"/>
        <v>0</v>
      </c>
      <c r="W363">
        <f t="shared" ca="1" si="579"/>
        <v>0</v>
      </c>
      <c r="X363">
        <f t="shared" ca="1" si="579"/>
        <v>0</v>
      </c>
      <c r="Y363">
        <f t="shared" ca="1" si="579"/>
        <v>0</v>
      </c>
      <c r="Z363">
        <f t="shared" ca="1" si="579"/>
        <v>0</v>
      </c>
      <c r="AA363">
        <f t="shared" ca="1" si="579"/>
        <v>0</v>
      </c>
      <c r="AB363">
        <f t="shared" ca="1" si="579"/>
        <v>0</v>
      </c>
      <c r="AC363">
        <f t="shared" ca="1" si="579"/>
        <v>0</v>
      </c>
      <c r="AD363">
        <f t="shared" ca="1" si="579"/>
        <v>0</v>
      </c>
      <c r="AE363">
        <f t="shared" ca="1" si="579"/>
        <v>0</v>
      </c>
      <c r="AF363">
        <f t="shared" ca="1" si="579"/>
        <v>0</v>
      </c>
      <c r="AG363">
        <f t="shared" ca="1" si="579"/>
        <v>0</v>
      </c>
      <c r="AH363">
        <f t="shared" ca="1" si="579"/>
        <v>0</v>
      </c>
      <c r="AI363">
        <f t="shared" ca="1" si="580"/>
        <v>0</v>
      </c>
      <c r="AJ363">
        <f t="shared" ca="1" si="580"/>
        <v>0</v>
      </c>
      <c r="AK363">
        <f t="shared" ca="1" si="580"/>
        <v>0</v>
      </c>
      <c r="AL363">
        <f t="shared" ca="1" si="580"/>
        <v>0</v>
      </c>
      <c r="AM363">
        <f t="shared" ca="1" si="580"/>
        <v>0.66666666666666663</v>
      </c>
      <c r="AN363">
        <f t="shared" ca="1" si="580"/>
        <v>0</v>
      </c>
      <c r="AO363">
        <f t="shared" ca="1" si="580"/>
        <v>0</v>
      </c>
      <c r="AP363">
        <f t="shared" ca="1" si="580"/>
        <v>0</v>
      </c>
      <c r="AQ363">
        <f t="shared" ca="1" si="580"/>
        <v>0</v>
      </c>
      <c r="AR363">
        <f t="shared" ca="1" si="580"/>
        <v>0</v>
      </c>
      <c r="AS363">
        <f t="shared" ca="1" si="580"/>
        <v>0</v>
      </c>
      <c r="AT363">
        <f t="shared" ca="1" si="580"/>
        <v>0</v>
      </c>
      <c r="AU363">
        <f t="shared" ca="1" si="580"/>
        <v>0</v>
      </c>
      <c r="AV363">
        <f t="shared" ca="1" si="580"/>
        <v>0</v>
      </c>
      <c r="AW363">
        <f t="shared" ca="1" si="580"/>
        <v>0</v>
      </c>
      <c r="AX363">
        <f t="shared" ca="1" si="580"/>
        <v>0</v>
      </c>
      <c r="AY363">
        <f t="shared" ca="1" si="581"/>
        <v>0</v>
      </c>
      <c r="AZ363">
        <f t="shared" ca="1" si="581"/>
        <v>0</v>
      </c>
      <c r="BA363">
        <f t="shared" ca="1" si="581"/>
        <v>0</v>
      </c>
      <c r="BB363">
        <f t="shared" ca="1" si="581"/>
        <v>0</v>
      </c>
      <c r="BC363">
        <f t="shared" ca="1" si="581"/>
        <v>0</v>
      </c>
      <c r="BD363">
        <f t="shared" ca="1" si="581"/>
        <v>0</v>
      </c>
      <c r="BE363">
        <f t="shared" ca="1" si="581"/>
        <v>0</v>
      </c>
      <c r="BF363">
        <f t="shared" ca="1" si="581"/>
        <v>0</v>
      </c>
      <c r="BG363">
        <f t="shared" ca="1" si="581"/>
        <v>0</v>
      </c>
      <c r="BH363">
        <f t="shared" ca="1" si="581"/>
        <v>0</v>
      </c>
      <c r="BI363">
        <f t="shared" ca="1" si="581"/>
        <v>0</v>
      </c>
    </row>
    <row r="364" spans="1:61" x14ac:dyDescent="0.25">
      <c r="A364" s="60">
        <f t="shared" si="572"/>
        <v>2024</v>
      </c>
      <c r="B364">
        <f t="shared" si="574"/>
        <v>38</v>
      </c>
      <c r="C364">
        <f t="shared" ca="1" si="583"/>
        <v>0</v>
      </c>
      <c r="D364">
        <f t="shared" ca="1" si="583"/>
        <v>0</v>
      </c>
      <c r="E364">
        <f t="shared" ca="1" si="583"/>
        <v>0</v>
      </c>
      <c r="F364">
        <f t="shared" ca="1" si="583"/>
        <v>0</v>
      </c>
      <c r="G364">
        <f t="shared" ca="1" si="583"/>
        <v>0</v>
      </c>
      <c r="H364">
        <f t="shared" ca="1" si="583"/>
        <v>0</v>
      </c>
      <c r="I364">
        <f t="shared" ca="1" si="583"/>
        <v>0</v>
      </c>
      <c r="J364">
        <f t="shared" ca="1" si="583"/>
        <v>0</v>
      </c>
      <c r="K364">
        <f t="shared" ca="1" si="583"/>
        <v>0</v>
      </c>
      <c r="L364">
        <f t="shared" ca="1" si="583"/>
        <v>0</v>
      </c>
      <c r="M364">
        <f t="shared" ca="1" si="583"/>
        <v>0</v>
      </c>
      <c r="N364">
        <f t="shared" ca="1" si="583"/>
        <v>0</v>
      </c>
      <c r="O364">
        <f t="shared" ca="1" si="583"/>
        <v>0</v>
      </c>
      <c r="P364">
        <f t="shared" ca="1" si="583"/>
        <v>0</v>
      </c>
      <c r="Q364">
        <f t="shared" ca="1" si="583"/>
        <v>0</v>
      </c>
      <c r="R364">
        <f t="shared" ca="1" si="582"/>
        <v>0</v>
      </c>
      <c r="S364">
        <f t="shared" ca="1" si="579"/>
        <v>0</v>
      </c>
      <c r="T364">
        <f t="shared" ca="1" si="579"/>
        <v>0</v>
      </c>
      <c r="U364">
        <f t="shared" ca="1" si="579"/>
        <v>0</v>
      </c>
      <c r="V364">
        <f t="shared" ca="1" si="579"/>
        <v>0</v>
      </c>
      <c r="W364">
        <f t="shared" ca="1" si="579"/>
        <v>0</v>
      </c>
      <c r="X364">
        <f t="shared" ca="1" si="579"/>
        <v>0</v>
      </c>
      <c r="Y364">
        <f t="shared" ca="1" si="579"/>
        <v>0</v>
      </c>
      <c r="Z364">
        <f t="shared" ca="1" si="579"/>
        <v>0</v>
      </c>
      <c r="AA364">
        <f t="shared" ca="1" si="579"/>
        <v>0</v>
      </c>
      <c r="AB364">
        <f t="shared" ca="1" si="579"/>
        <v>0</v>
      </c>
      <c r="AC364">
        <f t="shared" ca="1" si="579"/>
        <v>0</v>
      </c>
      <c r="AD364">
        <f t="shared" ca="1" si="579"/>
        <v>0</v>
      </c>
      <c r="AE364">
        <f t="shared" ca="1" si="579"/>
        <v>0</v>
      </c>
      <c r="AF364">
        <f t="shared" ca="1" si="579"/>
        <v>0</v>
      </c>
      <c r="AG364">
        <f t="shared" ca="1" si="579"/>
        <v>0</v>
      </c>
      <c r="AH364">
        <f t="shared" ca="1" si="579"/>
        <v>0</v>
      </c>
      <c r="AI364">
        <f t="shared" ca="1" si="580"/>
        <v>0</v>
      </c>
      <c r="AJ364">
        <f t="shared" ca="1" si="580"/>
        <v>0</v>
      </c>
      <c r="AK364">
        <f t="shared" ca="1" si="580"/>
        <v>0</v>
      </c>
      <c r="AL364">
        <f t="shared" ca="1" si="580"/>
        <v>0</v>
      </c>
      <c r="AM364">
        <f t="shared" ca="1" si="580"/>
        <v>0</v>
      </c>
      <c r="AN364">
        <f t="shared" ca="1" si="580"/>
        <v>0.66666666666666663</v>
      </c>
      <c r="AO364">
        <f t="shared" ca="1" si="580"/>
        <v>0</v>
      </c>
      <c r="AP364">
        <f t="shared" ca="1" si="580"/>
        <v>0</v>
      </c>
      <c r="AQ364">
        <f t="shared" ca="1" si="580"/>
        <v>0</v>
      </c>
      <c r="AR364">
        <f t="shared" ca="1" si="580"/>
        <v>0</v>
      </c>
      <c r="AS364">
        <f t="shared" ca="1" si="580"/>
        <v>0</v>
      </c>
      <c r="AT364">
        <f t="shared" ca="1" si="580"/>
        <v>0</v>
      </c>
      <c r="AU364">
        <f t="shared" ca="1" si="580"/>
        <v>0</v>
      </c>
      <c r="AV364">
        <f t="shared" ca="1" si="580"/>
        <v>0</v>
      </c>
      <c r="AW364">
        <f t="shared" ca="1" si="580"/>
        <v>0</v>
      </c>
      <c r="AX364">
        <f t="shared" ca="1" si="580"/>
        <v>0</v>
      </c>
      <c r="AY364">
        <f t="shared" ca="1" si="581"/>
        <v>0</v>
      </c>
      <c r="AZ364">
        <f t="shared" ca="1" si="581"/>
        <v>0</v>
      </c>
      <c r="BA364">
        <f t="shared" ca="1" si="581"/>
        <v>0</v>
      </c>
      <c r="BB364">
        <f t="shared" ca="1" si="581"/>
        <v>0</v>
      </c>
      <c r="BC364">
        <f t="shared" ca="1" si="581"/>
        <v>0</v>
      </c>
      <c r="BD364">
        <f t="shared" ca="1" si="581"/>
        <v>0</v>
      </c>
      <c r="BE364">
        <f t="shared" ca="1" si="581"/>
        <v>0</v>
      </c>
      <c r="BF364">
        <f t="shared" ca="1" si="581"/>
        <v>0</v>
      </c>
      <c r="BG364">
        <f t="shared" ca="1" si="581"/>
        <v>0</v>
      </c>
      <c r="BH364">
        <f t="shared" ca="1" si="581"/>
        <v>0</v>
      </c>
      <c r="BI364">
        <f t="shared" ca="1" si="581"/>
        <v>0</v>
      </c>
    </row>
    <row r="365" spans="1:61" x14ac:dyDescent="0.25">
      <c r="A365" s="60">
        <f t="shared" si="572"/>
        <v>2024.25</v>
      </c>
      <c r="B365">
        <f t="shared" si="574"/>
        <v>39</v>
      </c>
      <c r="C365">
        <f t="shared" ca="1" si="583"/>
        <v>0</v>
      </c>
      <c r="D365">
        <f t="shared" ca="1" si="583"/>
        <v>0</v>
      </c>
      <c r="E365">
        <f t="shared" ca="1" si="583"/>
        <v>0</v>
      </c>
      <c r="F365">
        <f t="shared" ca="1" si="583"/>
        <v>0</v>
      </c>
      <c r="G365">
        <f t="shared" ca="1" si="583"/>
        <v>0</v>
      </c>
      <c r="H365">
        <f t="shared" ca="1" si="583"/>
        <v>0</v>
      </c>
      <c r="I365">
        <f t="shared" ca="1" si="583"/>
        <v>0</v>
      </c>
      <c r="J365">
        <f t="shared" ca="1" si="583"/>
        <v>0</v>
      </c>
      <c r="K365">
        <f t="shared" ca="1" si="583"/>
        <v>0</v>
      </c>
      <c r="L365">
        <f t="shared" ca="1" si="583"/>
        <v>0</v>
      </c>
      <c r="M365">
        <f t="shared" ca="1" si="583"/>
        <v>0</v>
      </c>
      <c r="N365">
        <f t="shared" ca="1" si="583"/>
        <v>0</v>
      </c>
      <c r="O365">
        <f t="shared" ca="1" si="583"/>
        <v>0</v>
      </c>
      <c r="P365">
        <f t="shared" ca="1" si="583"/>
        <v>0</v>
      </c>
      <c r="Q365">
        <f t="shared" ca="1" si="583"/>
        <v>0</v>
      </c>
      <c r="R365">
        <f t="shared" ca="1" si="582"/>
        <v>0</v>
      </c>
      <c r="S365">
        <f t="shared" ca="1" si="579"/>
        <v>0</v>
      </c>
      <c r="T365">
        <f t="shared" ca="1" si="579"/>
        <v>0</v>
      </c>
      <c r="U365">
        <f t="shared" ca="1" si="579"/>
        <v>0</v>
      </c>
      <c r="V365">
        <f t="shared" ca="1" si="579"/>
        <v>0</v>
      </c>
      <c r="W365">
        <f t="shared" ca="1" si="579"/>
        <v>0</v>
      </c>
      <c r="X365">
        <f t="shared" ca="1" si="579"/>
        <v>0</v>
      </c>
      <c r="Y365">
        <f t="shared" ca="1" si="579"/>
        <v>0</v>
      </c>
      <c r="Z365">
        <f t="shared" ca="1" si="579"/>
        <v>0</v>
      </c>
      <c r="AA365">
        <f t="shared" ca="1" si="579"/>
        <v>0</v>
      </c>
      <c r="AB365">
        <f t="shared" ca="1" si="579"/>
        <v>0</v>
      </c>
      <c r="AC365">
        <f t="shared" ca="1" si="579"/>
        <v>0</v>
      </c>
      <c r="AD365">
        <f t="shared" ca="1" si="579"/>
        <v>0</v>
      </c>
      <c r="AE365">
        <f t="shared" ca="1" si="579"/>
        <v>0</v>
      </c>
      <c r="AF365">
        <f t="shared" ca="1" si="579"/>
        <v>0</v>
      </c>
      <c r="AG365">
        <f t="shared" ca="1" si="579"/>
        <v>0</v>
      </c>
      <c r="AH365">
        <f t="shared" ca="1" si="579"/>
        <v>0</v>
      </c>
      <c r="AI365">
        <f t="shared" ca="1" si="580"/>
        <v>0</v>
      </c>
      <c r="AJ365">
        <f t="shared" ca="1" si="580"/>
        <v>0</v>
      </c>
      <c r="AK365">
        <f t="shared" ca="1" si="580"/>
        <v>0</v>
      </c>
      <c r="AL365">
        <f t="shared" ca="1" si="580"/>
        <v>0</v>
      </c>
      <c r="AM365">
        <f t="shared" ca="1" si="580"/>
        <v>0</v>
      </c>
      <c r="AN365">
        <f t="shared" ca="1" si="580"/>
        <v>0</v>
      </c>
      <c r="AO365">
        <f t="shared" ca="1" si="580"/>
        <v>0.66666666666666663</v>
      </c>
      <c r="AP365">
        <f t="shared" ca="1" si="580"/>
        <v>0</v>
      </c>
      <c r="AQ365">
        <f t="shared" ca="1" si="580"/>
        <v>0</v>
      </c>
      <c r="AR365">
        <f t="shared" ca="1" si="580"/>
        <v>0</v>
      </c>
      <c r="AS365">
        <f t="shared" ca="1" si="580"/>
        <v>0</v>
      </c>
      <c r="AT365">
        <f t="shared" ca="1" si="580"/>
        <v>0</v>
      </c>
      <c r="AU365">
        <f t="shared" ca="1" si="580"/>
        <v>0</v>
      </c>
      <c r="AV365">
        <f t="shared" ca="1" si="580"/>
        <v>0</v>
      </c>
      <c r="AW365">
        <f t="shared" ca="1" si="580"/>
        <v>0</v>
      </c>
      <c r="AX365">
        <f t="shared" ca="1" si="580"/>
        <v>0</v>
      </c>
      <c r="AY365">
        <f t="shared" ca="1" si="581"/>
        <v>0</v>
      </c>
      <c r="AZ365">
        <f t="shared" ca="1" si="581"/>
        <v>0</v>
      </c>
      <c r="BA365">
        <f t="shared" ca="1" si="581"/>
        <v>0</v>
      </c>
      <c r="BB365">
        <f t="shared" ca="1" si="581"/>
        <v>0</v>
      </c>
      <c r="BC365">
        <f t="shared" ca="1" si="581"/>
        <v>0</v>
      </c>
      <c r="BD365">
        <f t="shared" ca="1" si="581"/>
        <v>0</v>
      </c>
      <c r="BE365">
        <f t="shared" ca="1" si="581"/>
        <v>0</v>
      </c>
      <c r="BF365">
        <f t="shared" ca="1" si="581"/>
        <v>0</v>
      </c>
      <c r="BG365">
        <f t="shared" ca="1" si="581"/>
        <v>0</v>
      </c>
      <c r="BH365">
        <f t="shared" ca="1" si="581"/>
        <v>0</v>
      </c>
      <c r="BI365">
        <f t="shared" ca="1" si="581"/>
        <v>0</v>
      </c>
    </row>
    <row r="366" spans="1:61" x14ac:dyDescent="0.25">
      <c r="A366" s="60">
        <f t="shared" si="572"/>
        <v>2024.5</v>
      </c>
      <c r="B366">
        <f t="shared" si="574"/>
        <v>40</v>
      </c>
      <c r="C366">
        <f t="shared" ca="1" si="583"/>
        <v>0</v>
      </c>
      <c r="D366">
        <f t="shared" ca="1" si="583"/>
        <v>0</v>
      </c>
      <c r="E366">
        <f t="shared" ca="1" si="583"/>
        <v>0</v>
      </c>
      <c r="F366">
        <f t="shared" ca="1" si="583"/>
        <v>0</v>
      </c>
      <c r="G366">
        <f t="shared" ca="1" si="583"/>
        <v>0</v>
      </c>
      <c r="H366">
        <f t="shared" ca="1" si="583"/>
        <v>0</v>
      </c>
      <c r="I366">
        <f t="shared" ca="1" si="583"/>
        <v>0</v>
      </c>
      <c r="J366">
        <f t="shared" ca="1" si="583"/>
        <v>0</v>
      </c>
      <c r="K366">
        <f t="shared" ca="1" si="583"/>
        <v>0</v>
      </c>
      <c r="L366">
        <f t="shared" ca="1" si="583"/>
        <v>0</v>
      </c>
      <c r="M366">
        <f t="shared" ca="1" si="583"/>
        <v>0</v>
      </c>
      <c r="N366">
        <f t="shared" ca="1" si="583"/>
        <v>0</v>
      </c>
      <c r="O366">
        <f t="shared" ca="1" si="583"/>
        <v>0</v>
      </c>
      <c r="P366">
        <f t="shared" ca="1" si="583"/>
        <v>0</v>
      </c>
      <c r="Q366">
        <f t="shared" ca="1" si="583"/>
        <v>0</v>
      </c>
      <c r="R366">
        <f t="shared" ca="1" si="582"/>
        <v>0</v>
      </c>
      <c r="S366">
        <f t="shared" ca="1" si="579"/>
        <v>0</v>
      </c>
      <c r="T366">
        <f t="shared" ca="1" si="579"/>
        <v>0</v>
      </c>
      <c r="U366">
        <f t="shared" ca="1" si="579"/>
        <v>0</v>
      </c>
      <c r="V366">
        <f t="shared" ca="1" si="579"/>
        <v>0</v>
      </c>
      <c r="W366">
        <f t="shared" ca="1" si="579"/>
        <v>0</v>
      </c>
      <c r="X366">
        <f t="shared" ca="1" si="579"/>
        <v>0</v>
      </c>
      <c r="Y366">
        <f t="shared" ca="1" si="579"/>
        <v>0</v>
      </c>
      <c r="Z366">
        <f t="shared" ca="1" si="579"/>
        <v>0</v>
      </c>
      <c r="AA366">
        <f t="shared" ca="1" si="579"/>
        <v>0</v>
      </c>
      <c r="AB366">
        <f t="shared" ca="1" si="579"/>
        <v>0</v>
      </c>
      <c r="AC366">
        <f t="shared" ca="1" si="579"/>
        <v>0</v>
      </c>
      <c r="AD366">
        <f t="shared" ca="1" si="579"/>
        <v>0</v>
      </c>
      <c r="AE366">
        <f t="shared" ca="1" si="579"/>
        <v>0</v>
      </c>
      <c r="AF366">
        <f t="shared" ca="1" si="579"/>
        <v>0</v>
      </c>
      <c r="AG366">
        <f t="shared" ca="1" si="579"/>
        <v>0</v>
      </c>
      <c r="AH366">
        <f t="shared" ca="1" si="579"/>
        <v>0</v>
      </c>
      <c r="AI366">
        <f t="shared" ca="1" si="580"/>
        <v>0</v>
      </c>
      <c r="AJ366">
        <f t="shared" ca="1" si="580"/>
        <v>0</v>
      </c>
      <c r="AK366">
        <f t="shared" ca="1" si="580"/>
        <v>0</v>
      </c>
      <c r="AL366">
        <f t="shared" ca="1" si="580"/>
        <v>0</v>
      </c>
      <c r="AM366">
        <f t="shared" ca="1" si="580"/>
        <v>0</v>
      </c>
      <c r="AN366">
        <f t="shared" ca="1" si="580"/>
        <v>0</v>
      </c>
      <c r="AO366">
        <f t="shared" ca="1" si="580"/>
        <v>0</v>
      </c>
      <c r="AP366">
        <f t="shared" ca="1" si="580"/>
        <v>0.66666666666666663</v>
      </c>
      <c r="AQ366">
        <f t="shared" ca="1" si="580"/>
        <v>0</v>
      </c>
      <c r="AR366">
        <f t="shared" ca="1" si="580"/>
        <v>0</v>
      </c>
      <c r="AS366">
        <f t="shared" ca="1" si="580"/>
        <v>0</v>
      </c>
      <c r="AT366">
        <f t="shared" ca="1" si="580"/>
        <v>0</v>
      </c>
      <c r="AU366">
        <f t="shared" ca="1" si="580"/>
        <v>0</v>
      </c>
      <c r="AV366">
        <f t="shared" ca="1" si="580"/>
        <v>0</v>
      </c>
      <c r="AW366">
        <f t="shared" ca="1" si="580"/>
        <v>0</v>
      </c>
      <c r="AX366">
        <f t="shared" ca="1" si="580"/>
        <v>0</v>
      </c>
      <c r="AY366">
        <f t="shared" ca="1" si="581"/>
        <v>0</v>
      </c>
      <c r="AZ366">
        <f t="shared" ca="1" si="581"/>
        <v>0</v>
      </c>
      <c r="BA366">
        <f t="shared" ca="1" si="581"/>
        <v>0</v>
      </c>
      <c r="BB366">
        <f t="shared" ca="1" si="581"/>
        <v>0</v>
      </c>
      <c r="BC366">
        <f t="shared" ca="1" si="581"/>
        <v>0</v>
      </c>
      <c r="BD366">
        <f t="shared" ca="1" si="581"/>
        <v>0</v>
      </c>
      <c r="BE366">
        <f t="shared" ca="1" si="581"/>
        <v>0</v>
      </c>
      <c r="BF366">
        <f t="shared" ca="1" si="581"/>
        <v>0</v>
      </c>
      <c r="BG366">
        <f t="shared" ca="1" si="581"/>
        <v>0</v>
      </c>
      <c r="BH366">
        <f t="shared" ca="1" si="581"/>
        <v>0</v>
      </c>
      <c r="BI366">
        <f t="shared" ca="1" si="581"/>
        <v>0</v>
      </c>
    </row>
    <row r="367" spans="1:61" x14ac:dyDescent="0.25">
      <c r="A367" s="60">
        <f t="shared" si="572"/>
        <v>2024.75</v>
      </c>
      <c r="B367">
        <f t="shared" si="574"/>
        <v>41</v>
      </c>
      <c r="C367">
        <f t="shared" ca="1" si="583"/>
        <v>0</v>
      </c>
      <c r="D367">
        <f t="shared" ca="1" si="583"/>
        <v>0</v>
      </c>
      <c r="E367">
        <f t="shared" ca="1" si="583"/>
        <v>0</v>
      </c>
      <c r="F367">
        <f t="shared" ca="1" si="583"/>
        <v>0</v>
      </c>
      <c r="G367">
        <f t="shared" ca="1" si="583"/>
        <v>0</v>
      </c>
      <c r="H367">
        <f t="shared" ca="1" si="583"/>
        <v>0</v>
      </c>
      <c r="I367">
        <f t="shared" ca="1" si="583"/>
        <v>0</v>
      </c>
      <c r="J367">
        <f t="shared" ca="1" si="583"/>
        <v>0</v>
      </c>
      <c r="K367">
        <f t="shared" ca="1" si="583"/>
        <v>0</v>
      </c>
      <c r="L367">
        <f t="shared" ca="1" si="583"/>
        <v>0</v>
      </c>
      <c r="M367">
        <f t="shared" ca="1" si="583"/>
        <v>0</v>
      </c>
      <c r="N367">
        <f t="shared" ca="1" si="583"/>
        <v>0</v>
      </c>
      <c r="O367">
        <f t="shared" ca="1" si="583"/>
        <v>0</v>
      </c>
      <c r="P367">
        <f t="shared" ca="1" si="583"/>
        <v>0</v>
      </c>
      <c r="Q367">
        <f t="shared" ca="1" si="583"/>
        <v>0</v>
      </c>
      <c r="R367">
        <f t="shared" ca="1" si="582"/>
        <v>0</v>
      </c>
      <c r="S367">
        <f t="shared" ca="1" si="579"/>
        <v>0</v>
      </c>
      <c r="T367">
        <f t="shared" ca="1" si="579"/>
        <v>0</v>
      </c>
      <c r="U367">
        <f t="shared" ca="1" si="579"/>
        <v>0</v>
      </c>
      <c r="V367">
        <f t="shared" ca="1" si="579"/>
        <v>0</v>
      </c>
      <c r="W367">
        <f t="shared" ca="1" si="579"/>
        <v>0</v>
      </c>
      <c r="X367">
        <f t="shared" ca="1" si="579"/>
        <v>0</v>
      </c>
      <c r="Y367">
        <f t="shared" ca="1" si="579"/>
        <v>0</v>
      </c>
      <c r="Z367">
        <f t="shared" ca="1" si="579"/>
        <v>0</v>
      </c>
      <c r="AA367">
        <f t="shared" ca="1" si="579"/>
        <v>0</v>
      </c>
      <c r="AB367">
        <f t="shared" ca="1" si="579"/>
        <v>0</v>
      </c>
      <c r="AC367">
        <f t="shared" ca="1" si="579"/>
        <v>0</v>
      </c>
      <c r="AD367">
        <f t="shared" ca="1" si="579"/>
        <v>0</v>
      </c>
      <c r="AE367">
        <f t="shared" ca="1" si="579"/>
        <v>0</v>
      </c>
      <c r="AF367">
        <f t="shared" ca="1" si="579"/>
        <v>0</v>
      </c>
      <c r="AG367">
        <f t="shared" ca="1" si="579"/>
        <v>0</v>
      </c>
      <c r="AH367">
        <f t="shared" ca="1" si="579"/>
        <v>0</v>
      </c>
      <c r="AI367">
        <f t="shared" ca="1" si="580"/>
        <v>0</v>
      </c>
      <c r="AJ367">
        <f t="shared" ca="1" si="580"/>
        <v>0</v>
      </c>
      <c r="AK367">
        <f t="shared" ca="1" si="580"/>
        <v>0</v>
      </c>
      <c r="AL367">
        <f t="shared" ca="1" si="580"/>
        <v>0</v>
      </c>
      <c r="AM367">
        <f t="shared" ca="1" si="580"/>
        <v>0</v>
      </c>
      <c r="AN367">
        <f t="shared" ca="1" si="580"/>
        <v>0</v>
      </c>
      <c r="AO367">
        <f t="shared" ca="1" si="580"/>
        <v>0</v>
      </c>
      <c r="AP367">
        <f t="shared" ca="1" si="580"/>
        <v>0</v>
      </c>
      <c r="AQ367">
        <f t="shared" ca="1" si="580"/>
        <v>0.66666666666666663</v>
      </c>
      <c r="AR367">
        <f t="shared" ca="1" si="580"/>
        <v>0</v>
      </c>
      <c r="AS367">
        <f t="shared" ca="1" si="580"/>
        <v>0</v>
      </c>
      <c r="AT367">
        <f t="shared" ca="1" si="580"/>
        <v>0</v>
      </c>
      <c r="AU367">
        <f t="shared" ca="1" si="580"/>
        <v>0</v>
      </c>
      <c r="AV367">
        <f t="shared" ca="1" si="580"/>
        <v>0</v>
      </c>
      <c r="AW367">
        <f t="shared" ca="1" si="580"/>
        <v>0</v>
      </c>
      <c r="AX367">
        <f t="shared" ca="1" si="580"/>
        <v>0</v>
      </c>
      <c r="AY367">
        <f t="shared" ca="1" si="581"/>
        <v>0</v>
      </c>
      <c r="AZ367">
        <f t="shared" ca="1" si="581"/>
        <v>0</v>
      </c>
      <c r="BA367">
        <f t="shared" ca="1" si="581"/>
        <v>0</v>
      </c>
      <c r="BB367">
        <f t="shared" ca="1" si="581"/>
        <v>0</v>
      </c>
      <c r="BC367">
        <f t="shared" ca="1" si="581"/>
        <v>0</v>
      </c>
      <c r="BD367">
        <f t="shared" ca="1" si="581"/>
        <v>0</v>
      </c>
      <c r="BE367">
        <f t="shared" ca="1" si="581"/>
        <v>0</v>
      </c>
      <c r="BF367">
        <f t="shared" ca="1" si="581"/>
        <v>0</v>
      </c>
      <c r="BG367">
        <f t="shared" ca="1" si="581"/>
        <v>0</v>
      </c>
      <c r="BH367">
        <f t="shared" ca="1" si="581"/>
        <v>0</v>
      </c>
      <c r="BI367">
        <f t="shared" ca="1" si="581"/>
        <v>0</v>
      </c>
    </row>
    <row r="368" spans="1:61" x14ac:dyDescent="0.25">
      <c r="A368" s="60">
        <f t="shared" si="572"/>
        <v>2025</v>
      </c>
      <c r="B368">
        <f t="shared" si="574"/>
        <v>42</v>
      </c>
      <c r="C368">
        <f t="shared" ca="1" si="583"/>
        <v>0</v>
      </c>
      <c r="D368">
        <f t="shared" ca="1" si="583"/>
        <v>0</v>
      </c>
      <c r="E368">
        <f t="shared" ca="1" si="583"/>
        <v>0</v>
      </c>
      <c r="F368">
        <f t="shared" ca="1" si="583"/>
        <v>0</v>
      </c>
      <c r="G368">
        <f t="shared" ca="1" si="583"/>
        <v>0</v>
      </c>
      <c r="H368">
        <f t="shared" ca="1" si="583"/>
        <v>0</v>
      </c>
      <c r="I368">
        <f t="shared" ca="1" si="583"/>
        <v>0</v>
      </c>
      <c r="J368">
        <f t="shared" ca="1" si="583"/>
        <v>0</v>
      </c>
      <c r="K368">
        <f t="shared" ca="1" si="583"/>
        <v>0</v>
      </c>
      <c r="L368">
        <f t="shared" ca="1" si="583"/>
        <v>0</v>
      </c>
      <c r="M368">
        <f t="shared" ca="1" si="583"/>
        <v>0</v>
      </c>
      <c r="N368">
        <f t="shared" ca="1" si="583"/>
        <v>0</v>
      </c>
      <c r="O368">
        <f t="shared" ca="1" si="583"/>
        <v>0</v>
      </c>
      <c r="P368">
        <f t="shared" ca="1" si="583"/>
        <v>0</v>
      </c>
      <c r="Q368">
        <f t="shared" ca="1" si="583"/>
        <v>0</v>
      </c>
      <c r="R368">
        <f t="shared" ca="1" si="582"/>
        <v>0</v>
      </c>
      <c r="S368">
        <f t="shared" ca="1" si="579"/>
        <v>0</v>
      </c>
      <c r="T368">
        <f t="shared" ca="1" si="579"/>
        <v>0</v>
      </c>
      <c r="U368">
        <f t="shared" ca="1" si="579"/>
        <v>0</v>
      </c>
      <c r="V368">
        <f t="shared" ca="1" si="579"/>
        <v>0</v>
      </c>
      <c r="W368">
        <f t="shared" ca="1" si="579"/>
        <v>0</v>
      </c>
      <c r="X368">
        <f t="shared" ca="1" si="579"/>
        <v>0</v>
      </c>
      <c r="Y368">
        <f t="shared" ca="1" si="579"/>
        <v>0</v>
      </c>
      <c r="Z368">
        <f t="shared" ca="1" si="579"/>
        <v>0</v>
      </c>
      <c r="AA368">
        <f t="shared" ca="1" si="579"/>
        <v>0</v>
      </c>
      <c r="AB368">
        <f t="shared" ca="1" si="579"/>
        <v>0</v>
      </c>
      <c r="AC368">
        <f t="shared" ca="1" si="579"/>
        <v>0</v>
      </c>
      <c r="AD368">
        <f t="shared" ca="1" si="579"/>
        <v>0</v>
      </c>
      <c r="AE368">
        <f t="shared" ca="1" si="579"/>
        <v>0</v>
      </c>
      <c r="AF368">
        <f t="shared" ca="1" si="579"/>
        <v>0</v>
      </c>
      <c r="AG368">
        <f t="shared" ca="1" si="579"/>
        <v>0</v>
      </c>
      <c r="AH368">
        <f t="shared" ca="1" si="579"/>
        <v>0</v>
      </c>
      <c r="AI368">
        <f t="shared" ca="1" si="580"/>
        <v>0</v>
      </c>
      <c r="AJ368">
        <f t="shared" ca="1" si="580"/>
        <v>0</v>
      </c>
      <c r="AK368">
        <f t="shared" ca="1" si="580"/>
        <v>0</v>
      </c>
      <c r="AL368">
        <f t="shared" ca="1" si="580"/>
        <v>0</v>
      </c>
      <c r="AM368">
        <f t="shared" ca="1" si="580"/>
        <v>0</v>
      </c>
      <c r="AN368">
        <f t="shared" ca="1" si="580"/>
        <v>0</v>
      </c>
      <c r="AO368">
        <f t="shared" ca="1" si="580"/>
        <v>0</v>
      </c>
      <c r="AP368">
        <f t="shared" ca="1" si="580"/>
        <v>0</v>
      </c>
      <c r="AQ368">
        <f t="shared" ca="1" si="580"/>
        <v>0</v>
      </c>
      <c r="AR368">
        <f t="shared" ca="1" si="580"/>
        <v>0.66666666666666663</v>
      </c>
      <c r="AS368">
        <f t="shared" ca="1" si="580"/>
        <v>0</v>
      </c>
      <c r="AT368">
        <f t="shared" ca="1" si="580"/>
        <v>0</v>
      </c>
      <c r="AU368">
        <f t="shared" ca="1" si="580"/>
        <v>0</v>
      </c>
      <c r="AV368">
        <f t="shared" ca="1" si="580"/>
        <v>0</v>
      </c>
      <c r="AW368">
        <f t="shared" ca="1" si="580"/>
        <v>0</v>
      </c>
      <c r="AX368">
        <f t="shared" ca="1" si="580"/>
        <v>0</v>
      </c>
      <c r="AY368">
        <f t="shared" ca="1" si="581"/>
        <v>0</v>
      </c>
      <c r="AZ368">
        <f t="shared" ca="1" si="581"/>
        <v>0</v>
      </c>
      <c r="BA368">
        <f t="shared" ca="1" si="581"/>
        <v>0</v>
      </c>
      <c r="BB368">
        <f t="shared" ca="1" si="581"/>
        <v>0</v>
      </c>
      <c r="BC368">
        <f t="shared" ca="1" si="581"/>
        <v>0</v>
      </c>
      <c r="BD368">
        <f t="shared" ca="1" si="581"/>
        <v>0</v>
      </c>
      <c r="BE368">
        <f t="shared" ca="1" si="581"/>
        <v>0</v>
      </c>
      <c r="BF368">
        <f t="shared" ca="1" si="581"/>
        <v>0</v>
      </c>
      <c r="BG368">
        <f t="shared" ca="1" si="581"/>
        <v>0</v>
      </c>
      <c r="BH368">
        <f t="shared" ca="1" si="581"/>
        <v>0</v>
      </c>
      <c r="BI368">
        <f t="shared" ca="1" si="581"/>
        <v>0</v>
      </c>
    </row>
    <row r="369" spans="1:61" x14ac:dyDescent="0.25">
      <c r="A369" s="60">
        <f t="shared" si="572"/>
        <v>2025.25</v>
      </c>
      <c r="B369">
        <f t="shared" si="574"/>
        <v>43</v>
      </c>
      <c r="C369">
        <f t="shared" ca="1" si="583"/>
        <v>0</v>
      </c>
      <c r="D369">
        <f t="shared" ca="1" si="583"/>
        <v>0</v>
      </c>
      <c r="E369">
        <f t="shared" ca="1" si="583"/>
        <v>0</v>
      </c>
      <c r="F369">
        <f t="shared" ca="1" si="583"/>
        <v>0</v>
      </c>
      <c r="G369">
        <f t="shared" ca="1" si="583"/>
        <v>0</v>
      </c>
      <c r="H369">
        <f t="shared" ca="1" si="583"/>
        <v>0</v>
      </c>
      <c r="I369">
        <f t="shared" ca="1" si="583"/>
        <v>0</v>
      </c>
      <c r="J369">
        <f t="shared" ca="1" si="583"/>
        <v>0</v>
      </c>
      <c r="K369">
        <f t="shared" ca="1" si="583"/>
        <v>0</v>
      </c>
      <c r="L369">
        <f t="shared" ca="1" si="583"/>
        <v>0</v>
      </c>
      <c r="M369">
        <f t="shared" ca="1" si="583"/>
        <v>0</v>
      </c>
      <c r="N369">
        <f t="shared" ca="1" si="583"/>
        <v>0</v>
      </c>
      <c r="O369">
        <f t="shared" ca="1" si="583"/>
        <v>0</v>
      </c>
      <c r="P369">
        <f t="shared" ca="1" si="583"/>
        <v>0</v>
      </c>
      <c r="Q369">
        <f t="shared" ca="1" si="583"/>
        <v>0</v>
      </c>
      <c r="R369">
        <f t="shared" ca="1" si="582"/>
        <v>0</v>
      </c>
      <c r="S369">
        <f t="shared" ca="1" si="579"/>
        <v>0</v>
      </c>
      <c r="T369">
        <f t="shared" ca="1" si="579"/>
        <v>0</v>
      </c>
      <c r="U369">
        <f t="shared" ca="1" si="579"/>
        <v>0</v>
      </c>
      <c r="V369">
        <f t="shared" ca="1" si="579"/>
        <v>0</v>
      </c>
      <c r="W369">
        <f t="shared" ca="1" si="579"/>
        <v>0</v>
      </c>
      <c r="X369">
        <f t="shared" ca="1" si="579"/>
        <v>0</v>
      </c>
      <c r="Y369">
        <f t="shared" ca="1" si="579"/>
        <v>0</v>
      </c>
      <c r="Z369">
        <f t="shared" ca="1" si="579"/>
        <v>0</v>
      </c>
      <c r="AA369">
        <f t="shared" ca="1" si="579"/>
        <v>0</v>
      </c>
      <c r="AB369">
        <f t="shared" ca="1" si="579"/>
        <v>0</v>
      </c>
      <c r="AC369">
        <f t="shared" ca="1" si="579"/>
        <v>0</v>
      </c>
      <c r="AD369">
        <f t="shared" ca="1" si="579"/>
        <v>0</v>
      </c>
      <c r="AE369">
        <f t="shared" ca="1" si="579"/>
        <v>0</v>
      </c>
      <c r="AF369">
        <f t="shared" ca="1" si="579"/>
        <v>0</v>
      </c>
      <c r="AG369">
        <f t="shared" ca="1" si="579"/>
        <v>0</v>
      </c>
      <c r="AH369">
        <f t="shared" ca="1" si="579"/>
        <v>0</v>
      </c>
      <c r="AI369">
        <f t="shared" ca="1" si="580"/>
        <v>0</v>
      </c>
      <c r="AJ369">
        <f t="shared" ca="1" si="580"/>
        <v>0</v>
      </c>
      <c r="AK369">
        <f t="shared" ca="1" si="580"/>
        <v>0</v>
      </c>
      <c r="AL369">
        <f t="shared" ca="1" si="580"/>
        <v>0</v>
      </c>
      <c r="AM369">
        <f t="shared" ca="1" si="580"/>
        <v>0</v>
      </c>
      <c r="AN369">
        <f t="shared" ca="1" si="580"/>
        <v>0</v>
      </c>
      <c r="AO369">
        <f t="shared" ca="1" si="580"/>
        <v>0</v>
      </c>
      <c r="AP369">
        <f t="shared" ca="1" si="580"/>
        <v>0</v>
      </c>
      <c r="AQ369">
        <f t="shared" ca="1" si="580"/>
        <v>0</v>
      </c>
      <c r="AR369">
        <f t="shared" ca="1" si="580"/>
        <v>0</v>
      </c>
      <c r="AS369">
        <f t="shared" ca="1" si="580"/>
        <v>0.66666666666666663</v>
      </c>
      <c r="AT369">
        <f t="shared" ca="1" si="580"/>
        <v>0</v>
      </c>
      <c r="AU369">
        <f t="shared" ca="1" si="580"/>
        <v>0</v>
      </c>
      <c r="AV369">
        <f t="shared" ca="1" si="580"/>
        <v>0</v>
      </c>
      <c r="AW369">
        <f t="shared" ca="1" si="580"/>
        <v>0</v>
      </c>
      <c r="AX369">
        <f t="shared" ca="1" si="580"/>
        <v>0</v>
      </c>
      <c r="AY369">
        <f t="shared" ca="1" si="581"/>
        <v>0</v>
      </c>
      <c r="AZ369">
        <f t="shared" ca="1" si="581"/>
        <v>0</v>
      </c>
      <c r="BA369">
        <f t="shared" ca="1" si="581"/>
        <v>0</v>
      </c>
      <c r="BB369">
        <f t="shared" ca="1" si="581"/>
        <v>0</v>
      </c>
      <c r="BC369">
        <f t="shared" ca="1" si="581"/>
        <v>0</v>
      </c>
      <c r="BD369">
        <f t="shared" ca="1" si="581"/>
        <v>0</v>
      </c>
      <c r="BE369">
        <f t="shared" ca="1" si="581"/>
        <v>0</v>
      </c>
      <c r="BF369">
        <f t="shared" ca="1" si="581"/>
        <v>0</v>
      </c>
      <c r="BG369">
        <f t="shared" ca="1" si="581"/>
        <v>0</v>
      </c>
      <c r="BH369">
        <f t="shared" ca="1" si="581"/>
        <v>0</v>
      </c>
      <c r="BI369">
        <f t="shared" ca="1" si="581"/>
        <v>0</v>
      </c>
    </row>
    <row r="370" spans="1:61" x14ac:dyDescent="0.25">
      <c r="A370" s="60">
        <f t="shared" si="572"/>
        <v>2025.5</v>
      </c>
      <c r="B370">
        <f t="shared" si="574"/>
        <v>44</v>
      </c>
      <c r="C370">
        <f t="shared" ca="1" si="583"/>
        <v>0</v>
      </c>
      <c r="D370">
        <f t="shared" ca="1" si="583"/>
        <v>0</v>
      </c>
      <c r="E370">
        <f t="shared" ca="1" si="583"/>
        <v>0</v>
      </c>
      <c r="F370">
        <f t="shared" ca="1" si="583"/>
        <v>0</v>
      </c>
      <c r="G370">
        <f t="shared" ca="1" si="583"/>
        <v>0</v>
      </c>
      <c r="H370">
        <f t="shared" ca="1" si="583"/>
        <v>0</v>
      </c>
      <c r="I370">
        <f t="shared" ca="1" si="583"/>
        <v>0</v>
      </c>
      <c r="J370">
        <f t="shared" ca="1" si="583"/>
        <v>0</v>
      </c>
      <c r="K370">
        <f t="shared" ca="1" si="583"/>
        <v>0</v>
      </c>
      <c r="L370">
        <f t="shared" ca="1" si="583"/>
        <v>0</v>
      </c>
      <c r="M370">
        <f t="shared" ca="1" si="583"/>
        <v>0</v>
      </c>
      <c r="N370">
        <f t="shared" ca="1" si="583"/>
        <v>0</v>
      </c>
      <c r="O370">
        <f t="shared" ca="1" si="583"/>
        <v>0</v>
      </c>
      <c r="P370">
        <f t="shared" ca="1" si="583"/>
        <v>0</v>
      </c>
      <c r="Q370">
        <f t="shared" ca="1" si="583"/>
        <v>0</v>
      </c>
      <c r="R370">
        <f t="shared" ca="1" si="582"/>
        <v>0</v>
      </c>
      <c r="S370">
        <f t="shared" ca="1" si="579"/>
        <v>0</v>
      </c>
      <c r="T370">
        <f t="shared" ca="1" si="579"/>
        <v>0</v>
      </c>
      <c r="U370">
        <f t="shared" ca="1" si="579"/>
        <v>0</v>
      </c>
      <c r="V370">
        <f t="shared" ca="1" si="579"/>
        <v>0</v>
      </c>
      <c r="W370">
        <f t="shared" ca="1" si="579"/>
        <v>0</v>
      </c>
      <c r="X370">
        <f t="shared" ca="1" si="579"/>
        <v>0</v>
      </c>
      <c r="Y370">
        <f t="shared" ca="1" si="579"/>
        <v>0</v>
      </c>
      <c r="Z370">
        <f t="shared" ca="1" si="579"/>
        <v>0</v>
      </c>
      <c r="AA370">
        <f t="shared" ca="1" si="579"/>
        <v>0</v>
      </c>
      <c r="AB370">
        <f t="shared" ca="1" si="579"/>
        <v>0</v>
      </c>
      <c r="AC370">
        <f t="shared" ca="1" si="579"/>
        <v>0</v>
      </c>
      <c r="AD370">
        <f t="shared" ca="1" si="579"/>
        <v>0</v>
      </c>
      <c r="AE370">
        <f t="shared" ca="1" si="579"/>
        <v>0</v>
      </c>
      <c r="AF370">
        <f t="shared" ca="1" si="579"/>
        <v>0</v>
      </c>
      <c r="AG370">
        <f t="shared" ca="1" si="579"/>
        <v>0</v>
      </c>
      <c r="AH370">
        <f t="shared" ca="1" si="579"/>
        <v>0</v>
      </c>
      <c r="AI370">
        <f t="shared" ca="1" si="580"/>
        <v>0</v>
      </c>
      <c r="AJ370">
        <f t="shared" ca="1" si="580"/>
        <v>0</v>
      </c>
      <c r="AK370">
        <f t="shared" ca="1" si="580"/>
        <v>0</v>
      </c>
      <c r="AL370">
        <f t="shared" ca="1" si="580"/>
        <v>0</v>
      </c>
      <c r="AM370">
        <f t="shared" ca="1" si="580"/>
        <v>0</v>
      </c>
      <c r="AN370">
        <f t="shared" ca="1" si="580"/>
        <v>0</v>
      </c>
      <c r="AO370">
        <f t="shared" ca="1" si="580"/>
        <v>0</v>
      </c>
      <c r="AP370">
        <f t="shared" ca="1" si="580"/>
        <v>0</v>
      </c>
      <c r="AQ370">
        <f t="shared" ca="1" si="580"/>
        <v>0</v>
      </c>
      <c r="AR370">
        <f t="shared" ca="1" si="580"/>
        <v>0</v>
      </c>
      <c r="AS370">
        <f t="shared" ca="1" si="580"/>
        <v>0</v>
      </c>
      <c r="AT370">
        <f t="shared" ca="1" si="580"/>
        <v>0.66666666666666663</v>
      </c>
      <c r="AU370">
        <f t="shared" ca="1" si="580"/>
        <v>0</v>
      </c>
      <c r="AV370">
        <f t="shared" ca="1" si="580"/>
        <v>0</v>
      </c>
      <c r="AW370">
        <f t="shared" ca="1" si="580"/>
        <v>0</v>
      </c>
      <c r="AX370">
        <f t="shared" ca="1" si="580"/>
        <v>0</v>
      </c>
      <c r="AY370">
        <f t="shared" ca="1" si="581"/>
        <v>0</v>
      </c>
      <c r="AZ370">
        <f t="shared" ca="1" si="581"/>
        <v>0</v>
      </c>
      <c r="BA370">
        <f t="shared" ca="1" si="581"/>
        <v>0</v>
      </c>
      <c r="BB370">
        <f t="shared" ca="1" si="581"/>
        <v>0</v>
      </c>
      <c r="BC370">
        <f t="shared" ca="1" si="581"/>
        <v>0</v>
      </c>
      <c r="BD370">
        <f t="shared" ca="1" si="581"/>
        <v>0</v>
      </c>
      <c r="BE370">
        <f t="shared" ca="1" si="581"/>
        <v>0</v>
      </c>
      <c r="BF370">
        <f t="shared" ca="1" si="581"/>
        <v>0</v>
      </c>
      <c r="BG370">
        <f t="shared" ca="1" si="581"/>
        <v>0</v>
      </c>
      <c r="BH370">
        <f t="shared" ca="1" si="581"/>
        <v>0</v>
      </c>
      <c r="BI370">
        <f t="shared" ca="1" si="581"/>
        <v>0</v>
      </c>
    </row>
    <row r="371" spans="1:61" x14ac:dyDescent="0.25">
      <c r="A371" s="60">
        <f t="shared" si="572"/>
        <v>2025.75</v>
      </c>
      <c r="B371">
        <f t="shared" si="574"/>
        <v>45</v>
      </c>
      <c r="C371">
        <f t="shared" ca="1" si="583"/>
        <v>0</v>
      </c>
      <c r="D371">
        <f t="shared" ca="1" si="583"/>
        <v>0</v>
      </c>
      <c r="E371">
        <f t="shared" ca="1" si="583"/>
        <v>0</v>
      </c>
      <c r="F371">
        <f t="shared" ca="1" si="583"/>
        <v>0</v>
      </c>
      <c r="G371">
        <f t="shared" ca="1" si="583"/>
        <v>0</v>
      </c>
      <c r="H371">
        <f t="shared" ca="1" si="583"/>
        <v>0</v>
      </c>
      <c r="I371">
        <f t="shared" ca="1" si="583"/>
        <v>0</v>
      </c>
      <c r="J371">
        <f t="shared" ca="1" si="583"/>
        <v>0</v>
      </c>
      <c r="K371">
        <f t="shared" ca="1" si="583"/>
        <v>0</v>
      </c>
      <c r="L371">
        <f t="shared" ca="1" si="583"/>
        <v>0</v>
      </c>
      <c r="M371">
        <f t="shared" ca="1" si="583"/>
        <v>0</v>
      </c>
      <c r="N371">
        <f t="shared" ca="1" si="583"/>
        <v>0</v>
      </c>
      <c r="O371">
        <f t="shared" ca="1" si="583"/>
        <v>0</v>
      </c>
      <c r="P371">
        <f t="shared" ca="1" si="583"/>
        <v>0</v>
      </c>
      <c r="Q371">
        <f t="shared" ca="1" si="583"/>
        <v>0</v>
      </c>
      <c r="R371">
        <f t="shared" ca="1" si="582"/>
        <v>0</v>
      </c>
      <c r="S371">
        <f t="shared" ca="1" si="579"/>
        <v>0</v>
      </c>
      <c r="T371">
        <f t="shared" ca="1" si="579"/>
        <v>0</v>
      </c>
      <c r="U371">
        <f t="shared" ca="1" si="579"/>
        <v>0</v>
      </c>
      <c r="V371">
        <f t="shared" ca="1" si="579"/>
        <v>0</v>
      </c>
      <c r="W371">
        <f t="shared" ca="1" si="579"/>
        <v>0</v>
      </c>
      <c r="X371">
        <f t="shared" ca="1" si="579"/>
        <v>0</v>
      </c>
      <c r="Y371">
        <f t="shared" ca="1" si="579"/>
        <v>0</v>
      </c>
      <c r="Z371">
        <f t="shared" ca="1" si="579"/>
        <v>0</v>
      </c>
      <c r="AA371">
        <f t="shared" ca="1" si="579"/>
        <v>0</v>
      </c>
      <c r="AB371">
        <f t="shared" ca="1" si="579"/>
        <v>0</v>
      </c>
      <c r="AC371">
        <f t="shared" ca="1" si="579"/>
        <v>0</v>
      </c>
      <c r="AD371">
        <f t="shared" ca="1" si="579"/>
        <v>0</v>
      </c>
      <c r="AE371">
        <f t="shared" ca="1" si="579"/>
        <v>0</v>
      </c>
      <c r="AF371">
        <f t="shared" ca="1" si="579"/>
        <v>0</v>
      </c>
      <c r="AG371">
        <f t="shared" ca="1" si="579"/>
        <v>0</v>
      </c>
      <c r="AH371">
        <f t="shared" ca="1" si="579"/>
        <v>0</v>
      </c>
      <c r="AI371">
        <f t="shared" ca="1" si="580"/>
        <v>0</v>
      </c>
      <c r="AJ371">
        <f t="shared" ca="1" si="580"/>
        <v>0</v>
      </c>
      <c r="AK371">
        <f t="shared" ca="1" si="580"/>
        <v>0</v>
      </c>
      <c r="AL371">
        <f t="shared" ca="1" si="580"/>
        <v>0</v>
      </c>
      <c r="AM371">
        <f t="shared" ca="1" si="580"/>
        <v>0</v>
      </c>
      <c r="AN371">
        <f t="shared" ca="1" si="580"/>
        <v>0</v>
      </c>
      <c r="AO371">
        <f t="shared" ca="1" si="580"/>
        <v>0</v>
      </c>
      <c r="AP371">
        <f t="shared" ca="1" si="580"/>
        <v>0</v>
      </c>
      <c r="AQ371">
        <f t="shared" ca="1" si="580"/>
        <v>0</v>
      </c>
      <c r="AR371">
        <f t="shared" ca="1" si="580"/>
        <v>0</v>
      </c>
      <c r="AS371">
        <f t="shared" ca="1" si="580"/>
        <v>0</v>
      </c>
      <c r="AT371">
        <f t="shared" ca="1" si="580"/>
        <v>0</v>
      </c>
      <c r="AU371">
        <f t="shared" ca="1" si="580"/>
        <v>0.66666666666666663</v>
      </c>
      <c r="AV371">
        <f t="shared" ca="1" si="580"/>
        <v>0</v>
      </c>
      <c r="AW371">
        <f t="shared" ca="1" si="580"/>
        <v>0</v>
      </c>
      <c r="AX371">
        <f t="shared" ca="1" si="580"/>
        <v>0</v>
      </c>
      <c r="AY371">
        <f t="shared" ca="1" si="581"/>
        <v>0</v>
      </c>
      <c r="AZ371">
        <f t="shared" ca="1" si="581"/>
        <v>0</v>
      </c>
      <c r="BA371">
        <f t="shared" ca="1" si="581"/>
        <v>0</v>
      </c>
      <c r="BB371">
        <f t="shared" ca="1" si="581"/>
        <v>0</v>
      </c>
      <c r="BC371">
        <f t="shared" ca="1" si="581"/>
        <v>0</v>
      </c>
      <c r="BD371">
        <f t="shared" ca="1" si="581"/>
        <v>0</v>
      </c>
      <c r="BE371">
        <f t="shared" ca="1" si="581"/>
        <v>0</v>
      </c>
      <c r="BF371">
        <f t="shared" ca="1" si="581"/>
        <v>0</v>
      </c>
      <c r="BG371">
        <f t="shared" ca="1" si="581"/>
        <v>0</v>
      </c>
      <c r="BH371">
        <f t="shared" ca="1" si="581"/>
        <v>0</v>
      </c>
      <c r="BI371">
        <f t="shared" ca="1" si="581"/>
        <v>0</v>
      </c>
    </row>
    <row r="372" spans="1:61" x14ac:dyDescent="0.25">
      <c r="A372" s="60">
        <f t="shared" si="572"/>
        <v>2026</v>
      </c>
      <c r="B372">
        <f t="shared" si="574"/>
        <v>46</v>
      </c>
      <c r="C372">
        <f t="shared" ca="1" si="583"/>
        <v>0</v>
      </c>
      <c r="D372">
        <f t="shared" ca="1" si="583"/>
        <v>0</v>
      </c>
      <c r="E372">
        <f t="shared" ca="1" si="583"/>
        <v>0</v>
      </c>
      <c r="F372">
        <f t="shared" ca="1" si="583"/>
        <v>0</v>
      </c>
      <c r="G372">
        <f t="shared" ca="1" si="583"/>
        <v>0</v>
      </c>
      <c r="H372">
        <f t="shared" ca="1" si="583"/>
        <v>0</v>
      </c>
      <c r="I372">
        <f t="shared" ca="1" si="583"/>
        <v>0</v>
      </c>
      <c r="J372">
        <f t="shared" ca="1" si="583"/>
        <v>0</v>
      </c>
      <c r="K372">
        <f t="shared" ca="1" si="583"/>
        <v>0</v>
      </c>
      <c r="L372">
        <f t="shared" ca="1" si="583"/>
        <v>0</v>
      </c>
      <c r="M372">
        <f t="shared" ca="1" si="583"/>
        <v>0</v>
      </c>
      <c r="N372">
        <f t="shared" ca="1" si="583"/>
        <v>0</v>
      </c>
      <c r="O372">
        <f t="shared" ca="1" si="583"/>
        <v>0</v>
      </c>
      <c r="P372">
        <f t="shared" ca="1" si="583"/>
        <v>0</v>
      </c>
      <c r="Q372">
        <f t="shared" ca="1" si="583"/>
        <v>0</v>
      </c>
      <c r="R372">
        <f t="shared" ca="1" si="582"/>
        <v>0</v>
      </c>
      <c r="S372">
        <f t="shared" ca="1" si="579"/>
        <v>0</v>
      </c>
      <c r="T372">
        <f t="shared" ca="1" si="579"/>
        <v>0</v>
      </c>
      <c r="U372">
        <f t="shared" ca="1" si="579"/>
        <v>0</v>
      </c>
      <c r="V372">
        <f t="shared" ca="1" si="579"/>
        <v>0</v>
      </c>
      <c r="W372">
        <f t="shared" ca="1" si="579"/>
        <v>0</v>
      </c>
      <c r="X372">
        <f t="shared" ca="1" si="579"/>
        <v>0</v>
      </c>
      <c r="Y372">
        <f t="shared" ca="1" si="579"/>
        <v>0</v>
      </c>
      <c r="Z372">
        <f t="shared" ca="1" si="579"/>
        <v>0</v>
      </c>
      <c r="AA372">
        <f t="shared" ca="1" si="579"/>
        <v>0</v>
      </c>
      <c r="AB372">
        <f t="shared" ca="1" si="579"/>
        <v>0</v>
      </c>
      <c r="AC372">
        <f t="shared" ca="1" si="579"/>
        <v>0</v>
      </c>
      <c r="AD372">
        <f t="shared" ca="1" si="579"/>
        <v>0</v>
      </c>
      <c r="AE372">
        <f t="shared" ca="1" si="579"/>
        <v>0</v>
      </c>
      <c r="AF372">
        <f t="shared" ca="1" si="579"/>
        <v>0</v>
      </c>
      <c r="AG372">
        <f t="shared" ca="1" si="579"/>
        <v>0</v>
      </c>
      <c r="AH372">
        <f t="shared" ca="1" si="579"/>
        <v>0</v>
      </c>
      <c r="AI372">
        <f t="shared" ca="1" si="580"/>
        <v>0</v>
      </c>
      <c r="AJ372">
        <f t="shared" ca="1" si="580"/>
        <v>0</v>
      </c>
      <c r="AK372">
        <f t="shared" ca="1" si="580"/>
        <v>0</v>
      </c>
      <c r="AL372">
        <f t="shared" ca="1" si="580"/>
        <v>0</v>
      </c>
      <c r="AM372">
        <f t="shared" ca="1" si="580"/>
        <v>0</v>
      </c>
      <c r="AN372">
        <f t="shared" ca="1" si="580"/>
        <v>0</v>
      </c>
      <c r="AO372">
        <f t="shared" ca="1" si="580"/>
        <v>0</v>
      </c>
      <c r="AP372">
        <f t="shared" ca="1" si="580"/>
        <v>0</v>
      </c>
      <c r="AQ372">
        <f t="shared" ca="1" si="580"/>
        <v>0</v>
      </c>
      <c r="AR372">
        <f t="shared" ca="1" si="580"/>
        <v>0</v>
      </c>
      <c r="AS372">
        <f t="shared" ca="1" si="580"/>
        <v>0</v>
      </c>
      <c r="AT372">
        <f t="shared" ca="1" si="580"/>
        <v>0</v>
      </c>
      <c r="AU372">
        <f t="shared" ca="1" si="580"/>
        <v>0</v>
      </c>
      <c r="AV372">
        <f t="shared" ca="1" si="580"/>
        <v>0.66666666666666663</v>
      </c>
      <c r="AW372">
        <f t="shared" ca="1" si="580"/>
        <v>0</v>
      </c>
      <c r="AX372">
        <f t="shared" ca="1" si="580"/>
        <v>0</v>
      </c>
      <c r="AY372">
        <f t="shared" ca="1" si="581"/>
        <v>0</v>
      </c>
      <c r="AZ372">
        <f t="shared" ca="1" si="581"/>
        <v>0</v>
      </c>
      <c r="BA372">
        <f t="shared" ca="1" si="581"/>
        <v>0</v>
      </c>
      <c r="BB372">
        <f t="shared" ca="1" si="581"/>
        <v>0</v>
      </c>
      <c r="BC372">
        <f t="shared" ca="1" si="581"/>
        <v>0</v>
      </c>
      <c r="BD372">
        <f t="shared" ca="1" si="581"/>
        <v>0</v>
      </c>
      <c r="BE372">
        <f t="shared" ca="1" si="581"/>
        <v>0</v>
      </c>
      <c r="BF372">
        <f t="shared" ca="1" si="581"/>
        <v>0</v>
      </c>
      <c r="BG372">
        <f t="shared" ca="1" si="581"/>
        <v>0</v>
      </c>
      <c r="BH372">
        <f t="shared" ca="1" si="581"/>
        <v>0</v>
      </c>
      <c r="BI372">
        <f t="shared" ca="1" si="581"/>
        <v>0</v>
      </c>
    </row>
    <row r="373" spans="1:61" x14ac:dyDescent="0.25">
      <c r="A373" s="60">
        <f t="shared" si="572"/>
        <v>2026.25</v>
      </c>
      <c r="B373">
        <f t="shared" si="574"/>
        <v>47</v>
      </c>
      <c r="C373">
        <f t="shared" ca="1" si="583"/>
        <v>0</v>
      </c>
      <c r="D373">
        <f t="shared" ca="1" si="583"/>
        <v>0</v>
      </c>
      <c r="E373">
        <f t="shared" ca="1" si="583"/>
        <v>0</v>
      </c>
      <c r="F373">
        <f t="shared" ca="1" si="583"/>
        <v>0</v>
      </c>
      <c r="G373">
        <f t="shared" ca="1" si="583"/>
        <v>0</v>
      </c>
      <c r="H373">
        <f t="shared" ca="1" si="583"/>
        <v>0</v>
      </c>
      <c r="I373">
        <f t="shared" ca="1" si="583"/>
        <v>0</v>
      </c>
      <c r="J373">
        <f t="shared" ca="1" si="583"/>
        <v>0</v>
      </c>
      <c r="K373">
        <f t="shared" ca="1" si="583"/>
        <v>0</v>
      </c>
      <c r="L373">
        <f t="shared" ca="1" si="583"/>
        <v>0</v>
      </c>
      <c r="M373">
        <f t="shared" ca="1" si="583"/>
        <v>0</v>
      </c>
      <c r="N373">
        <f t="shared" ca="1" si="583"/>
        <v>0</v>
      </c>
      <c r="O373">
        <f t="shared" ca="1" si="583"/>
        <v>0</v>
      </c>
      <c r="P373">
        <f t="shared" ca="1" si="583"/>
        <v>0</v>
      </c>
      <c r="Q373">
        <f t="shared" ca="1" si="583"/>
        <v>0</v>
      </c>
      <c r="R373">
        <f t="shared" ca="1" si="582"/>
        <v>0</v>
      </c>
      <c r="S373">
        <f t="shared" ca="1" si="579"/>
        <v>0</v>
      </c>
      <c r="T373">
        <f t="shared" ca="1" si="579"/>
        <v>0</v>
      </c>
      <c r="U373">
        <f t="shared" ca="1" si="579"/>
        <v>0</v>
      </c>
      <c r="V373">
        <f t="shared" ca="1" si="579"/>
        <v>0</v>
      </c>
      <c r="W373">
        <f t="shared" ca="1" si="579"/>
        <v>0</v>
      </c>
      <c r="X373">
        <f t="shared" ca="1" si="579"/>
        <v>0</v>
      </c>
      <c r="Y373">
        <f t="shared" ca="1" si="579"/>
        <v>0</v>
      </c>
      <c r="Z373">
        <f t="shared" ca="1" si="579"/>
        <v>0</v>
      </c>
      <c r="AA373">
        <f t="shared" ca="1" si="579"/>
        <v>0</v>
      </c>
      <c r="AB373">
        <f t="shared" ca="1" si="579"/>
        <v>0</v>
      </c>
      <c r="AC373">
        <f t="shared" ca="1" si="579"/>
        <v>0</v>
      </c>
      <c r="AD373">
        <f t="shared" ca="1" si="579"/>
        <v>0</v>
      </c>
      <c r="AE373">
        <f t="shared" ca="1" si="579"/>
        <v>0</v>
      </c>
      <c r="AF373">
        <f t="shared" ca="1" si="579"/>
        <v>0</v>
      </c>
      <c r="AG373">
        <f t="shared" ca="1" si="579"/>
        <v>0</v>
      </c>
      <c r="AH373">
        <f t="shared" ref="AH373:AW385" ca="1" si="584">IF(AH$326&gt;=$B373,OFFSET($B$324,0,AH$326-$B373),0)</f>
        <v>0</v>
      </c>
      <c r="AI373">
        <f t="shared" ca="1" si="580"/>
        <v>0</v>
      </c>
      <c r="AJ373">
        <f t="shared" ca="1" si="580"/>
        <v>0</v>
      </c>
      <c r="AK373">
        <f t="shared" ca="1" si="580"/>
        <v>0</v>
      </c>
      <c r="AL373">
        <f t="shared" ca="1" si="580"/>
        <v>0</v>
      </c>
      <c r="AM373">
        <f t="shared" ca="1" si="580"/>
        <v>0</v>
      </c>
      <c r="AN373">
        <f t="shared" ca="1" si="580"/>
        <v>0</v>
      </c>
      <c r="AO373">
        <f t="shared" ca="1" si="580"/>
        <v>0</v>
      </c>
      <c r="AP373">
        <f t="shared" ca="1" si="580"/>
        <v>0</v>
      </c>
      <c r="AQ373">
        <f t="shared" ca="1" si="580"/>
        <v>0</v>
      </c>
      <c r="AR373">
        <f t="shared" ca="1" si="580"/>
        <v>0</v>
      </c>
      <c r="AS373">
        <f t="shared" ca="1" si="580"/>
        <v>0</v>
      </c>
      <c r="AT373">
        <f t="shared" ca="1" si="580"/>
        <v>0</v>
      </c>
      <c r="AU373">
        <f t="shared" ca="1" si="580"/>
        <v>0</v>
      </c>
      <c r="AV373">
        <f t="shared" ca="1" si="580"/>
        <v>0</v>
      </c>
      <c r="AW373">
        <f t="shared" ca="1" si="580"/>
        <v>0.66666666666666663</v>
      </c>
      <c r="AX373">
        <f t="shared" ref="AX373:BI385" ca="1" si="585">IF(AX$326&gt;=$B373,OFFSET($B$324,0,AX$326-$B373),0)</f>
        <v>0</v>
      </c>
      <c r="AY373">
        <f t="shared" ca="1" si="581"/>
        <v>0</v>
      </c>
      <c r="AZ373">
        <f t="shared" ca="1" si="581"/>
        <v>0</v>
      </c>
      <c r="BA373">
        <f t="shared" ca="1" si="581"/>
        <v>0</v>
      </c>
      <c r="BB373">
        <f t="shared" ca="1" si="581"/>
        <v>0</v>
      </c>
      <c r="BC373">
        <f t="shared" ca="1" si="581"/>
        <v>0</v>
      </c>
      <c r="BD373">
        <f t="shared" ca="1" si="581"/>
        <v>0</v>
      </c>
      <c r="BE373">
        <f t="shared" ca="1" si="581"/>
        <v>0</v>
      </c>
      <c r="BF373">
        <f t="shared" ca="1" si="581"/>
        <v>0</v>
      </c>
      <c r="BG373">
        <f t="shared" ca="1" si="581"/>
        <v>0</v>
      </c>
      <c r="BH373">
        <f t="shared" ca="1" si="581"/>
        <v>0</v>
      </c>
      <c r="BI373">
        <f t="shared" ca="1" si="581"/>
        <v>0</v>
      </c>
    </row>
    <row r="374" spans="1:61" x14ac:dyDescent="0.25">
      <c r="A374" s="60">
        <f t="shared" si="572"/>
        <v>2026.5</v>
      </c>
      <c r="B374">
        <f t="shared" si="574"/>
        <v>48</v>
      </c>
      <c r="C374">
        <f t="shared" ca="1" si="583"/>
        <v>0</v>
      </c>
      <c r="D374">
        <f t="shared" ca="1" si="583"/>
        <v>0</v>
      </c>
      <c r="E374">
        <f t="shared" ca="1" si="583"/>
        <v>0</v>
      </c>
      <c r="F374">
        <f t="shared" ca="1" si="583"/>
        <v>0</v>
      </c>
      <c r="G374">
        <f t="shared" ca="1" si="583"/>
        <v>0</v>
      </c>
      <c r="H374">
        <f t="shared" ca="1" si="583"/>
        <v>0</v>
      </c>
      <c r="I374">
        <f t="shared" ca="1" si="583"/>
        <v>0</v>
      </c>
      <c r="J374">
        <f t="shared" ca="1" si="583"/>
        <v>0</v>
      </c>
      <c r="K374">
        <f t="shared" ca="1" si="583"/>
        <v>0</v>
      </c>
      <c r="L374">
        <f t="shared" ca="1" si="583"/>
        <v>0</v>
      </c>
      <c r="M374">
        <f t="shared" ca="1" si="583"/>
        <v>0</v>
      </c>
      <c r="N374">
        <f t="shared" ca="1" si="583"/>
        <v>0</v>
      </c>
      <c r="O374">
        <f t="shared" ca="1" si="583"/>
        <v>0</v>
      </c>
      <c r="P374">
        <f t="shared" ca="1" si="583"/>
        <v>0</v>
      </c>
      <c r="Q374">
        <f t="shared" ca="1" si="583"/>
        <v>0</v>
      </c>
      <c r="R374">
        <f t="shared" ca="1" si="582"/>
        <v>0</v>
      </c>
      <c r="S374">
        <f t="shared" ca="1" si="582"/>
        <v>0</v>
      </c>
      <c r="T374">
        <f t="shared" ca="1" si="582"/>
        <v>0</v>
      </c>
      <c r="U374">
        <f t="shared" ca="1" si="582"/>
        <v>0</v>
      </c>
      <c r="V374">
        <f t="shared" ca="1" si="582"/>
        <v>0</v>
      </c>
      <c r="W374">
        <f t="shared" ca="1" si="582"/>
        <v>0</v>
      </c>
      <c r="X374">
        <f t="shared" ca="1" si="582"/>
        <v>0</v>
      </c>
      <c r="Y374">
        <f t="shared" ca="1" si="582"/>
        <v>0</v>
      </c>
      <c r="Z374">
        <f t="shared" ca="1" si="582"/>
        <v>0</v>
      </c>
      <c r="AA374">
        <f t="shared" ca="1" si="582"/>
        <v>0</v>
      </c>
      <c r="AB374">
        <f t="shared" ca="1" si="582"/>
        <v>0</v>
      </c>
      <c r="AC374">
        <f t="shared" ca="1" si="582"/>
        <v>0</v>
      </c>
      <c r="AD374">
        <f t="shared" ca="1" si="582"/>
        <v>0</v>
      </c>
      <c r="AE374">
        <f t="shared" ca="1" si="582"/>
        <v>0</v>
      </c>
      <c r="AF374">
        <f t="shared" ca="1" si="582"/>
        <v>0</v>
      </c>
      <c r="AG374">
        <f t="shared" ca="1" si="582"/>
        <v>0</v>
      </c>
      <c r="AH374">
        <f t="shared" ca="1" si="584"/>
        <v>0</v>
      </c>
      <c r="AI374">
        <f t="shared" ca="1" si="584"/>
        <v>0</v>
      </c>
      <c r="AJ374">
        <f t="shared" ca="1" si="584"/>
        <v>0</v>
      </c>
      <c r="AK374">
        <f t="shared" ca="1" si="584"/>
        <v>0</v>
      </c>
      <c r="AL374">
        <f t="shared" ca="1" si="584"/>
        <v>0</v>
      </c>
      <c r="AM374">
        <f t="shared" ca="1" si="584"/>
        <v>0</v>
      </c>
      <c r="AN374">
        <f t="shared" ca="1" si="584"/>
        <v>0</v>
      </c>
      <c r="AO374">
        <f t="shared" ca="1" si="584"/>
        <v>0</v>
      </c>
      <c r="AP374">
        <f t="shared" ca="1" si="584"/>
        <v>0</v>
      </c>
      <c r="AQ374">
        <f t="shared" ca="1" si="584"/>
        <v>0</v>
      </c>
      <c r="AR374">
        <f t="shared" ca="1" si="584"/>
        <v>0</v>
      </c>
      <c r="AS374">
        <f t="shared" ca="1" si="584"/>
        <v>0</v>
      </c>
      <c r="AT374">
        <f t="shared" ca="1" si="584"/>
        <v>0</v>
      </c>
      <c r="AU374">
        <f t="shared" ca="1" si="584"/>
        <v>0</v>
      </c>
      <c r="AV374">
        <f t="shared" ca="1" si="584"/>
        <v>0</v>
      </c>
      <c r="AW374">
        <f t="shared" ca="1" si="584"/>
        <v>0</v>
      </c>
      <c r="AX374">
        <f t="shared" ca="1" si="585"/>
        <v>0.66666666666666663</v>
      </c>
      <c r="AY374">
        <f t="shared" ca="1" si="585"/>
        <v>0</v>
      </c>
      <c r="AZ374">
        <f t="shared" ca="1" si="585"/>
        <v>0</v>
      </c>
      <c r="BA374">
        <f t="shared" ca="1" si="585"/>
        <v>0</v>
      </c>
      <c r="BB374">
        <f t="shared" ca="1" si="585"/>
        <v>0</v>
      </c>
      <c r="BC374">
        <f t="shared" ca="1" si="585"/>
        <v>0</v>
      </c>
      <c r="BD374">
        <f t="shared" ca="1" si="585"/>
        <v>0</v>
      </c>
      <c r="BE374">
        <f t="shared" ca="1" si="585"/>
        <v>0</v>
      </c>
      <c r="BF374">
        <f t="shared" ca="1" si="585"/>
        <v>0</v>
      </c>
      <c r="BG374">
        <f t="shared" ca="1" si="585"/>
        <v>0</v>
      </c>
      <c r="BH374">
        <f t="shared" ca="1" si="585"/>
        <v>0</v>
      </c>
      <c r="BI374">
        <f t="shared" ca="1" si="585"/>
        <v>0</v>
      </c>
    </row>
    <row r="375" spans="1:61" x14ac:dyDescent="0.25">
      <c r="A375" s="60">
        <f t="shared" si="572"/>
        <v>2026.75</v>
      </c>
      <c r="B375">
        <f t="shared" si="574"/>
        <v>49</v>
      </c>
      <c r="C375">
        <f t="shared" ca="1" si="583"/>
        <v>0</v>
      </c>
      <c r="D375">
        <f t="shared" ca="1" si="583"/>
        <v>0</v>
      </c>
      <c r="E375">
        <f t="shared" ca="1" si="583"/>
        <v>0</v>
      </c>
      <c r="F375">
        <f t="shared" ca="1" si="583"/>
        <v>0</v>
      </c>
      <c r="G375">
        <f t="shared" ca="1" si="583"/>
        <v>0</v>
      </c>
      <c r="H375">
        <f t="shared" ca="1" si="583"/>
        <v>0</v>
      </c>
      <c r="I375">
        <f t="shared" ca="1" si="583"/>
        <v>0</v>
      </c>
      <c r="J375">
        <f t="shared" ca="1" si="583"/>
        <v>0</v>
      </c>
      <c r="K375">
        <f t="shared" ca="1" si="583"/>
        <v>0</v>
      </c>
      <c r="L375">
        <f t="shared" ca="1" si="583"/>
        <v>0</v>
      </c>
      <c r="M375">
        <f t="shared" ca="1" si="583"/>
        <v>0</v>
      </c>
      <c r="N375">
        <f t="shared" ca="1" si="583"/>
        <v>0</v>
      </c>
      <c r="O375">
        <f t="shared" ca="1" si="583"/>
        <v>0</v>
      </c>
      <c r="P375">
        <f t="shared" ca="1" si="583"/>
        <v>0</v>
      </c>
      <c r="Q375">
        <f t="shared" ca="1" si="583"/>
        <v>0</v>
      </c>
      <c r="R375">
        <f t="shared" ca="1" si="583"/>
        <v>0</v>
      </c>
      <c r="S375">
        <f t="shared" ref="S375:AG385" ca="1" si="586">IF(S$326&gt;=$B375,OFFSET($B$324,0,S$326-$B375),0)</f>
        <v>0</v>
      </c>
      <c r="T375">
        <f t="shared" ca="1" si="586"/>
        <v>0</v>
      </c>
      <c r="U375">
        <f t="shared" ca="1" si="586"/>
        <v>0</v>
      </c>
      <c r="V375">
        <f t="shared" ca="1" si="586"/>
        <v>0</v>
      </c>
      <c r="W375">
        <f t="shared" ca="1" si="586"/>
        <v>0</v>
      </c>
      <c r="X375">
        <f t="shared" ca="1" si="586"/>
        <v>0</v>
      </c>
      <c r="Y375">
        <f t="shared" ca="1" si="586"/>
        <v>0</v>
      </c>
      <c r="Z375">
        <f t="shared" ca="1" si="586"/>
        <v>0</v>
      </c>
      <c r="AA375">
        <f t="shared" ca="1" si="586"/>
        <v>0</v>
      </c>
      <c r="AB375">
        <f t="shared" ca="1" si="586"/>
        <v>0</v>
      </c>
      <c r="AC375">
        <f t="shared" ca="1" si="586"/>
        <v>0</v>
      </c>
      <c r="AD375">
        <f t="shared" ca="1" si="586"/>
        <v>0</v>
      </c>
      <c r="AE375">
        <f t="shared" ca="1" si="586"/>
        <v>0</v>
      </c>
      <c r="AF375">
        <f t="shared" ca="1" si="586"/>
        <v>0</v>
      </c>
      <c r="AG375">
        <f t="shared" ca="1" si="586"/>
        <v>0</v>
      </c>
      <c r="AH375">
        <f t="shared" ca="1" si="584"/>
        <v>0</v>
      </c>
      <c r="AI375">
        <f t="shared" ca="1" si="584"/>
        <v>0</v>
      </c>
      <c r="AJ375">
        <f t="shared" ca="1" si="584"/>
        <v>0</v>
      </c>
      <c r="AK375">
        <f t="shared" ca="1" si="584"/>
        <v>0</v>
      </c>
      <c r="AL375">
        <f t="shared" ca="1" si="584"/>
        <v>0</v>
      </c>
      <c r="AM375">
        <f t="shared" ca="1" si="584"/>
        <v>0</v>
      </c>
      <c r="AN375">
        <f t="shared" ca="1" si="584"/>
        <v>0</v>
      </c>
      <c r="AO375">
        <f t="shared" ca="1" si="584"/>
        <v>0</v>
      </c>
      <c r="AP375">
        <f t="shared" ca="1" si="584"/>
        <v>0</v>
      </c>
      <c r="AQ375">
        <f t="shared" ca="1" si="584"/>
        <v>0</v>
      </c>
      <c r="AR375">
        <f t="shared" ca="1" si="584"/>
        <v>0</v>
      </c>
      <c r="AS375">
        <f t="shared" ca="1" si="584"/>
        <v>0</v>
      </c>
      <c r="AT375">
        <f t="shared" ca="1" si="584"/>
        <v>0</v>
      </c>
      <c r="AU375">
        <f t="shared" ca="1" si="584"/>
        <v>0</v>
      </c>
      <c r="AV375">
        <f t="shared" ca="1" si="584"/>
        <v>0</v>
      </c>
      <c r="AW375">
        <f t="shared" ca="1" si="584"/>
        <v>0</v>
      </c>
      <c r="AX375">
        <f t="shared" ca="1" si="585"/>
        <v>0</v>
      </c>
      <c r="AY375">
        <f t="shared" ca="1" si="585"/>
        <v>0.66666666666666663</v>
      </c>
      <c r="AZ375">
        <f t="shared" ca="1" si="585"/>
        <v>0</v>
      </c>
      <c r="BA375">
        <f t="shared" ca="1" si="585"/>
        <v>0</v>
      </c>
      <c r="BB375">
        <f t="shared" ca="1" si="585"/>
        <v>0</v>
      </c>
      <c r="BC375">
        <f t="shared" ca="1" si="585"/>
        <v>0</v>
      </c>
      <c r="BD375">
        <f t="shared" ca="1" si="585"/>
        <v>0</v>
      </c>
      <c r="BE375">
        <f t="shared" ca="1" si="585"/>
        <v>0</v>
      </c>
      <c r="BF375">
        <f t="shared" ca="1" si="585"/>
        <v>0</v>
      </c>
      <c r="BG375">
        <f t="shared" ca="1" si="585"/>
        <v>0</v>
      </c>
      <c r="BH375">
        <f t="shared" ca="1" si="585"/>
        <v>0</v>
      </c>
      <c r="BI375">
        <f t="shared" ca="1" si="585"/>
        <v>0</v>
      </c>
    </row>
    <row r="376" spans="1:61" x14ac:dyDescent="0.25">
      <c r="A376" s="60">
        <f t="shared" si="572"/>
        <v>2027</v>
      </c>
      <c r="B376">
        <f t="shared" si="574"/>
        <v>50</v>
      </c>
      <c r="C376">
        <f t="shared" ref="C376:R385" ca="1" si="587">IF(C$326&gt;=$B376,OFFSET($B$324,0,C$326-$B376),0)</f>
        <v>0</v>
      </c>
      <c r="D376">
        <f t="shared" ca="1" si="587"/>
        <v>0</v>
      </c>
      <c r="E376">
        <f t="shared" ca="1" si="587"/>
        <v>0</v>
      </c>
      <c r="F376">
        <f t="shared" ca="1" si="587"/>
        <v>0</v>
      </c>
      <c r="G376">
        <f t="shared" ca="1" si="587"/>
        <v>0</v>
      </c>
      <c r="H376">
        <f t="shared" ca="1" si="587"/>
        <v>0</v>
      </c>
      <c r="I376">
        <f t="shared" ca="1" si="587"/>
        <v>0</v>
      </c>
      <c r="J376">
        <f t="shared" ca="1" si="587"/>
        <v>0</v>
      </c>
      <c r="K376">
        <f t="shared" ca="1" si="587"/>
        <v>0</v>
      </c>
      <c r="L376">
        <f t="shared" ca="1" si="587"/>
        <v>0</v>
      </c>
      <c r="M376">
        <f t="shared" ca="1" si="587"/>
        <v>0</v>
      </c>
      <c r="N376">
        <f t="shared" ca="1" si="587"/>
        <v>0</v>
      </c>
      <c r="O376">
        <f t="shared" ca="1" si="587"/>
        <v>0</v>
      </c>
      <c r="P376">
        <f t="shared" ca="1" si="587"/>
        <v>0</v>
      </c>
      <c r="Q376">
        <f t="shared" ca="1" si="587"/>
        <v>0</v>
      </c>
      <c r="R376">
        <f t="shared" ca="1" si="587"/>
        <v>0</v>
      </c>
      <c r="S376">
        <f t="shared" ca="1" si="586"/>
        <v>0</v>
      </c>
      <c r="T376">
        <f t="shared" ca="1" si="586"/>
        <v>0</v>
      </c>
      <c r="U376">
        <f t="shared" ca="1" si="586"/>
        <v>0</v>
      </c>
      <c r="V376">
        <f t="shared" ca="1" si="586"/>
        <v>0</v>
      </c>
      <c r="W376">
        <f t="shared" ca="1" si="586"/>
        <v>0</v>
      </c>
      <c r="X376">
        <f t="shared" ca="1" si="586"/>
        <v>0</v>
      </c>
      <c r="Y376">
        <f t="shared" ca="1" si="586"/>
        <v>0</v>
      </c>
      <c r="Z376">
        <f t="shared" ca="1" si="586"/>
        <v>0</v>
      </c>
      <c r="AA376">
        <f t="shared" ca="1" si="586"/>
        <v>0</v>
      </c>
      <c r="AB376">
        <f t="shared" ca="1" si="586"/>
        <v>0</v>
      </c>
      <c r="AC376">
        <f t="shared" ca="1" si="586"/>
        <v>0</v>
      </c>
      <c r="AD376">
        <f t="shared" ca="1" si="586"/>
        <v>0</v>
      </c>
      <c r="AE376">
        <f t="shared" ca="1" si="586"/>
        <v>0</v>
      </c>
      <c r="AF376">
        <f t="shared" ca="1" si="586"/>
        <v>0</v>
      </c>
      <c r="AG376">
        <f t="shared" ca="1" si="586"/>
        <v>0</v>
      </c>
      <c r="AH376">
        <f t="shared" ca="1" si="584"/>
        <v>0</v>
      </c>
      <c r="AI376">
        <f t="shared" ca="1" si="584"/>
        <v>0</v>
      </c>
      <c r="AJ376">
        <f t="shared" ca="1" si="584"/>
        <v>0</v>
      </c>
      <c r="AK376">
        <f t="shared" ca="1" si="584"/>
        <v>0</v>
      </c>
      <c r="AL376">
        <f t="shared" ca="1" si="584"/>
        <v>0</v>
      </c>
      <c r="AM376">
        <f t="shared" ca="1" si="584"/>
        <v>0</v>
      </c>
      <c r="AN376">
        <f t="shared" ca="1" si="584"/>
        <v>0</v>
      </c>
      <c r="AO376">
        <f t="shared" ca="1" si="584"/>
        <v>0</v>
      </c>
      <c r="AP376">
        <f t="shared" ca="1" si="584"/>
        <v>0</v>
      </c>
      <c r="AQ376">
        <f t="shared" ca="1" si="584"/>
        <v>0</v>
      </c>
      <c r="AR376">
        <f t="shared" ca="1" si="584"/>
        <v>0</v>
      </c>
      <c r="AS376">
        <f t="shared" ca="1" si="584"/>
        <v>0</v>
      </c>
      <c r="AT376">
        <f t="shared" ca="1" si="584"/>
        <v>0</v>
      </c>
      <c r="AU376">
        <f t="shared" ca="1" si="584"/>
        <v>0</v>
      </c>
      <c r="AV376">
        <f t="shared" ca="1" si="584"/>
        <v>0</v>
      </c>
      <c r="AW376">
        <f t="shared" ca="1" si="584"/>
        <v>0</v>
      </c>
      <c r="AX376">
        <f t="shared" ca="1" si="585"/>
        <v>0</v>
      </c>
      <c r="AY376">
        <f t="shared" ca="1" si="585"/>
        <v>0</v>
      </c>
      <c r="AZ376">
        <f t="shared" ca="1" si="585"/>
        <v>0.66666666666666663</v>
      </c>
      <c r="BA376">
        <f t="shared" ca="1" si="585"/>
        <v>0</v>
      </c>
      <c r="BB376">
        <f t="shared" ca="1" si="585"/>
        <v>0</v>
      </c>
      <c r="BC376">
        <f t="shared" ca="1" si="585"/>
        <v>0</v>
      </c>
      <c r="BD376">
        <f t="shared" ca="1" si="585"/>
        <v>0</v>
      </c>
      <c r="BE376">
        <f t="shared" ca="1" si="585"/>
        <v>0</v>
      </c>
      <c r="BF376">
        <f t="shared" ca="1" si="585"/>
        <v>0</v>
      </c>
      <c r="BG376">
        <f t="shared" ca="1" si="585"/>
        <v>0</v>
      </c>
      <c r="BH376">
        <f t="shared" ca="1" si="585"/>
        <v>0</v>
      </c>
      <c r="BI376">
        <f t="shared" ca="1" si="585"/>
        <v>0</v>
      </c>
    </row>
    <row r="377" spans="1:61" x14ac:dyDescent="0.25">
      <c r="A377" s="60">
        <f t="shared" si="572"/>
        <v>2027.25</v>
      </c>
      <c r="B377">
        <f t="shared" si="574"/>
        <v>51</v>
      </c>
      <c r="C377">
        <f t="shared" ca="1" si="587"/>
        <v>0</v>
      </c>
      <c r="D377">
        <f t="shared" ca="1" si="587"/>
        <v>0</v>
      </c>
      <c r="E377">
        <f t="shared" ca="1" si="587"/>
        <v>0</v>
      </c>
      <c r="F377">
        <f t="shared" ca="1" si="587"/>
        <v>0</v>
      </c>
      <c r="G377">
        <f t="shared" ca="1" si="587"/>
        <v>0</v>
      </c>
      <c r="H377">
        <f t="shared" ca="1" si="587"/>
        <v>0</v>
      </c>
      <c r="I377">
        <f t="shared" ca="1" si="587"/>
        <v>0</v>
      </c>
      <c r="J377">
        <f t="shared" ca="1" si="587"/>
        <v>0</v>
      </c>
      <c r="K377">
        <f t="shared" ca="1" si="587"/>
        <v>0</v>
      </c>
      <c r="L377">
        <f t="shared" ca="1" si="587"/>
        <v>0</v>
      </c>
      <c r="M377">
        <f t="shared" ca="1" si="587"/>
        <v>0</v>
      </c>
      <c r="N377">
        <f t="shared" ca="1" si="587"/>
        <v>0</v>
      </c>
      <c r="O377">
        <f t="shared" ca="1" si="587"/>
        <v>0</v>
      </c>
      <c r="P377">
        <f t="shared" ca="1" si="587"/>
        <v>0</v>
      </c>
      <c r="Q377">
        <f t="shared" ca="1" si="587"/>
        <v>0</v>
      </c>
      <c r="R377">
        <f t="shared" ca="1" si="587"/>
        <v>0</v>
      </c>
      <c r="S377">
        <f t="shared" ca="1" si="586"/>
        <v>0</v>
      </c>
      <c r="T377">
        <f t="shared" ca="1" si="586"/>
        <v>0</v>
      </c>
      <c r="U377">
        <f t="shared" ca="1" si="586"/>
        <v>0</v>
      </c>
      <c r="V377">
        <f t="shared" ca="1" si="586"/>
        <v>0</v>
      </c>
      <c r="W377">
        <f t="shared" ca="1" si="586"/>
        <v>0</v>
      </c>
      <c r="X377">
        <f t="shared" ca="1" si="586"/>
        <v>0</v>
      </c>
      <c r="Y377">
        <f t="shared" ca="1" si="586"/>
        <v>0</v>
      </c>
      <c r="Z377">
        <f t="shared" ca="1" si="586"/>
        <v>0</v>
      </c>
      <c r="AA377">
        <f t="shared" ca="1" si="586"/>
        <v>0</v>
      </c>
      <c r="AB377">
        <f t="shared" ca="1" si="586"/>
        <v>0</v>
      </c>
      <c r="AC377">
        <f t="shared" ca="1" si="586"/>
        <v>0</v>
      </c>
      <c r="AD377">
        <f t="shared" ca="1" si="586"/>
        <v>0</v>
      </c>
      <c r="AE377">
        <f t="shared" ca="1" si="586"/>
        <v>0</v>
      </c>
      <c r="AF377">
        <f t="shared" ca="1" si="586"/>
        <v>0</v>
      </c>
      <c r="AG377">
        <f t="shared" ca="1" si="586"/>
        <v>0</v>
      </c>
      <c r="AH377">
        <f t="shared" ca="1" si="584"/>
        <v>0</v>
      </c>
      <c r="AI377">
        <f t="shared" ca="1" si="584"/>
        <v>0</v>
      </c>
      <c r="AJ377">
        <f t="shared" ca="1" si="584"/>
        <v>0</v>
      </c>
      <c r="AK377">
        <f t="shared" ca="1" si="584"/>
        <v>0</v>
      </c>
      <c r="AL377">
        <f t="shared" ca="1" si="584"/>
        <v>0</v>
      </c>
      <c r="AM377">
        <f t="shared" ca="1" si="584"/>
        <v>0</v>
      </c>
      <c r="AN377">
        <f t="shared" ca="1" si="584"/>
        <v>0</v>
      </c>
      <c r="AO377">
        <f t="shared" ca="1" si="584"/>
        <v>0</v>
      </c>
      <c r="AP377">
        <f t="shared" ca="1" si="584"/>
        <v>0</v>
      </c>
      <c r="AQ377">
        <f t="shared" ca="1" si="584"/>
        <v>0</v>
      </c>
      <c r="AR377">
        <f t="shared" ca="1" si="584"/>
        <v>0</v>
      </c>
      <c r="AS377">
        <f t="shared" ca="1" si="584"/>
        <v>0</v>
      </c>
      <c r="AT377">
        <f t="shared" ca="1" si="584"/>
        <v>0</v>
      </c>
      <c r="AU377">
        <f t="shared" ca="1" si="584"/>
        <v>0</v>
      </c>
      <c r="AV377">
        <f t="shared" ca="1" si="584"/>
        <v>0</v>
      </c>
      <c r="AW377">
        <f t="shared" ca="1" si="584"/>
        <v>0</v>
      </c>
      <c r="AX377">
        <f t="shared" ca="1" si="585"/>
        <v>0</v>
      </c>
      <c r="AY377">
        <f t="shared" ca="1" si="585"/>
        <v>0</v>
      </c>
      <c r="AZ377">
        <f t="shared" ca="1" si="585"/>
        <v>0</v>
      </c>
      <c r="BA377">
        <f t="shared" ca="1" si="585"/>
        <v>0.66666666666666663</v>
      </c>
      <c r="BB377">
        <f t="shared" ca="1" si="585"/>
        <v>0</v>
      </c>
      <c r="BC377">
        <f t="shared" ca="1" si="585"/>
        <v>0</v>
      </c>
      <c r="BD377">
        <f t="shared" ca="1" si="585"/>
        <v>0</v>
      </c>
      <c r="BE377">
        <f t="shared" ca="1" si="585"/>
        <v>0</v>
      </c>
      <c r="BF377">
        <f t="shared" ca="1" si="585"/>
        <v>0</v>
      </c>
      <c r="BG377">
        <f t="shared" ca="1" si="585"/>
        <v>0</v>
      </c>
      <c r="BH377">
        <f t="shared" ca="1" si="585"/>
        <v>0</v>
      </c>
      <c r="BI377">
        <f t="shared" ca="1" si="585"/>
        <v>0</v>
      </c>
    </row>
    <row r="378" spans="1:61" x14ac:dyDescent="0.25">
      <c r="A378" s="60">
        <f t="shared" si="572"/>
        <v>2027.5</v>
      </c>
      <c r="B378">
        <f t="shared" si="574"/>
        <v>52</v>
      </c>
      <c r="C378">
        <f t="shared" ca="1" si="587"/>
        <v>0</v>
      </c>
      <c r="D378">
        <f t="shared" ca="1" si="587"/>
        <v>0</v>
      </c>
      <c r="E378">
        <f t="shared" ca="1" si="587"/>
        <v>0</v>
      </c>
      <c r="F378">
        <f t="shared" ca="1" si="587"/>
        <v>0</v>
      </c>
      <c r="G378">
        <f t="shared" ca="1" si="587"/>
        <v>0</v>
      </c>
      <c r="H378">
        <f t="shared" ca="1" si="587"/>
        <v>0</v>
      </c>
      <c r="I378">
        <f t="shared" ca="1" si="587"/>
        <v>0</v>
      </c>
      <c r="J378">
        <f t="shared" ca="1" si="587"/>
        <v>0</v>
      </c>
      <c r="K378">
        <f t="shared" ca="1" si="587"/>
        <v>0</v>
      </c>
      <c r="L378">
        <f t="shared" ca="1" si="587"/>
        <v>0</v>
      </c>
      <c r="M378">
        <f t="shared" ca="1" si="587"/>
        <v>0</v>
      </c>
      <c r="N378">
        <f t="shared" ca="1" si="587"/>
        <v>0</v>
      </c>
      <c r="O378">
        <f t="shared" ca="1" si="587"/>
        <v>0</v>
      </c>
      <c r="P378">
        <f t="shared" ca="1" si="587"/>
        <v>0</v>
      </c>
      <c r="Q378">
        <f t="shared" ca="1" si="587"/>
        <v>0</v>
      </c>
      <c r="R378">
        <f t="shared" ca="1" si="587"/>
        <v>0</v>
      </c>
      <c r="S378">
        <f t="shared" ca="1" si="586"/>
        <v>0</v>
      </c>
      <c r="T378">
        <f t="shared" ca="1" si="586"/>
        <v>0</v>
      </c>
      <c r="U378">
        <f t="shared" ca="1" si="586"/>
        <v>0</v>
      </c>
      <c r="V378">
        <f t="shared" ca="1" si="586"/>
        <v>0</v>
      </c>
      <c r="W378">
        <f t="shared" ca="1" si="586"/>
        <v>0</v>
      </c>
      <c r="X378">
        <f t="shared" ca="1" si="586"/>
        <v>0</v>
      </c>
      <c r="Y378">
        <f t="shared" ca="1" si="586"/>
        <v>0</v>
      </c>
      <c r="Z378">
        <f t="shared" ca="1" si="586"/>
        <v>0</v>
      </c>
      <c r="AA378">
        <f t="shared" ca="1" si="586"/>
        <v>0</v>
      </c>
      <c r="AB378">
        <f t="shared" ca="1" si="586"/>
        <v>0</v>
      </c>
      <c r="AC378">
        <f t="shared" ca="1" si="586"/>
        <v>0</v>
      </c>
      <c r="AD378">
        <f t="shared" ca="1" si="586"/>
        <v>0</v>
      </c>
      <c r="AE378">
        <f t="shared" ca="1" si="586"/>
        <v>0</v>
      </c>
      <c r="AF378">
        <f t="shared" ca="1" si="586"/>
        <v>0</v>
      </c>
      <c r="AG378">
        <f t="shared" ca="1" si="586"/>
        <v>0</v>
      </c>
      <c r="AH378">
        <f t="shared" ca="1" si="584"/>
        <v>0</v>
      </c>
      <c r="AI378">
        <f t="shared" ca="1" si="584"/>
        <v>0</v>
      </c>
      <c r="AJ378">
        <f t="shared" ca="1" si="584"/>
        <v>0</v>
      </c>
      <c r="AK378">
        <f t="shared" ca="1" si="584"/>
        <v>0</v>
      </c>
      <c r="AL378">
        <f t="shared" ca="1" si="584"/>
        <v>0</v>
      </c>
      <c r="AM378">
        <f t="shared" ca="1" si="584"/>
        <v>0</v>
      </c>
      <c r="AN378">
        <f t="shared" ca="1" si="584"/>
        <v>0</v>
      </c>
      <c r="AO378">
        <f t="shared" ca="1" si="584"/>
        <v>0</v>
      </c>
      <c r="AP378">
        <f t="shared" ca="1" si="584"/>
        <v>0</v>
      </c>
      <c r="AQ378">
        <f t="shared" ca="1" si="584"/>
        <v>0</v>
      </c>
      <c r="AR378">
        <f t="shared" ca="1" si="584"/>
        <v>0</v>
      </c>
      <c r="AS378">
        <f t="shared" ca="1" si="584"/>
        <v>0</v>
      </c>
      <c r="AT378">
        <f t="shared" ca="1" si="584"/>
        <v>0</v>
      </c>
      <c r="AU378">
        <f t="shared" ca="1" si="584"/>
        <v>0</v>
      </c>
      <c r="AV378">
        <f t="shared" ca="1" si="584"/>
        <v>0</v>
      </c>
      <c r="AW378">
        <f t="shared" ca="1" si="584"/>
        <v>0</v>
      </c>
      <c r="AX378">
        <f t="shared" ca="1" si="585"/>
        <v>0</v>
      </c>
      <c r="AY378">
        <f t="shared" ca="1" si="585"/>
        <v>0</v>
      </c>
      <c r="AZ378">
        <f t="shared" ca="1" si="585"/>
        <v>0</v>
      </c>
      <c r="BA378">
        <f t="shared" ca="1" si="585"/>
        <v>0</v>
      </c>
      <c r="BB378">
        <f t="shared" ca="1" si="585"/>
        <v>0.66666666666666663</v>
      </c>
      <c r="BC378">
        <f t="shared" ca="1" si="585"/>
        <v>0</v>
      </c>
      <c r="BD378">
        <f t="shared" ca="1" si="585"/>
        <v>0</v>
      </c>
      <c r="BE378">
        <f t="shared" ca="1" si="585"/>
        <v>0</v>
      </c>
      <c r="BF378">
        <f t="shared" ca="1" si="585"/>
        <v>0</v>
      </c>
      <c r="BG378">
        <f t="shared" ca="1" si="585"/>
        <v>0</v>
      </c>
      <c r="BH378">
        <f t="shared" ca="1" si="585"/>
        <v>0</v>
      </c>
      <c r="BI378">
        <f t="shared" ca="1" si="585"/>
        <v>0</v>
      </c>
    </row>
    <row r="379" spans="1:61" x14ac:dyDescent="0.25">
      <c r="A379" s="60">
        <f t="shared" si="572"/>
        <v>2027.75</v>
      </c>
      <c r="B379">
        <f t="shared" si="574"/>
        <v>53</v>
      </c>
      <c r="C379">
        <f t="shared" ca="1" si="587"/>
        <v>0</v>
      </c>
      <c r="D379">
        <f t="shared" ca="1" si="587"/>
        <v>0</v>
      </c>
      <c r="E379">
        <f t="shared" ca="1" si="587"/>
        <v>0</v>
      </c>
      <c r="F379">
        <f t="shared" ca="1" si="587"/>
        <v>0</v>
      </c>
      <c r="G379">
        <f t="shared" ca="1" si="587"/>
        <v>0</v>
      </c>
      <c r="H379">
        <f t="shared" ca="1" si="587"/>
        <v>0</v>
      </c>
      <c r="I379">
        <f t="shared" ca="1" si="587"/>
        <v>0</v>
      </c>
      <c r="J379">
        <f t="shared" ca="1" si="587"/>
        <v>0</v>
      </c>
      <c r="K379">
        <f t="shared" ca="1" si="587"/>
        <v>0</v>
      </c>
      <c r="L379">
        <f t="shared" ca="1" si="587"/>
        <v>0</v>
      </c>
      <c r="M379">
        <f t="shared" ca="1" si="587"/>
        <v>0</v>
      </c>
      <c r="N379">
        <f t="shared" ca="1" si="587"/>
        <v>0</v>
      </c>
      <c r="O379">
        <f t="shared" ca="1" si="587"/>
        <v>0</v>
      </c>
      <c r="P379">
        <f t="shared" ca="1" si="587"/>
        <v>0</v>
      </c>
      <c r="Q379">
        <f t="shared" ca="1" si="587"/>
        <v>0</v>
      </c>
      <c r="R379">
        <f t="shared" ca="1" si="587"/>
        <v>0</v>
      </c>
      <c r="S379">
        <f t="shared" ca="1" si="586"/>
        <v>0</v>
      </c>
      <c r="T379">
        <f t="shared" ca="1" si="586"/>
        <v>0</v>
      </c>
      <c r="U379">
        <f t="shared" ca="1" si="586"/>
        <v>0</v>
      </c>
      <c r="V379">
        <f t="shared" ca="1" si="586"/>
        <v>0</v>
      </c>
      <c r="W379">
        <f t="shared" ca="1" si="586"/>
        <v>0</v>
      </c>
      <c r="X379">
        <f t="shared" ca="1" si="586"/>
        <v>0</v>
      </c>
      <c r="Y379">
        <f t="shared" ca="1" si="586"/>
        <v>0</v>
      </c>
      <c r="Z379">
        <f t="shared" ca="1" si="586"/>
        <v>0</v>
      </c>
      <c r="AA379">
        <f t="shared" ca="1" si="586"/>
        <v>0</v>
      </c>
      <c r="AB379">
        <f t="shared" ca="1" si="586"/>
        <v>0</v>
      </c>
      <c r="AC379">
        <f t="shared" ca="1" si="586"/>
        <v>0</v>
      </c>
      <c r="AD379">
        <f t="shared" ca="1" si="586"/>
        <v>0</v>
      </c>
      <c r="AE379">
        <f t="shared" ca="1" si="586"/>
        <v>0</v>
      </c>
      <c r="AF379">
        <f t="shared" ca="1" si="586"/>
        <v>0</v>
      </c>
      <c r="AG379">
        <f t="shared" ca="1" si="586"/>
        <v>0</v>
      </c>
      <c r="AH379">
        <f t="shared" ca="1" si="584"/>
        <v>0</v>
      </c>
      <c r="AI379">
        <f t="shared" ca="1" si="584"/>
        <v>0</v>
      </c>
      <c r="AJ379">
        <f t="shared" ca="1" si="584"/>
        <v>0</v>
      </c>
      <c r="AK379">
        <f t="shared" ca="1" si="584"/>
        <v>0</v>
      </c>
      <c r="AL379">
        <f t="shared" ca="1" si="584"/>
        <v>0</v>
      </c>
      <c r="AM379">
        <f t="shared" ca="1" si="584"/>
        <v>0</v>
      </c>
      <c r="AN379">
        <f t="shared" ca="1" si="584"/>
        <v>0</v>
      </c>
      <c r="AO379">
        <f t="shared" ca="1" si="584"/>
        <v>0</v>
      </c>
      <c r="AP379">
        <f t="shared" ca="1" si="584"/>
        <v>0</v>
      </c>
      <c r="AQ379">
        <f t="shared" ca="1" si="584"/>
        <v>0</v>
      </c>
      <c r="AR379">
        <f t="shared" ca="1" si="584"/>
        <v>0</v>
      </c>
      <c r="AS379">
        <f t="shared" ca="1" si="584"/>
        <v>0</v>
      </c>
      <c r="AT379">
        <f t="shared" ca="1" si="584"/>
        <v>0</v>
      </c>
      <c r="AU379">
        <f t="shared" ca="1" si="584"/>
        <v>0</v>
      </c>
      <c r="AV379">
        <f t="shared" ca="1" si="584"/>
        <v>0</v>
      </c>
      <c r="AW379">
        <f t="shared" ca="1" si="584"/>
        <v>0</v>
      </c>
      <c r="AX379">
        <f t="shared" ca="1" si="585"/>
        <v>0</v>
      </c>
      <c r="AY379">
        <f t="shared" ca="1" si="585"/>
        <v>0</v>
      </c>
      <c r="AZ379">
        <f t="shared" ca="1" si="585"/>
        <v>0</v>
      </c>
      <c r="BA379">
        <f t="shared" ca="1" si="585"/>
        <v>0</v>
      </c>
      <c r="BB379">
        <f t="shared" ca="1" si="585"/>
        <v>0</v>
      </c>
      <c r="BC379">
        <f t="shared" ca="1" si="585"/>
        <v>0.66666666666666663</v>
      </c>
      <c r="BD379">
        <f t="shared" ca="1" si="585"/>
        <v>0</v>
      </c>
      <c r="BE379">
        <f t="shared" ca="1" si="585"/>
        <v>0</v>
      </c>
      <c r="BF379">
        <f t="shared" ca="1" si="585"/>
        <v>0</v>
      </c>
      <c r="BG379">
        <f t="shared" ca="1" si="585"/>
        <v>0</v>
      </c>
      <c r="BH379">
        <f t="shared" ca="1" si="585"/>
        <v>0</v>
      </c>
      <c r="BI379">
        <f t="shared" ca="1" si="585"/>
        <v>0</v>
      </c>
    </row>
    <row r="380" spans="1:61" x14ac:dyDescent="0.25">
      <c r="A380" s="60">
        <f t="shared" si="572"/>
        <v>2028</v>
      </c>
      <c r="B380">
        <f t="shared" si="574"/>
        <v>54</v>
      </c>
      <c r="C380">
        <f t="shared" ca="1" si="587"/>
        <v>0</v>
      </c>
      <c r="D380">
        <f t="shared" ca="1" si="587"/>
        <v>0</v>
      </c>
      <c r="E380">
        <f t="shared" ca="1" si="587"/>
        <v>0</v>
      </c>
      <c r="F380">
        <f t="shared" ca="1" si="587"/>
        <v>0</v>
      </c>
      <c r="G380">
        <f t="shared" ca="1" si="587"/>
        <v>0</v>
      </c>
      <c r="H380">
        <f t="shared" ca="1" si="587"/>
        <v>0</v>
      </c>
      <c r="I380">
        <f t="shared" ca="1" si="587"/>
        <v>0</v>
      </c>
      <c r="J380">
        <f t="shared" ca="1" si="587"/>
        <v>0</v>
      </c>
      <c r="K380">
        <f t="shared" ca="1" si="587"/>
        <v>0</v>
      </c>
      <c r="L380">
        <f t="shared" ca="1" si="587"/>
        <v>0</v>
      </c>
      <c r="M380">
        <f t="shared" ca="1" si="587"/>
        <v>0</v>
      </c>
      <c r="N380">
        <f t="shared" ca="1" si="587"/>
        <v>0</v>
      </c>
      <c r="O380">
        <f t="shared" ca="1" si="587"/>
        <v>0</v>
      </c>
      <c r="P380">
        <f t="shared" ca="1" si="587"/>
        <v>0</v>
      </c>
      <c r="Q380">
        <f t="shared" ca="1" si="587"/>
        <v>0</v>
      </c>
      <c r="R380">
        <f t="shared" ca="1" si="587"/>
        <v>0</v>
      </c>
      <c r="S380">
        <f t="shared" ca="1" si="586"/>
        <v>0</v>
      </c>
      <c r="T380">
        <f t="shared" ca="1" si="586"/>
        <v>0</v>
      </c>
      <c r="U380">
        <f t="shared" ca="1" si="586"/>
        <v>0</v>
      </c>
      <c r="V380">
        <f t="shared" ca="1" si="586"/>
        <v>0</v>
      </c>
      <c r="W380">
        <f t="shared" ca="1" si="586"/>
        <v>0</v>
      </c>
      <c r="X380">
        <f t="shared" ca="1" si="586"/>
        <v>0</v>
      </c>
      <c r="Y380">
        <f t="shared" ca="1" si="586"/>
        <v>0</v>
      </c>
      <c r="Z380">
        <f t="shared" ca="1" si="586"/>
        <v>0</v>
      </c>
      <c r="AA380">
        <f t="shared" ca="1" si="586"/>
        <v>0</v>
      </c>
      <c r="AB380">
        <f t="shared" ca="1" si="586"/>
        <v>0</v>
      </c>
      <c r="AC380">
        <f t="shared" ca="1" si="586"/>
        <v>0</v>
      </c>
      <c r="AD380">
        <f t="shared" ca="1" si="586"/>
        <v>0</v>
      </c>
      <c r="AE380">
        <f t="shared" ca="1" si="586"/>
        <v>0</v>
      </c>
      <c r="AF380">
        <f t="shared" ca="1" si="586"/>
        <v>0</v>
      </c>
      <c r="AG380">
        <f t="shared" ca="1" si="586"/>
        <v>0</v>
      </c>
      <c r="AH380">
        <f t="shared" ca="1" si="584"/>
        <v>0</v>
      </c>
      <c r="AI380">
        <f t="shared" ca="1" si="584"/>
        <v>0</v>
      </c>
      <c r="AJ380">
        <f t="shared" ca="1" si="584"/>
        <v>0</v>
      </c>
      <c r="AK380">
        <f t="shared" ca="1" si="584"/>
        <v>0</v>
      </c>
      <c r="AL380">
        <f t="shared" ca="1" si="584"/>
        <v>0</v>
      </c>
      <c r="AM380">
        <f t="shared" ca="1" si="584"/>
        <v>0</v>
      </c>
      <c r="AN380">
        <f t="shared" ca="1" si="584"/>
        <v>0</v>
      </c>
      <c r="AO380">
        <f t="shared" ca="1" si="584"/>
        <v>0</v>
      </c>
      <c r="AP380">
        <f t="shared" ca="1" si="584"/>
        <v>0</v>
      </c>
      <c r="AQ380">
        <f t="shared" ca="1" si="584"/>
        <v>0</v>
      </c>
      <c r="AR380">
        <f t="shared" ca="1" si="584"/>
        <v>0</v>
      </c>
      <c r="AS380">
        <f t="shared" ca="1" si="584"/>
        <v>0</v>
      </c>
      <c r="AT380">
        <f t="shared" ca="1" si="584"/>
        <v>0</v>
      </c>
      <c r="AU380">
        <f t="shared" ca="1" si="584"/>
        <v>0</v>
      </c>
      <c r="AV380">
        <f t="shared" ca="1" si="584"/>
        <v>0</v>
      </c>
      <c r="AW380">
        <f t="shared" ca="1" si="584"/>
        <v>0</v>
      </c>
      <c r="AX380">
        <f t="shared" ca="1" si="585"/>
        <v>0</v>
      </c>
      <c r="AY380">
        <f t="shared" ca="1" si="585"/>
        <v>0</v>
      </c>
      <c r="AZ380">
        <f t="shared" ca="1" si="585"/>
        <v>0</v>
      </c>
      <c r="BA380">
        <f t="shared" ca="1" si="585"/>
        <v>0</v>
      </c>
      <c r="BB380">
        <f t="shared" ca="1" si="585"/>
        <v>0</v>
      </c>
      <c r="BC380">
        <f t="shared" ca="1" si="585"/>
        <v>0</v>
      </c>
      <c r="BD380">
        <f t="shared" ca="1" si="585"/>
        <v>0.66666666666666663</v>
      </c>
      <c r="BE380">
        <f t="shared" ca="1" si="585"/>
        <v>0</v>
      </c>
      <c r="BF380">
        <f t="shared" ca="1" si="585"/>
        <v>0</v>
      </c>
      <c r="BG380">
        <f t="shared" ca="1" si="585"/>
        <v>0</v>
      </c>
      <c r="BH380">
        <f t="shared" ca="1" si="585"/>
        <v>0</v>
      </c>
      <c r="BI380">
        <f t="shared" ca="1" si="585"/>
        <v>0</v>
      </c>
    </row>
    <row r="381" spans="1:61" x14ac:dyDescent="0.25">
      <c r="A381" s="60">
        <f t="shared" si="572"/>
        <v>2028.25</v>
      </c>
      <c r="B381">
        <f t="shared" si="574"/>
        <v>55</v>
      </c>
      <c r="C381">
        <f t="shared" ca="1" si="587"/>
        <v>0</v>
      </c>
      <c r="D381">
        <f t="shared" ca="1" si="587"/>
        <v>0</v>
      </c>
      <c r="E381">
        <f t="shared" ca="1" si="587"/>
        <v>0</v>
      </c>
      <c r="F381">
        <f t="shared" ca="1" si="587"/>
        <v>0</v>
      </c>
      <c r="G381">
        <f t="shared" ca="1" si="587"/>
        <v>0</v>
      </c>
      <c r="H381">
        <f t="shared" ca="1" si="587"/>
        <v>0</v>
      </c>
      <c r="I381">
        <f t="shared" ca="1" si="587"/>
        <v>0</v>
      </c>
      <c r="J381">
        <f t="shared" ca="1" si="587"/>
        <v>0</v>
      </c>
      <c r="K381">
        <f t="shared" ca="1" si="587"/>
        <v>0</v>
      </c>
      <c r="L381">
        <f t="shared" ca="1" si="587"/>
        <v>0</v>
      </c>
      <c r="M381">
        <f t="shared" ca="1" si="587"/>
        <v>0</v>
      </c>
      <c r="N381">
        <f t="shared" ca="1" si="587"/>
        <v>0</v>
      </c>
      <c r="O381">
        <f t="shared" ca="1" si="587"/>
        <v>0</v>
      </c>
      <c r="P381">
        <f t="shared" ca="1" si="587"/>
        <v>0</v>
      </c>
      <c r="Q381">
        <f t="shared" ca="1" si="587"/>
        <v>0</v>
      </c>
      <c r="R381">
        <f t="shared" ca="1" si="587"/>
        <v>0</v>
      </c>
      <c r="S381">
        <f t="shared" ca="1" si="586"/>
        <v>0</v>
      </c>
      <c r="T381">
        <f t="shared" ca="1" si="586"/>
        <v>0</v>
      </c>
      <c r="U381">
        <f t="shared" ca="1" si="586"/>
        <v>0</v>
      </c>
      <c r="V381">
        <f t="shared" ca="1" si="586"/>
        <v>0</v>
      </c>
      <c r="W381">
        <f t="shared" ca="1" si="586"/>
        <v>0</v>
      </c>
      <c r="X381">
        <f t="shared" ca="1" si="586"/>
        <v>0</v>
      </c>
      <c r="Y381">
        <f t="shared" ca="1" si="586"/>
        <v>0</v>
      </c>
      <c r="Z381">
        <f t="shared" ca="1" si="586"/>
        <v>0</v>
      </c>
      <c r="AA381">
        <f t="shared" ca="1" si="586"/>
        <v>0</v>
      </c>
      <c r="AB381">
        <f t="shared" ca="1" si="586"/>
        <v>0</v>
      </c>
      <c r="AC381">
        <f t="shared" ca="1" si="586"/>
        <v>0</v>
      </c>
      <c r="AD381">
        <f t="shared" ca="1" si="586"/>
        <v>0</v>
      </c>
      <c r="AE381">
        <f t="shared" ca="1" si="586"/>
        <v>0</v>
      </c>
      <c r="AF381">
        <f t="shared" ca="1" si="586"/>
        <v>0</v>
      </c>
      <c r="AG381">
        <f t="shared" ca="1" si="586"/>
        <v>0</v>
      </c>
      <c r="AH381">
        <f t="shared" ca="1" si="584"/>
        <v>0</v>
      </c>
      <c r="AI381">
        <f t="shared" ca="1" si="584"/>
        <v>0</v>
      </c>
      <c r="AJ381">
        <f t="shared" ca="1" si="584"/>
        <v>0</v>
      </c>
      <c r="AK381">
        <f t="shared" ca="1" si="584"/>
        <v>0</v>
      </c>
      <c r="AL381">
        <f t="shared" ca="1" si="584"/>
        <v>0</v>
      </c>
      <c r="AM381">
        <f t="shared" ca="1" si="584"/>
        <v>0</v>
      </c>
      <c r="AN381">
        <f t="shared" ca="1" si="584"/>
        <v>0</v>
      </c>
      <c r="AO381">
        <f t="shared" ca="1" si="584"/>
        <v>0</v>
      </c>
      <c r="AP381">
        <f t="shared" ca="1" si="584"/>
        <v>0</v>
      </c>
      <c r="AQ381">
        <f t="shared" ca="1" si="584"/>
        <v>0</v>
      </c>
      <c r="AR381">
        <f t="shared" ca="1" si="584"/>
        <v>0</v>
      </c>
      <c r="AS381">
        <f t="shared" ca="1" si="584"/>
        <v>0</v>
      </c>
      <c r="AT381">
        <f t="shared" ca="1" si="584"/>
        <v>0</v>
      </c>
      <c r="AU381">
        <f t="shared" ca="1" si="584"/>
        <v>0</v>
      </c>
      <c r="AV381">
        <f t="shared" ca="1" si="584"/>
        <v>0</v>
      </c>
      <c r="AW381">
        <f t="shared" ca="1" si="584"/>
        <v>0</v>
      </c>
      <c r="AX381">
        <f t="shared" ca="1" si="585"/>
        <v>0</v>
      </c>
      <c r="AY381">
        <f t="shared" ca="1" si="585"/>
        <v>0</v>
      </c>
      <c r="AZ381">
        <f t="shared" ca="1" si="585"/>
        <v>0</v>
      </c>
      <c r="BA381">
        <f t="shared" ca="1" si="585"/>
        <v>0</v>
      </c>
      <c r="BB381">
        <f t="shared" ca="1" si="585"/>
        <v>0</v>
      </c>
      <c r="BC381">
        <f t="shared" ca="1" si="585"/>
        <v>0</v>
      </c>
      <c r="BD381">
        <f t="shared" ca="1" si="585"/>
        <v>0</v>
      </c>
      <c r="BE381">
        <f t="shared" ca="1" si="585"/>
        <v>0.66666666666666663</v>
      </c>
      <c r="BF381">
        <f t="shared" ca="1" si="585"/>
        <v>0</v>
      </c>
      <c r="BG381">
        <f t="shared" ca="1" si="585"/>
        <v>0</v>
      </c>
      <c r="BH381">
        <f t="shared" ca="1" si="585"/>
        <v>0</v>
      </c>
      <c r="BI381">
        <f t="shared" ca="1" si="585"/>
        <v>0</v>
      </c>
    </row>
    <row r="382" spans="1:61" x14ac:dyDescent="0.25">
      <c r="A382" s="60">
        <f t="shared" si="572"/>
        <v>2028.5</v>
      </c>
      <c r="B382">
        <f t="shared" si="574"/>
        <v>56</v>
      </c>
      <c r="C382">
        <f t="shared" ca="1" si="587"/>
        <v>0</v>
      </c>
      <c r="D382">
        <f t="shared" ca="1" si="587"/>
        <v>0</v>
      </c>
      <c r="E382">
        <f t="shared" ca="1" si="587"/>
        <v>0</v>
      </c>
      <c r="F382">
        <f t="shared" ca="1" si="587"/>
        <v>0</v>
      </c>
      <c r="G382">
        <f t="shared" ca="1" si="587"/>
        <v>0</v>
      </c>
      <c r="H382">
        <f t="shared" ca="1" si="587"/>
        <v>0</v>
      </c>
      <c r="I382">
        <f t="shared" ca="1" si="587"/>
        <v>0</v>
      </c>
      <c r="J382">
        <f t="shared" ca="1" si="587"/>
        <v>0</v>
      </c>
      <c r="K382">
        <f t="shared" ca="1" si="587"/>
        <v>0</v>
      </c>
      <c r="L382">
        <f t="shared" ca="1" si="587"/>
        <v>0</v>
      </c>
      <c r="M382">
        <f t="shared" ca="1" si="587"/>
        <v>0</v>
      </c>
      <c r="N382">
        <f t="shared" ca="1" si="587"/>
        <v>0</v>
      </c>
      <c r="O382">
        <f t="shared" ca="1" si="587"/>
        <v>0</v>
      </c>
      <c r="P382">
        <f t="shared" ca="1" si="587"/>
        <v>0</v>
      </c>
      <c r="Q382">
        <f t="shared" ca="1" si="587"/>
        <v>0</v>
      </c>
      <c r="R382">
        <f t="shared" ca="1" si="587"/>
        <v>0</v>
      </c>
      <c r="S382">
        <f t="shared" ca="1" si="586"/>
        <v>0</v>
      </c>
      <c r="T382">
        <f t="shared" ca="1" si="586"/>
        <v>0</v>
      </c>
      <c r="U382">
        <f t="shared" ca="1" si="586"/>
        <v>0</v>
      </c>
      <c r="V382">
        <f t="shared" ca="1" si="586"/>
        <v>0</v>
      </c>
      <c r="W382">
        <f t="shared" ca="1" si="586"/>
        <v>0</v>
      </c>
      <c r="X382">
        <f t="shared" ca="1" si="586"/>
        <v>0</v>
      </c>
      <c r="Y382">
        <f t="shared" ca="1" si="586"/>
        <v>0</v>
      </c>
      <c r="Z382">
        <f t="shared" ca="1" si="586"/>
        <v>0</v>
      </c>
      <c r="AA382">
        <f t="shared" ca="1" si="586"/>
        <v>0</v>
      </c>
      <c r="AB382">
        <f t="shared" ca="1" si="586"/>
        <v>0</v>
      </c>
      <c r="AC382">
        <f t="shared" ca="1" si="586"/>
        <v>0</v>
      </c>
      <c r="AD382">
        <f t="shared" ca="1" si="586"/>
        <v>0</v>
      </c>
      <c r="AE382">
        <f t="shared" ca="1" si="586"/>
        <v>0</v>
      </c>
      <c r="AF382">
        <f t="shared" ca="1" si="586"/>
        <v>0</v>
      </c>
      <c r="AG382">
        <f t="shared" ca="1" si="586"/>
        <v>0</v>
      </c>
      <c r="AH382">
        <f t="shared" ca="1" si="584"/>
        <v>0</v>
      </c>
      <c r="AI382">
        <f t="shared" ca="1" si="584"/>
        <v>0</v>
      </c>
      <c r="AJ382">
        <f t="shared" ca="1" si="584"/>
        <v>0</v>
      </c>
      <c r="AK382">
        <f t="shared" ca="1" si="584"/>
        <v>0</v>
      </c>
      <c r="AL382">
        <f t="shared" ca="1" si="584"/>
        <v>0</v>
      </c>
      <c r="AM382">
        <f t="shared" ca="1" si="584"/>
        <v>0</v>
      </c>
      <c r="AN382">
        <f t="shared" ca="1" si="584"/>
        <v>0</v>
      </c>
      <c r="AO382">
        <f t="shared" ca="1" si="584"/>
        <v>0</v>
      </c>
      <c r="AP382">
        <f t="shared" ca="1" si="584"/>
        <v>0</v>
      </c>
      <c r="AQ382">
        <f t="shared" ca="1" si="584"/>
        <v>0</v>
      </c>
      <c r="AR382">
        <f t="shared" ca="1" si="584"/>
        <v>0</v>
      </c>
      <c r="AS382">
        <f t="shared" ca="1" si="584"/>
        <v>0</v>
      </c>
      <c r="AT382">
        <f t="shared" ca="1" si="584"/>
        <v>0</v>
      </c>
      <c r="AU382">
        <f t="shared" ca="1" si="584"/>
        <v>0</v>
      </c>
      <c r="AV382">
        <f t="shared" ca="1" si="584"/>
        <v>0</v>
      </c>
      <c r="AW382">
        <f t="shared" ca="1" si="584"/>
        <v>0</v>
      </c>
      <c r="AX382">
        <f t="shared" ca="1" si="585"/>
        <v>0</v>
      </c>
      <c r="AY382">
        <f t="shared" ca="1" si="585"/>
        <v>0</v>
      </c>
      <c r="AZ382">
        <f t="shared" ca="1" si="585"/>
        <v>0</v>
      </c>
      <c r="BA382">
        <f t="shared" ca="1" si="585"/>
        <v>0</v>
      </c>
      <c r="BB382">
        <f t="shared" ca="1" si="585"/>
        <v>0</v>
      </c>
      <c r="BC382">
        <f t="shared" ca="1" si="585"/>
        <v>0</v>
      </c>
      <c r="BD382">
        <f t="shared" ca="1" si="585"/>
        <v>0</v>
      </c>
      <c r="BE382">
        <f t="shared" ca="1" si="585"/>
        <v>0</v>
      </c>
      <c r="BF382">
        <f t="shared" ca="1" si="585"/>
        <v>0.66666666666666663</v>
      </c>
      <c r="BG382">
        <f t="shared" ca="1" si="585"/>
        <v>0</v>
      </c>
      <c r="BH382">
        <f t="shared" ca="1" si="585"/>
        <v>0</v>
      </c>
      <c r="BI382">
        <f t="shared" ca="1" si="585"/>
        <v>0</v>
      </c>
    </row>
    <row r="383" spans="1:61" x14ac:dyDescent="0.25">
      <c r="A383" s="60">
        <f t="shared" si="572"/>
        <v>2028.75</v>
      </c>
      <c r="B383">
        <f t="shared" si="574"/>
        <v>57</v>
      </c>
      <c r="C383">
        <f t="shared" ca="1" si="587"/>
        <v>0</v>
      </c>
      <c r="D383">
        <f t="shared" ca="1" si="587"/>
        <v>0</v>
      </c>
      <c r="E383">
        <f t="shared" ca="1" si="587"/>
        <v>0</v>
      </c>
      <c r="F383">
        <f t="shared" ca="1" si="587"/>
        <v>0</v>
      </c>
      <c r="G383">
        <f t="shared" ca="1" si="587"/>
        <v>0</v>
      </c>
      <c r="H383">
        <f t="shared" ca="1" si="587"/>
        <v>0</v>
      </c>
      <c r="I383">
        <f t="shared" ca="1" si="587"/>
        <v>0</v>
      </c>
      <c r="J383">
        <f t="shared" ca="1" si="587"/>
        <v>0</v>
      </c>
      <c r="K383">
        <f t="shared" ca="1" si="587"/>
        <v>0</v>
      </c>
      <c r="L383">
        <f t="shared" ca="1" si="587"/>
        <v>0</v>
      </c>
      <c r="M383">
        <f t="shared" ca="1" si="587"/>
        <v>0</v>
      </c>
      <c r="N383">
        <f t="shared" ca="1" si="587"/>
        <v>0</v>
      </c>
      <c r="O383">
        <f t="shared" ca="1" si="587"/>
        <v>0</v>
      </c>
      <c r="P383">
        <f t="shared" ca="1" si="587"/>
        <v>0</v>
      </c>
      <c r="Q383">
        <f t="shared" ca="1" si="587"/>
        <v>0</v>
      </c>
      <c r="R383">
        <f t="shared" ca="1" si="587"/>
        <v>0</v>
      </c>
      <c r="S383">
        <f t="shared" ca="1" si="586"/>
        <v>0</v>
      </c>
      <c r="T383">
        <f t="shared" ca="1" si="586"/>
        <v>0</v>
      </c>
      <c r="U383">
        <f t="shared" ca="1" si="586"/>
        <v>0</v>
      </c>
      <c r="V383">
        <f t="shared" ca="1" si="586"/>
        <v>0</v>
      </c>
      <c r="W383">
        <f t="shared" ca="1" si="586"/>
        <v>0</v>
      </c>
      <c r="X383">
        <f t="shared" ca="1" si="586"/>
        <v>0</v>
      </c>
      <c r="Y383">
        <f t="shared" ca="1" si="586"/>
        <v>0</v>
      </c>
      <c r="Z383">
        <f t="shared" ca="1" si="586"/>
        <v>0</v>
      </c>
      <c r="AA383">
        <f t="shared" ca="1" si="586"/>
        <v>0</v>
      </c>
      <c r="AB383">
        <f t="shared" ca="1" si="586"/>
        <v>0</v>
      </c>
      <c r="AC383">
        <f t="shared" ca="1" si="586"/>
        <v>0</v>
      </c>
      <c r="AD383">
        <f t="shared" ca="1" si="586"/>
        <v>0</v>
      </c>
      <c r="AE383">
        <f t="shared" ca="1" si="586"/>
        <v>0</v>
      </c>
      <c r="AF383">
        <f t="shared" ca="1" si="586"/>
        <v>0</v>
      </c>
      <c r="AG383">
        <f t="shared" ca="1" si="586"/>
        <v>0</v>
      </c>
      <c r="AH383">
        <f t="shared" ca="1" si="584"/>
        <v>0</v>
      </c>
      <c r="AI383">
        <f t="shared" ca="1" si="584"/>
        <v>0</v>
      </c>
      <c r="AJ383">
        <f t="shared" ca="1" si="584"/>
        <v>0</v>
      </c>
      <c r="AK383">
        <f t="shared" ca="1" si="584"/>
        <v>0</v>
      </c>
      <c r="AL383">
        <f t="shared" ca="1" si="584"/>
        <v>0</v>
      </c>
      <c r="AM383">
        <f t="shared" ca="1" si="584"/>
        <v>0</v>
      </c>
      <c r="AN383">
        <f t="shared" ca="1" si="584"/>
        <v>0</v>
      </c>
      <c r="AO383">
        <f t="shared" ca="1" si="584"/>
        <v>0</v>
      </c>
      <c r="AP383">
        <f t="shared" ca="1" si="584"/>
        <v>0</v>
      </c>
      <c r="AQ383">
        <f t="shared" ca="1" si="584"/>
        <v>0</v>
      </c>
      <c r="AR383">
        <f t="shared" ca="1" si="584"/>
        <v>0</v>
      </c>
      <c r="AS383">
        <f t="shared" ca="1" si="584"/>
        <v>0</v>
      </c>
      <c r="AT383">
        <f t="shared" ca="1" si="584"/>
        <v>0</v>
      </c>
      <c r="AU383">
        <f t="shared" ca="1" si="584"/>
        <v>0</v>
      </c>
      <c r="AV383">
        <f t="shared" ca="1" si="584"/>
        <v>0</v>
      </c>
      <c r="AW383">
        <f t="shared" ca="1" si="584"/>
        <v>0</v>
      </c>
      <c r="AX383">
        <f t="shared" ca="1" si="585"/>
        <v>0</v>
      </c>
      <c r="AY383">
        <f t="shared" ca="1" si="585"/>
        <v>0</v>
      </c>
      <c r="AZ383">
        <f t="shared" ca="1" si="585"/>
        <v>0</v>
      </c>
      <c r="BA383">
        <f t="shared" ca="1" si="585"/>
        <v>0</v>
      </c>
      <c r="BB383">
        <f t="shared" ca="1" si="585"/>
        <v>0</v>
      </c>
      <c r="BC383">
        <f t="shared" ca="1" si="585"/>
        <v>0</v>
      </c>
      <c r="BD383">
        <f t="shared" ca="1" si="585"/>
        <v>0</v>
      </c>
      <c r="BE383">
        <f t="shared" ca="1" si="585"/>
        <v>0</v>
      </c>
      <c r="BF383">
        <f t="shared" ca="1" si="585"/>
        <v>0</v>
      </c>
      <c r="BG383">
        <f t="shared" ca="1" si="585"/>
        <v>0.66666666666666663</v>
      </c>
      <c r="BH383">
        <f t="shared" ca="1" si="585"/>
        <v>0</v>
      </c>
      <c r="BI383">
        <f t="shared" ca="1" si="585"/>
        <v>0</v>
      </c>
    </row>
    <row r="384" spans="1:61" x14ac:dyDescent="0.25">
      <c r="A384" s="60">
        <f t="shared" si="572"/>
        <v>2029</v>
      </c>
      <c r="B384">
        <f t="shared" si="574"/>
        <v>58</v>
      </c>
      <c r="C384">
        <f t="shared" ca="1" si="587"/>
        <v>0</v>
      </c>
      <c r="D384">
        <f t="shared" ca="1" si="587"/>
        <v>0</v>
      </c>
      <c r="E384">
        <f t="shared" ca="1" si="587"/>
        <v>0</v>
      </c>
      <c r="F384">
        <f t="shared" ca="1" si="587"/>
        <v>0</v>
      </c>
      <c r="G384">
        <f t="shared" ca="1" si="587"/>
        <v>0</v>
      </c>
      <c r="H384">
        <f t="shared" ca="1" si="587"/>
        <v>0</v>
      </c>
      <c r="I384">
        <f t="shared" ca="1" si="587"/>
        <v>0</v>
      </c>
      <c r="J384">
        <f t="shared" ca="1" si="587"/>
        <v>0</v>
      </c>
      <c r="K384">
        <f t="shared" ca="1" si="587"/>
        <v>0</v>
      </c>
      <c r="L384">
        <f t="shared" ca="1" si="587"/>
        <v>0</v>
      </c>
      <c r="M384">
        <f t="shared" ca="1" si="587"/>
        <v>0</v>
      </c>
      <c r="N384">
        <f t="shared" ca="1" si="587"/>
        <v>0</v>
      </c>
      <c r="O384">
        <f t="shared" ca="1" si="587"/>
        <v>0</v>
      </c>
      <c r="P384">
        <f t="shared" ca="1" si="587"/>
        <v>0</v>
      </c>
      <c r="Q384">
        <f t="shared" ca="1" si="587"/>
        <v>0</v>
      </c>
      <c r="R384">
        <f t="shared" ca="1" si="587"/>
        <v>0</v>
      </c>
      <c r="S384">
        <f t="shared" ca="1" si="586"/>
        <v>0</v>
      </c>
      <c r="T384">
        <f t="shared" ca="1" si="586"/>
        <v>0</v>
      </c>
      <c r="U384">
        <f t="shared" ca="1" si="586"/>
        <v>0</v>
      </c>
      <c r="V384">
        <f t="shared" ca="1" si="586"/>
        <v>0</v>
      </c>
      <c r="W384">
        <f t="shared" ca="1" si="586"/>
        <v>0</v>
      </c>
      <c r="X384">
        <f t="shared" ca="1" si="586"/>
        <v>0</v>
      </c>
      <c r="Y384">
        <f t="shared" ca="1" si="586"/>
        <v>0</v>
      </c>
      <c r="Z384">
        <f t="shared" ca="1" si="586"/>
        <v>0</v>
      </c>
      <c r="AA384">
        <f t="shared" ca="1" si="586"/>
        <v>0</v>
      </c>
      <c r="AB384">
        <f t="shared" ca="1" si="586"/>
        <v>0</v>
      </c>
      <c r="AC384">
        <f t="shared" ca="1" si="586"/>
        <v>0</v>
      </c>
      <c r="AD384">
        <f t="shared" ca="1" si="586"/>
        <v>0</v>
      </c>
      <c r="AE384">
        <f t="shared" ca="1" si="586"/>
        <v>0</v>
      </c>
      <c r="AF384">
        <f t="shared" ca="1" si="586"/>
        <v>0</v>
      </c>
      <c r="AG384">
        <f t="shared" ca="1" si="586"/>
        <v>0</v>
      </c>
      <c r="AH384">
        <f t="shared" ca="1" si="584"/>
        <v>0</v>
      </c>
      <c r="AI384">
        <f t="shared" ca="1" si="584"/>
        <v>0</v>
      </c>
      <c r="AJ384">
        <f t="shared" ca="1" si="584"/>
        <v>0</v>
      </c>
      <c r="AK384">
        <f t="shared" ca="1" si="584"/>
        <v>0</v>
      </c>
      <c r="AL384">
        <f t="shared" ca="1" si="584"/>
        <v>0</v>
      </c>
      <c r="AM384">
        <f t="shared" ca="1" si="584"/>
        <v>0</v>
      </c>
      <c r="AN384">
        <f t="shared" ca="1" si="584"/>
        <v>0</v>
      </c>
      <c r="AO384">
        <f t="shared" ca="1" si="584"/>
        <v>0</v>
      </c>
      <c r="AP384">
        <f t="shared" ca="1" si="584"/>
        <v>0</v>
      </c>
      <c r="AQ384">
        <f t="shared" ca="1" si="584"/>
        <v>0</v>
      </c>
      <c r="AR384">
        <f t="shared" ca="1" si="584"/>
        <v>0</v>
      </c>
      <c r="AS384">
        <f t="shared" ca="1" si="584"/>
        <v>0</v>
      </c>
      <c r="AT384">
        <f t="shared" ca="1" si="584"/>
        <v>0</v>
      </c>
      <c r="AU384">
        <f t="shared" ca="1" si="584"/>
        <v>0</v>
      </c>
      <c r="AV384">
        <f t="shared" ca="1" si="584"/>
        <v>0</v>
      </c>
      <c r="AW384">
        <f t="shared" ca="1" si="584"/>
        <v>0</v>
      </c>
      <c r="AX384">
        <f t="shared" ca="1" si="585"/>
        <v>0</v>
      </c>
      <c r="AY384">
        <f t="shared" ca="1" si="585"/>
        <v>0</v>
      </c>
      <c r="AZ384">
        <f t="shared" ca="1" si="585"/>
        <v>0</v>
      </c>
      <c r="BA384">
        <f t="shared" ca="1" si="585"/>
        <v>0</v>
      </c>
      <c r="BB384">
        <f t="shared" ca="1" si="585"/>
        <v>0</v>
      </c>
      <c r="BC384">
        <f t="shared" ca="1" si="585"/>
        <v>0</v>
      </c>
      <c r="BD384">
        <f t="shared" ca="1" si="585"/>
        <v>0</v>
      </c>
      <c r="BE384">
        <f t="shared" ca="1" si="585"/>
        <v>0</v>
      </c>
      <c r="BF384">
        <f t="shared" ca="1" si="585"/>
        <v>0</v>
      </c>
      <c r="BG384">
        <f t="shared" ca="1" si="585"/>
        <v>0</v>
      </c>
      <c r="BH384">
        <f t="shared" ca="1" si="585"/>
        <v>0.66666666666666663</v>
      </c>
      <c r="BI384">
        <f t="shared" ca="1" si="585"/>
        <v>0</v>
      </c>
    </row>
    <row r="385" spans="1:61" x14ac:dyDescent="0.25">
      <c r="A385" s="60">
        <f t="shared" si="572"/>
        <v>2029.25</v>
      </c>
      <c r="B385">
        <f t="shared" si="574"/>
        <v>59</v>
      </c>
      <c r="C385">
        <f t="shared" ca="1" si="587"/>
        <v>0</v>
      </c>
      <c r="D385">
        <f t="shared" ca="1" si="587"/>
        <v>0</v>
      </c>
      <c r="E385">
        <f t="shared" ca="1" si="587"/>
        <v>0</v>
      </c>
      <c r="F385">
        <f t="shared" ca="1" si="587"/>
        <v>0</v>
      </c>
      <c r="G385">
        <f t="shared" ca="1" si="587"/>
        <v>0</v>
      </c>
      <c r="H385">
        <f t="shared" ca="1" si="587"/>
        <v>0</v>
      </c>
      <c r="I385">
        <f t="shared" ca="1" si="587"/>
        <v>0</v>
      </c>
      <c r="J385">
        <f t="shared" ca="1" si="587"/>
        <v>0</v>
      </c>
      <c r="K385">
        <f t="shared" ca="1" si="587"/>
        <v>0</v>
      </c>
      <c r="L385">
        <f t="shared" ca="1" si="587"/>
        <v>0</v>
      </c>
      <c r="M385">
        <f t="shared" ca="1" si="587"/>
        <v>0</v>
      </c>
      <c r="N385">
        <f t="shared" ca="1" si="587"/>
        <v>0</v>
      </c>
      <c r="O385">
        <f t="shared" ca="1" si="587"/>
        <v>0</v>
      </c>
      <c r="P385">
        <f t="shared" ca="1" si="587"/>
        <v>0</v>
      </c>
      <c r="Q385">
        <f t="shared" ca="1" si="587"/>
        <v>0</v>
      </c>
      <c r="R385">
        <f t="shared" ca="1" si="587"/>
        <v>0</v>
      </c>
      <c r="S385">
        <f t="shared" ca="1" si="586"/>
        <v>0</v>
      </c>
      <c r="T385">
        <f t="shared" ca="1" si="586"/>
        <v>0</v>
      </c>
      <c r="U385">
        <f t="shared" ca="1" si="586"/>
        <v>0</v>
      </c>
      <c r="V385">
        <f t="shared" ca="1" si="586"/>
        <v>0</v>
      </c>
      <c r="W385">
        <f t="shared" ca="1" si="586"/>
        <v>0</v>
      </c>
      <c r="X385">
        <f t="shared" ca="1" si="586"/>
        <v>0</v>
      </c>
      <c r="Y385">
        <f t="shared" ca="1" si="586"/>
        <v>0</v>
      </c>
      <c r="Z385">
        <f t="shared" ca="1" si="586"/>
        <v>0</v>
      </c>
      <c r="AA385">
        <f t="shared" ca="1" si="586"/>
        <v>0</v>
      </c>
      <c r="AB385">
        <f t="shared" ca="1" si="586"/>
        <v>0</v>
      </c>
      <c r="AC385">
        <f t="shared" ca="1" si="586"/>
        <v>0</v>
      </c>
      <c r="AD385">
        <f t="shared" ca="1" si="586"/>
        <v>0</v>
      </c>
      <c r="AE385">
        <f t="shared" ca="1" si="586"/>
        <v>0</v>
      </c>
      <c r="AF385">
        <f t="shared" ca="1" si="586"/>
        <v>0</v>
      </c>
      <c r="AG385">
        <f t="shared" ca="1" si="586"/>
        <v>0</v>
      </c>
      <c r="AH385">
        <f t="shared" ca="1" si="584"/>
        <v>0</v>
      </c>
      <c r="AI385">
        <f t="shared" ca="1" si="584"/>
        <v>0</v>
      </c>
      <c r="AJ385">
        <f t="shared" ca="1" si="584"/>
        <v>0</v>
      </c>
      <c r="AK385">
        <f t="shared" ca="1" si="584"/>
        <v>0</v>
      </c>
      <c r="AL385">
        <f t="shared" ca="1" si="584"/>
        <v>0</v>
      </c>
      <c r="AM385">
        <f t="shared" ca="1" si="584"/>
        <v>0</v>
      </c>
      <c r="AN385">
        <f t="shared" ca="1" si="584"/>
        <v>0</v>
      </c>
      <c r="AO385">
        <f t="shared" ca="1" si="584"/>
        <v>0</v>
      </c>
      <c r="AP385">
        <f t="shared" ca="1" si="584"/>
        <v>0</v>
      </c>
      <c r="AQ385">
        <f t="shared" ca="1" si="584"/>
        <v>0</v>
      </c>
      <c r="AR385">
        <f t="shared" ca="1" si="584"/>
        <v>0</v>
      </c>
      <c r="AS385">
        <f t="shared" ca="1" si="584"/>
        <v>0</v>
      </c>
      <c r="AT385">
        <f t="shared" ca="1" si="584"/>
        <v>0</v>
      </c>
      <c r="AU385">
        <f t="shared" ca="1" si="584"/>
        <v>0</v>
      </c>
      <c r="AV385">
        <f t="shared" ca="1" si="584"/>
        <v>0</v>
      </c>
      <c r="AW385">
        <f t="shared" ca="1" si="584"/>
        <v>0</v>
      </c>
      <c r="AX385">
        <f t="shared" ca="1" si="585"/>
        <v>0</v>
      </c>
      <c r="AY385">
        <f t="shared" ca="1" si="585"/>
        <v>0</v>
      </c>
      <c r="AZ385">
        <f t="shared" ca="1" si="585"/>
        <v>0</v>
      </c>
      <c r="BA385">
        <f t="shared" ca="1" si="585"/>
        <v>0</v>
      </c>
      <c r="BB385">
        <f t="shared" ca="1" si="585"/>
        <v>0</v>
      </c>
      <c r="BC385">
        <f t="shared" ca="1" si="585"/>
        <v>0</v>
      </c>
      <c r="BD385">
        <f t="shared" ca="1" si="585"/>
        <v>0</v>
      </c>
      <c r="BE385">
        <f t="shared" ca="1" si="585"/>
        <v>0</v>
      </c>
      <c r="BF385">
        <f t="shared" ca="1" si="585"/>
        <v>0</v>
      </c>
      <c r="BG385">
        <f t="shared" ca="1" si="585"/>
        <v>0</v>
      </c>
      <c r="BH385">
        <f t="shared" ca="1" si="585"/>
        <v>0</v>
      </c>
      <c r="BI385">
        <f t="shared" ca="1" si="585"/>
        <v>0.66666666666666663</v>
      </c>
    </row>
    <row r="386" spans="1:61" x14ac:dyDescent="0.25">
      <c r="A386" s="60" t="str">
        <f t="shared" si="572"/>
        <v>Total</v>
      </c>
    </row>
    <row r="387" spans="1:61" x14ac:dyDescent="0.25">
      <c r="A387" s="60"/>
    </row>
    <row r="388" spans="1:61" x14ac:dyDescent="0.25">
      <c r="A388" s="60"/>
    </row>
    <row r="389" spans="1:61" x14ac:dyDescent="0.25">
      <c r="A389" s="132" t="s">
        <v>546</v>
      </c>
    </row>
    <row r="390" spans="1:61" x14ac:dyDescent="0.25">
      <c r="A390" s="60">
        <f>A327</f>
        <v>2014.75</v>
      </c>
      <c r="C390" s="5">
        <f ca="1">C327*C259</f>
        <v>0</v>
      </c>
      <c r="D390" s="5">
        <f t="shared" ref="D390:BI390" ca="1" si="588">D327*D259</f>
        <v>0</v>
      </c>
      <c r="E390" s="5">
        <f t="shared" ca="1" si="588"/>
        <v>0</v>
      </c>
      <c r="F390" s="5">
        <f t="shared" ca="1" si="588"/>
        <v>0</v>
      </c>
      <c r="G390" s="5">
        <f t="shared" ca="1" si="588"/>
        <v>0</v>
      </c>
      <c r="H390" s="5">
        <f t="shared" ca="1" si="588"/>
        <v>0</v>
      </c>
      <c r="I390" s="5">
        <f t="shared" ca="1" si="588"/>
        <v>0</v>
      </c>
      <c r="J390" s="5">
        <f t="shared" ca="1" si="588"/>
        <v>0</v>
      </c>
      <c r="K390" s="5">
        <f t="shared" ca="1" si="588"/>
        <v>0</v>
      </c>
      <c r="L390" s="5">
        <f t="shared" ca="1" si="588"/>
        <v>0</v>
      </c>
      <c r="M390" s="5">
        <f t="shared" ca="1" si="588"/>
        <v>0</v>
      </c>
      <c r="N390" s="5">
        <f t="shared" ca="1" si="588"/>
        <v>0</v>
      </c>
      <c r="O390" s="5">
        <f t="shared" ca="1" si="588"/>
        <v>0</v>
      </c>
      <c r="P390" s="5">
        <f t="shared" ca="1" si="588"/>
        <v>0</v>
      </c>
      <c r="Q390" s="5">
        <f t="shared" ca="1" si="588"/>
        <v>0</v>
      </c>
      <c r="R390" s="5">
        <f t="shared" ca="1" si="588"/>
        <v>0</v>
      </c>
      <c r="S390" s="5">
        <f t="shared" ca="1" si="588"/>
        <v>0</v>
      </c>
      <c r="T390" s="5">
        <f t="shared" ca="1" si="588"/>
        <v>0</v>
      </c>
      <c r="U390" s="5">
        <f t="shared" ca="1" si="588"/>
        <v>0</v>
      </c>
      <c r="V390" s="5">
        <f t="shared" ca="1" si="588"/>
        <v>0</v>
      </c>
      <c r="W390" s="5">
        <f t="shared" ca="1" si="588"/>
        <v>0</v>
      </c>
      <c r="X390" s="5">
        <f t="shared" ca="1" si="588"/>
        <v>0</v>
      </c>
      <c r="Y390" s="5">
        <f t="shared" ca="1" si="588"/>
        <v>0</v>
      </c>
      <c r="Z390" s="5">
        <f t="shared" ca="1" si="588"/>
        <v>0</v>
      </c>
      <c r="AA390" s="5">
        <f t="shared" ca="1" si="588"/>
        <v>0</v>
      </c>
      <c r="AB390" s="5">
        <f t="shared" ca="1" si="588"/>
        <v>0</v>
      </c>
      <c r="AC390" s="5">
        <f t="shared" ca="1" si="588"/>
        <v>0</v>
      </c>
      <c r="AD390" s="5">
        <f t="shared" ca="1" si="588"/>
        <v>0</v>
      </c>
      <c r="AE390" s="5">
        <f t="shared" ca="1" si="588"/>
        <v>0</v>
      </c>
      <c r="AF390" s="5">
        <f t="shared" ca="1" si="588"/>
        <v>0</v>
      </c>
      <c r="AG390" s="5">
        <f t="shared" ca="1" si="588"/>
        <v>0</v>
      </c>
      <c r="AH390" s="5">
        <f t="shared" ca="1" si="588"/>
        <v>0</v>
      </c>
      <c r="AI390" s="5">
        <f t="shared" ca="1" si="588"/>
        <v>0</v>
      </c>
      <c r="AJ390" s="5">
        <f t="shared" ca="1" si="588"/>
        <v>0</v>
      </c>
      <c r="AK390" s="5">
        <f t="shared" ca="1" si="588"/>
        <v>0</v>
      </c>
      <c r="AL390" s="5">
        <f t="shared" ca="1" si="588"/>
        <v>0</v>
      </c>
      <c r="AM390" s="5">
        <f t="shared" ca="1" si="588"/>
        <v>0</v>
      </c>
      <c r="AN390" s="5">
        <f t="shared" ca="1" si="588"/>
        <v>0</v>
      </c>
      <c r="AO390" s="5">
        <f t="shared" ca="1" si="588"/>
        <v>0</v>
      </c>
      <c r="AP390" s="5">
        <f t="shared" ca="1" si="588"/>
        <v>0</v>
      </c>
      <c r="AQ390" s="5">
        <f t="shared" ca="1" si="588"/>
        <v>0</v>
      </c>
      <c r="AR390" s="5">
        <f t="shared" ca="1" si="588"/>
        <v>0</v>
      </c>
      <c r="AS390" s="5">
        <f t="shared" ca="1" si="588"/>
        <v>0</v>
      </c>
      <c r="AT390" s="5">
        <f t="shared" ca="1" si="588"/>
        <v>0</v>
      </c>
      <c r="AU390" s="5">
        <f t="shared" ca="1" si="588"/>
        <v>0</v>
      </c>
      <c r="AV390" s="5">
        <f t="shared" ca="1" si="588"/>
        <v>0</v>
      </c>
      <c r="AW390" s="5">
        <f t="shared" ca="1" si="588"/>
        <v>0</v>
      </c>
      <c r="AX390" s="5">
        <f t="shared" ca="1" si="588"/>
        <v>0</v>
      </c>
      <c r="AY390" s="5">
        <f t="shared" ca="1" si="588"/>
        <v>0</v>
      </c>
      <c r="AZ390" s="5">
        <f t="shared" ca="1" si="588"/>
        <v>0</v>
      </c>
      <c r="BA390" s="5">
        <f t="shared" ca="1" si="588"/>
        <v>0</v>
      </c>
      <c r="BB390" s="5">
        <f t="shared" ca="1" si="588"/>
        <v>0</v>
      </c>
      <c r="BC390" s="5">
        <f t="shared" ca="1" si="588"/>
        <v>0</v>
      </c>
      <c r="BD390" s="5">
        <f t="shared" ca="1" si="588"/>
        <v>0</v>
      </c>
      <c r="BE390" s="5">
        <f t="shared" ca="1" si="588"/>
        <v>0</v>
      </c>
      <c r="BF390" s="5">
        <f t="shared" ca="1" si="588"/>
        <v>0</v>
      </c>
      <c r="BG390" s="5">
        <f t="shared" ca="1" si="588"/>
        <v>0</v>
      </c>
      <c r="BH390" s="5">
        <f t="shared" ca="1" si="588"/>
        <v>0</v>
      </c>
      <c r="BI390" s="5">
        <f t="shared" ca="1" si="588"/>
        <v>0</v>
      </c>
    </row>
    <row r="391" spans="1:61" x14ac:dyDescent="0.25">
      <c r="A391" s="60">
        <f t="shared" ref="A391:A449" si="589">A328</f>
        <v>2015</v>
      </c>
      <c r="C391" s="5">
        <f t="shared" ref="C391:BI391" ca="1" si="590">C328*C260</f>
        <v>0</v>
      </c>
      <c r="D391" s="5">
        <f t="shared" ca="1" si="590"/>
        <v>29278.455972508324</v>
      </c>
      <c r="E391" s="5">
        <f t="shared" ca="1" si="590"/>
        <v>0</v>
      </c>
      <c r="F391" s="5">
        <f t="shared" ca="1" si="590"/>
        <v>0</v>
      </c>
      <c r="G391" s="5">
        <f t="shared" ca="1" si="590"/>
        <v>0</v>
      </c>
      <c r="H391" s="5">
        <f t="shared" ca="1" si="590"/>
        <v>0</v>
      </c>
      <c r="I391" s="5">
        <f t="shared" ca="1" si="590"/>
        <v>0</v>
      </c>
      <c r="J391" s="5">
        <f t="shared" ca="1" si="590"/>
        <v>0</v>
      </c>
      <c r="K391" s="5">
        <f t="shared" ca="1" si="590"/>
        <v>0</v>
      </c>
      <c r="L391" s="5">
        <f t="shared" ca="1" si="590"/>
        <v>0</v>
      </c>
      <c r="M391" s="5">
        <f t="shared" ca="1" si="590"/>
        <v>0</v>
      </c>
      <c r="N391" s="5">
        <f t="shared" ca="1" si="590"/>
        <v>0</v>
      </c>
      <c r="O391" s="5">
        <f t="shared" ca="1" si="590"/>
        <v>0</v>
      </c>
      <c r="P391" s="5">
        <f t="shared" ca="1" si="590"/>
        <v>0</v>
      </c>
      <c r="Q391" s="5">
        <f t="shared" ca="1" si="590"/>
        <v>0</v>
      </c>
      <c r="R391" s="5">
        <f t="shared" ca="1" si="590"/>
        <v>0</v>
      </c>
      <c r="S391" s="5">
        <f t="shared" ca="1" si="590"/>
        <v>0</v>
      </c>
      <c r="T391" s="5">
        <f t="shared" ca="1" si="590"/>
        <v>0</v>
      </c>
      <c r="U391" s="5">
        <f t="shared" ca="1" si="590"/>
        <v>0</v>
      </c>
      <c r="V391" s="5">
        <f t="shared" ca="1" si="590"/>
        <v>0</v>
      </c>
      <c r="W391" s="5">
        <f t="shared" ca="1" si="590"/>
        <v>0</v>
      </c>
      <c r="X391" s="5">
        <f t="shared" ca="1" si="590"/>
        <v>0</v>
      </c>
      <c r="Y391" s="5">
        <f t="shared" ca="1" si="590"/>
        <v>0</v>
      </c>
      <c r="Z391" s="5">
        <f t="shared" ca="1" si="590"/>
        <v>0</v>
      </c>
      <c r="AA391" s="5">
        <f t="shared" ca="1" si="590"/>
        <v>0</v>
      </c>
      <c r="AB391" s="5">
        <f t="shared" ca="1" si="590"/>
        <v>0</v>
      </c>
      <c r="AC391" s="5">
        <f t="shared" ca="1" si="590"/>
        <v>0</v>
      </c>
      <c r="AD391" s="5">
        <f t="shared" ca="1" si="590"/>
        <v>0</v>
      </c>
      <c r="AE391" s="5">
        <f t="shared" ca="1" si="590"/>
        <v>0</v>
      </c>
      <c r="AF391" s="5">
        <f t="shared" ca="1" si="590"/>
        <v>0</v>
      </c>
      <c r="AG391" s="5">
        <f t="shared" ca="1" si="590"/>
        <v>0</v>
      </c>
      <c r="AH391" s="5">
        <f t="shared" ca="1" si="590"/>
        <v>0</v>
      </c>
      <c r="AI391" s="5">
        <f t="shared" ca="1" si="590"/>
        <v>0</v>
      </c>
      <c r="AJ391" s="5">
        <f t="shared" ca="1" si="590"/>
        <v>0</v>
      </c>
      <c r="AK391" s="5">
        <f t="shared" ca="1" si="590"/>
        <v>0</v>
      </c>
      <c r="AL391" s="5">
        <f t="shared" ca="1" si="590"/>
        <v>0</v>
      </c>
      <c r="AM391" s="5">
        <f t="shared" ca="1" si="590"/>
        <v>0</v>
      </c>
      <c r="AN391" s="5">
        <f t="shared" ca="1" si="590"/>
        <v>0</v>
      </c>
      <c r="AO391" s="5">
        <f t="shared" ca="1" si="590"/>
        <v>0</v>
      </c>
      <c r="AP391" s="5">
        <f t="shared" ca="1" si="590"/>
        <v>0</v>
      </c>
      <c r="AQ391" s="5">
        <f t="shared" ca="1" si="590"/>
        <v>0</v>
      </c>
      <c r="AR391" s="5">
        <f t="shared" ca="1" si="590"/>
        <v>0</v>
      </c>
      <c r="AS391" s="5">
        <f t="shared" ca="1" si="590"/>
        <v>0</v>
      </c>
      <c r="AT391" s="5">
        <f t="shared" ca="1" si="590"/>
        <v>0</v>
      </c>
      <c r="AU391" s="5">
        <f t="shared" ca="1" si="590"/>
        <v>0</v>
      </c>
      <c r="AV391" s="5">
        <f t="shared" ca="1" si="590"/>
        <v>0</v>
      </c>
      <c r="AW391" s="5">
        <f t="shared" ca="1" si="590"/>
        <v>0</v>
      </c>
      <c r="AX391" s="5">
        <f t="shared" ca="1" si="590"/>
        <v>0</v>
      </c>
      <c r="AY391" s="5">
        <f t="shared" ca="1" si="590"/>
        <v>0</v>
      </c>
      <c r="AZ391" s="5">
        <f t="shared" ca="1" si="590"/>
        <v>0</v>
      </c>
      <c r="BA391" s="5">
        <f t="shared" ca="1" si="590"/>
        <v>0</v>
      </c>
      <c r="BB391" s="5">
        <f t="shared" ca="1" si="590"/>
        <v>0</v>
      </c>
      <c r="BC391" s="5">
        <f t="shared" ca="1" si="590"/>
        <v>0</v>
      </c>
      <c r="BD391" s="5">
        <f t="shared" ca="1" si="590"/>
        <v>0</v>
      </c>
      <c r="BE391" s="5">
        <f t="shared" ca="1" si="590"/>
        <v>0</v>
      </c>
      <c r="BF391" s="5">
        <f t="shared" ca="1" si="590"/>
        <v>0</v>
      </c>
      <c r="BG391" s="5">
        <f t="shared" ca="1" si="590"/>
        <v>0</v>
      </c>
      <c r="BH391" s="5">
        <f t="shared" ca="1" si="590"/>
        <v>0</v>
      </c>
      <c r="BI391" s="5">
        <f t="shared" ca="1" si="590"/>
        <v>0</v>
      </c>
    </row>
    <row r="392" spans="1:61" x14ac:dyDescent="0.25">
      <c r="A392" s="60">
        <f t="shared" si="589"/>
        <v>2015.25</v>
      </c>
      <c r="C392" s="5">
        <f t="shared" ref="C392:BI392" ca="1" si="591">C329*C261</f>
        <v>0</v>
      </c>
      <c r="D392" s="5">
        <f t="shared" ca="1" si="591"/>
        <v>0</v>
      </c>
      <c r="E392" s="5">
        <f t="shared" ca="1" si="591"/>
        <v>29637.768047923251</v>
      </c>
      <c r="F392" s="5">
        <f t="shared" ca="1" si="591"/>
        <v>0</v>
      </c>
      <c r="G392" s="5">
        <f t="shared" ca="1" si="591"/>
        <v>0</v>
      </c>
      <c r="H392" s="5">
        <f t="shared" ca="1" si="591"/>
        <v>0</v>
      </c>
      <c r="I392" s="5">
        <f t="shared" ca="1" si="591"/>
        <v>0</v>
      </c>
      <c r="J392" s="5">
        <f t="shared" ca="1" si="591"/>
        <v>0</v>
      </c>
      <c r="K392" s="5">
        <f t="shared" ca="1" si="591"/>
        <v>0</v>
      </c>
      <c r="L392" s="5">
        <f t="shared" ca="1" si="591"/>
        <v>0</v>
      </c>
      <c r="M392" s="5">
        <f t="shared" ca="1" si="591"/>
        <v>0</v>
      </c>
      <c r="N392" s="5">
        <f t="shared" ca="1" si="591"/>
        <v>0</v>
      </c>
      <c r="O392" s="5">
        <f t="shared" ca="1" si="591"/>
        <v>0</v>
      </c>
      <c r="P392" s="5">
        <f t="shared" ca="1" si="591"/>
        <v>0</v>
      </c>
      <c r="Q392" s="5">
        <f t="shared" ca="1" si="591"/>
        <v>0</v>
      </c>
      <c r="R392" s="5">
        <f t="shared" ca="1" si="591"/>
        <v>0</v>
      </c>
      <c r="S392" s="5">
        <f t="shared" ca="1" si="591"/>
        <v>0</v>
      </c>
      <c r="T392" s="5">
        <f t="shared" ca="1" si="591"/>
        <v>0</v>
      </c>
      <c r="U392" s="5">
        <f t="shared" ca="1" si="591"/>
        <v>0</v>
      </c>
      <c r="V392" s="5">
        <f t="shared" ca="1" si="591"/>
        <v>0</v>
      </c>
      <c r="W392" s="5">
        <f t="shared" ca="1" si="591"/>
        <v>0</v>
      </c>
      <c r="X392" s="5">
        <f t="shared" ca="1" si="591"/>
        <v>0</v>
      </c>
      <c r="Y392" s="5">
        <f t="shared" ca="1" si="591"/>
        <v>0</v>
      </c>
      <c r="Z392" s="5">
        <f t="shared" ca="1" si="591"/>
        <v>0</v>
      </c>
      <c r="AA392" s="5">
        <f t="shared" ca="1" si="591"/>
        <v>0</v>
      </c>
      <c r="AB392" s="5">
        <f t="shared" ca="1" si="591"/>
        <v>0</v>
      </c>
      <c r="AC392" s="5">
        <f t="shared" ca="1" si="591"/>
        <v>0</v>
      </c>
      <c r="AD392" s="5">
        <f t="shared" ca="1" si="591"/>
        <v>0</v>
      </c>
      <c r="AE392" s="5">
        <f t="shared" ca="1" si="591"/>
        <v>0</v>
      </c>
      <c r="AF392" s="5">
        <f t="shared" ca="1" si="591"/>
        <v>0</v>
      </c>
      <c r="AG392" s="5">
        <f t="shared" ca="1" si="591"/>
        <v>0</v>
      </c>
      <c r="AH392" s="5">
        <f t="shared" ca="1" si="591"/>
        <v>0</v>
      </c>
      <c r="AI392" s="5">
        <f t="shared" ca="1" si="591"/>
        <v>0</v>
      </c>
      <c r="AJ392" s="5">
        <f t="shared" ca="1" si="591"/>
        <v>0</v>
      </c>
      <c r="AK392" s="5">
        <f t="shared" ca="1" si="591"/>
        <v>0</v>
      </c>
      <c r="AL392" s="5">
        <f t="shared" ca="1" si="591"/>
        <v>0</v>
      </c>
      <c r="AM392" s="5">
        <f t="shared" ca="1" si="591"/>
        <v>0</v>
      </c>
      <c r="AN392" s="5">
        <f t="shared" ca="1" si="591"/>
        <v>0</v>
      </c>
      <c r="AO392" s="5">
        <f t="shared" ca="1" si="591"/>
        <v>0</v>
      </c>
      <c r="AP392" s="5">
        <f t="shared" ca="1" si="591"/>
        <v>0</v>
      </c>
      <c r="AQ392" s="5">
        <f t="shared" ca="1" si="591"/>
        <v>0</v>
      </c>
      <c r="AR392" s="5">
        <f t="shared" ca="1" si="591"/>
        <v>0</v>
      </c>
      <c r="AS392" s="5">
        <f t="shared" ca="1" si="591"/>
        <v>0</v>
      </c>
      <c r="AT392" s="5">
        <f t="shared" ca="1" si="591"/>
        <v>0</v>
      </c>
      <c r="AU392" s="5">
        <f t="shared" ca="1" si="591"/>
        <v>0</v>
      </c>
      <c r="AV392" s="5">
        <f t="shared" ca="1" si="591"/>
        <v>0</v>
      </c>
      <c r="AW392" s="5">
        <f t="shared" ca="1" si="591"/>
        <v>0</v>
      </c>
      <c r="AX392" s="5">
        <f t="shared" ca="1" si="591"/>
        <v>0</v>
      </c>
      <c r="AY392" s="5">
        <f t="shared" ca="1" si="591"/>
        <v>0</v>
      </c>
      <c r="AZ392" s="5">
        <f t="shared" ca="1" si="591"/>
        <v>0</v>
      </c>
      <c r="BA392" s="5">
        <f t="shared" ca="1" si="591"/>
        <v>0</v>
      </c>
      <c r="BB392" s="5">
        <f t="shared" ca="1" si="591"/>
        <v>0</v>
      </c>
      <c r="BC392" s="5">
        <f t="shared" ca="1" si="591"/>
        <v>0</v>
      </c>
      <c r="BD392" s="5">
        <f t="shared" ca="1" si="591"/>
        <v>0</v>
      </c>
      <c r="BE392" s="5">
        <f t="shared" ca="1" si="591"/>
        <v>0</v>
      </c>
      <c r="BF392" s="5">
        <f t="shared" ca="1" si="591"/>
        <v>0</v>
      </c>
      <c r="BG392" s="5">
        <f t="shared" ca="1" si="591"/>
        <v>0</v>
      </c>
      <c r="BH392" s="5">
        <f t="shared" ca="1" si="591"/>
        <v>0</v>
      </c>
      <c r="BI392" s="5">
        <f t="shared" ca="1" si="591"/>
        <v>0</v>
      </c>
    </row>
    <row r="393" spans="1:61" x14ac:dyDescent="0.25">
      <c r="A393" s="60">
        <f t="shared" si="589"/>
        <v>2015.5</v>
      </c>
      <c r="C393" s="5">
        <f t="shared" ref="C393:BI393" ca="1" si="592">C330*C262</f>
        <v>0</v>
      </c>
      <c r="D393" s="5">
        <f t="shared" ca="1" si="592"/>
        <v>0</v>
      </c>
      <c r="E393" s="5">
        <f t="shared" ca="1" si="592"/>
        <v>0</v>
      </c>
      <c r="F393" s="5">
        <f t="shared" ca="1" si="592"/>
        <v>33631.935997140652</v>
      </c>
      <c r="G393" s="5">
        <f t="shared" ca="1" si="592"/>
        <v>0</v>
      </c>
      <c r="H393" s="5">
        <f t="shared" ca="1" si="592"/>
        <v>0</v>
      </c>
      <c r="I393" s="5">
        <f t="shared" ca="1" si="592"/>
        <v>0</v>
      </c>
      <c r="J393" s="5">
        <f t="shared" ca="1" si="592"/>
        <v>0</v>
      </c>
      <c r="K393" s="5">
        <f t="shared" ca="1" si="592"/>
        <v>0</v>
      </c>
      <c r="L393" s="5">
        <f t="shared" ca="1" si="592"/>
        <v>0</v>
      </c>
      <c r="M393" s="5">
        <f t="shared" ca="1" si="592"/>
        <v>0</v>
      </c>
      <c r="N393" s="5">
        <f t="shared" ca="1" si="592"/>
        <v>0</v>
      </c>
      <c r="O393" s="5">
        <f t="shared" ca="1" si="592"/>
        <v>0</v>
      </c>
      <c r="P393" s="5">
        <f t="shared" ca="1" si="592"/>
        <v>0</v>
      </c>
      <c r="Q393" s="5">
        <f t="shared" ca="1" si="592"/>
        <v>0</v>
      </c>
      <c r="R393" s="5">
        <f t="shared" ca="1" si="592"/>
        <v>0</v>
      </c>
      <c r="S393" s="5">
        <f t="shared" ca="1" si="592"/>
        <v>0</v>
      </c>
      <c r="T393" s="5">
        <f t="shared" ca="1" si="592"/>
        <v>0</v>
      </c>
      <c r="U393" s="5">
        <f t="shared" ca="1" si="592"/>
        <v>0</v>
      </c>
      <c r="V393" s="5">
        <f t="shared" ca="1" si="592"/>
        <v>0</v>
      </c>
      <c r="W393" s="5">
        <f t="shared" ca="1" si="592"/>
        <v>0</v>
      </c>
      <c r="X393" s="5">
        <f t="shared" ca="1" si="592"/>
        <v>0</v>
      </c>
      <c r="Y393" s="5">
        <f t="shared" ca="1" si="592"/>
        <v>0</v>
      </c>
      <c r="Z393" s="5">
        <f t="shared" ca="1" si="592"/>
        <v>0</v>
      </c>
      <c r="AA393" s="5">
        <f t="shared" ca="1" si="592"/>
        <v>0</v>
      </c>
      <c r="AB393" s="5">
        <f t="shared" ca="1" si="592"/>
        <v>0</v>
      </c>
      <c r="AC393" s="5">
        <f t="shared" ca="1" si="592"/>
        <v>0</v>
      </c>
      <c r="AD393" s="5">
        <f t="shared" ca="1" si="592"/>
        <v>0</v>
      </c>
      <c r="AE393" s="5">
        <f t="shared" ca="1" si="592"/>
        <v>0</v>
      </c>
      <c r="AF393" s="5">
        <f t="shared" ca="1" si="592"/>
        <v>0</v>
      </c>
      <c r="AG393" s="5">
        <f t="shared" ca="1" si="592"/>
        <v>0</v>
      </c>
      <c r="AH393" s="5">
        <f t="shared" ca="1" si="592"/>
        <v>0</v>
      </c>
      <c r="AI393" s="5">
        <f t="shared" ca="1" si="592"/>
        <v>0</v>
      </c>
      <c r="AJ393" s="5">
        <f t="shared" ca="1" si="592"/>
        <v>0</v>
      </c>
      <c r="AK393" s="5">
        <f t="shared" ca="1" si="592"/>
        <v>0</v>
      </c>
      <c r="AL393" s="5">
        <f t="shared" ca="1" si="592"/>
        <v>0</v>
      </c>
      <c r="AM393" s="5">
        <f t="shared" ca="1" si="592"/>
        <v>0</v>
      </c>
      <c r="AN393" s="5">
        <f t="shared" ca="1" si="592"/>
        <v>0</v>
      </c>
      <c r="AO393" s="5">
        <f t="shared" ca="1" si="592"/>
        <v>0</v>
      </c>
      <c r="AP393" s="5">
        <f t="shared" ca="1" si="592"/>
        <v>0</v>
      </c>
      <c r="AQ393" s="5">
        <f t="shared" ca="1" si="592"/>
        <v>0</v>
      </c>
      <c r="AR393" s="5">
        <f t="shared" ca="1" si="592"/>
        <v>0</v>
      </c>
      <c r="AS393" s="5">
        <f t="shared" ca="1" si="592"/>
        <v>0</v>
      </c>
      <c r="AT393" s="5">
        <f t="shared" ca="1" si="592"/>
        <v>0</v>
      </c>
      <c r="AU393" s="5">
        <f t="shared" ca="1" si="592"/>
        <v>0</v>
      </c>
      <c r="AV393" s="5">
        <f t="shared" ca="1" si="592"/>
        <v>0</v>
      </c>
      <c r="AW393" s="5">
        <f t="shared" ca="1" si="592"/>
        <v>0</v>
      </c>
      <c r="AX393" s="5">
        <f t="shared" ca="1" si="592"/>
        <v>0</v>
      </c>
      <c r="AY393" s="5">
        <f t="shared" ca="1" si="592"/>
        <v>0</v>
      </c>
      <c r="AZ393" s="5">
        <f t="shared" ca="1" si="592"/>
        <v>0</v>
      </c>
      <c r="BA393" s="5">
        <f t="shared" ca="1" si="592"/>
        <v>0</v>
      </c>
      <c r="BB393" s="5">
        <f t="shared" ca="1" si="592"/>
        <v>0</v>
      </c>
      <c r="BC393" s="5">
        <f t="shared" ca="1" si="592"/>
        <v>0</v>
      </c>
      <c r="BD393" s="5">
        <f t="shared" ca="1" si="592"/>
        <v>0</v>
      </c>
      <c r="BE393" s="5">
        <f t="shared" ca="1" si="592"/>
        <v>0</v>
      </c>
      <c r="BF393" s="5">
        <f t="shared" ca="1" si="592"/>
        <v>0</v>
      </c>
      <c r="BG393" s="5">
        <f t="shared" ca="1" si="592"/>
        <v>0</v>
      </c>
      <c r="BH393" s="5">
        <f t="shared" ca="1" si="592"/>
        <v>0</v>
      </c>
      <c r="BI393" s="5">
        <f t="shared" ca="1" si="592"/>
        <v>0</v>
      </c>
    </row>
    <row r="394" spans="1:61" x14ac:dyDescent="0.25">
      <c r="A394" s="60">
        <f t="shared" si="589"/>
        <v>2015.75</v>
      </c>
      <c r="C394" s="5">
        <f t="shared" ref="C394:BI394" ca="1" si="593">C331*C263</f>
        <v>0</v>
      </c>
      <c r="D394" s="5">
        <f t="shared" ca="1" si="593"/>
        <v>0</v>
      </c>
      <c r="E394" s="5">
        <f t="shared" ca="1" si="593"/>
        <v>0</v>
      </c>
      <c r="F394" s="5">
        <f t="shared" ca="1" si="593"/>
        <v>0</v>
      </c>
      <c r="G394" s="5">
        <f t="shared" ca="1" si="593"/>
        <v>34044.67500000001</v>
      </c>
      <c r="H394" s="5">
        <f t="shared" ca="1" si="593"/>
        <v>0</v>
      </c>
      <c r="I394" s="5">
        <f t="shared" ca="1" si="593"/>
        <v>0</v>
      </c>
      <c r="J394" s="5">
        <f t="shared" ca="1" si="593"/>
        <v>0</v>
      </c>
      <c r="K394" s="5">
        <f t="shared" ca="1" si="593"/>
        <v>0</v>
      </c>
      <c r="L394" s="5">
        <f t="shared" ca="1" si="593"/>
        <v>0</v>
      </c>
      <c r="M394" s="5">
        <f t="shared" ca="1" si="593"/>
        <v>0</v>
      </c>
      <c r="N394" s="5">
        <f t="shared" ca="1" si="593"/>
        <v>0</v>
      </c>
      <c r="O394" s="5">
        <f t="shared" ca="1" si="593"/>
        <v>0</v>
      </c>
      <c r="P394" s="5">
        <f t="shared" ca="1" si="593"/>
        <v>0</v>
      </c>
      <c r="Q394" s="5">
        <f t="shared" ca="1" si="593"/>
        <v>0</v>
      </c>
      <c r="R394" s="5">
        <f t="shared" ca="1" si="593"/>
        <v>0</v>
      </c>
      <c r="S394" s="5">
        <f t="shared" ca="1" si="593"/>
        <v>0</v>
      </c>
      <c r="T394" s="5">
        <f t="shared" ca="1" si="593"/>
        <v>0</v>
      </c>
      <c r="U394" s="5">
        <f t="shared" ca="1" si="593"/>
        <v>0</v>
      </c>
      <c r="V394" s="5">
        <f t="shared" ca="1" si="593"/>
        <v>0</v>
      </c>
      <c r="W394" s="5">
        <f t="shared" ca="1" si="593"/>
        <v>0</v>
      </c>
      <c r="X394" s="5">
        <f t="shared" ca="1" si="593"/>
        <v>0</v>
      </c>
      <c r="Y394" s="5">
        <f t="shared" ca="1" si="593"/>
        <v>0</v>
      </c>
      <c r="Z394" s="5">
        <f t="shared" ca="1" si="593"/>
        <v>0</v>
      </c>
      <c r="AA394" s="5">
        <f t="shared" ca="1" si="593"/>
        <v>0</v>
      </c>
      <c r="AB394" s="5">
        <f t="shared" ca="1" si="593"/>
        <v>0</v>
      </c>
      <c r="AC394" s="5">
        <f t="shared" ca="1" si="593"/>
        <v>0</v>
      </c>
      <c r="AD394" s="5">
        <f t="shared" ca="1" si="593"/>
        <v>0</v>
      </c>
      <c r="AE394" s="5">
        <f t="shared" ca="1" si="593"/>
        <v>0</v>
      </c>
      <c r="AF394" s="5">
        <f t="shared" ca="1" si="593"/>
        <v>0</v>
      </c>
      <c r="AG394" s="5">
        <f t="shared" ca="1" si="593"/>
        <v>0</v>
      </c>
      <c r="AH394" s="5">
        <f t="shared" ca="1" si="593"/>
        <v>0</v>
      </c>
      <c r="AI394" s="5">
        <f t="shared" ca="1" si="593"/>
        <v>0</v>
      </c>
      <c r="AJ394" s="5">
        <f t="shared" ca="1" si="593"/>
        <v>0</v>
      </c>
      <c r="AK394" s="5">
        <f t="shared" ca="1" si="593"/>
        <v>0</v>
      </c>
      <c r="AL394" s="5">
        <f t="shared" ca="1" si="593"/>
        <v>0</v>
      </c>
      <c r="AM394" s="5">
        <f t="shared" ca="1" si="593"/>
        <v>0</v>
      </c>
      <c r="AN394" s="5">
        <f t="shared" ca="1" si="593"/>
        <v>0</v>
      </c>
      <c r="AO394" s="5">
        <f t="shared" ca="1" si="593"/>
        <v>0</v>
      </c>
      <c r="AP394" s="5">
        <f t="shared" ca="1" si="593"/>
        <v>0</v>
      </c>
      <c r="AQ394" s="5">
        <f t="shared" ca="1" si="593"/>
        <v>0</v>
      </c>
      <c r="AR394" s="5">
        <f t="shared" ca="1" si="593"/>
        <v>0</v>
      </c>
      <c r="AS394" s="5">
        <f t="shared" ca="1" si="593"/>
        <v>0</v>
      </c>
      <c r="AT394" s="5">
        <f t="shared" ca="1" si="593"/>
        <v>0</v>
      </c>
      <c r="AU394" s="5">
        <f t="shared" ca="1" si="593"/>
        <v>0</v>
      </c>
      <c r="AV394" s="5">
        <f t="shared" ca="1" si="593"/>
        <v>0</v>
      </c>
      <c r="AW394" s="5">
        <f t="shared" ca="1" si="593"/>
        <v>0</v>
      </c>
      <c r="AX394" s="5">
        <f t="shared" ca="1" si="593"/>
        <v>0</v>
      </c>
      <c r="AY394" s="5">
        <f t="shared" ca="1" si="593"/>
        <v>0</v>
      </c>
      <c r="AZ394" s="5">
        <f t="shared" ca="1" si="593"/>
        <v>0</v>
      </c>
      <c r="BA394" s="5">
        <f t="shared" ca="1" si="593"/>
        <v>0</v>
      </c>
      <c r="BB394" s="5">
        <f t="shared" ca="1" si="593"/>
        <v>0</v>
      </c>
      <c r="BC394" s="5">
        <f t="shared" ca="1" si="593"/>
        <v>0</v>
      </c>
      <c r="BD394" s="5">
        <f t="shared" ca="1" si="593"/>
        <v>0</v>
      </c>
      <c r="BE394" s="5">
        <f t="shared" ca="1" si="593"/>
        <v>0</v>
      </c>
      <c r="BF394" s="5">
        <f t="shared" ca="1" si="593"/>
        <v>0</v>
      </c>
      <c r="BG394" s="5">
        <f t="shared" ca="1" si="593"/>
        <v>0</v>
      </c>
      <c r="BH394" s="5">
        <f t="shared" ca="1" si="593"/>
        <v>0</v>
      </c>
      <c r="BI394" s="5">
        <f t="shared" ca="1" si="593"/>
        <v>0</v>
      </c>
    </row>
    <row r="395" spans="1:61" x14ac:dyDescent="0.25">
      <c r="A395" s="60">
        <f t="shared" si="589"/>
        <v>2016</v>
      </c>
      <c r="C395" s="5">
        <f t="shared" ref="C395:BI395" ca="1" si="594">C332*C264</f>
        <v>0</v>
      </c>
      <c r="D395" s="5">
        <f t="shared" ca="1" si="594"/>
        <v>0</v>
      </c>
      <c r="E395" s="5">
        <f t="shared" ca="1" si="594"/>
        <v>0</v>
      </c>
      <c r="F395" s="5">
        <f t="shared" ca="1" si="594"/>
        <v>0</v>
      </c>
      <c r="G395" s="5">
        <f t="shared" ca="1" si="594"/>
        <v>0</v>
      </c>
      <c r="H395" s="5">
        <f t="shared" ca="1" si="594"/>
        <v>34625.426939666053</v>
      </c>
      <c r="I395" s="5">
        <f t="shared" ca="1" si="594"/>
        <v>0</v>
      </c>
      <c r="J395" s="5">
        <f t="shared" ca="1" si="594"/>
        <v>0</v>
      </c>
      <c r="K395" s="5">
        <f t="shared" ca="1" si="594"/>
        <v>0</v>
      </c>
      <c r="L395" s="5">
        <f t="shared" ca="1" si="594"/>
        <v>0</v>
      </c>
      <c r="M395" s="5">
        <f t="shared" ca="1" si="594"/>
        <v>0</v>
      </c>
      <c r="N395" s="5">
        <f t="shared" ca="1" si="594"/>
        <v>0</v>
      </c>
      <c r="O395" s="5">
        <f t="shared" ca="1" si="594"/>
        <v>0</v>
      </c>
      <c r="P395" s="5">
        <f t="shared" ca="1" si="594"/>
        <v>0</v>
      </c>
      <c r="Q395" s="5">
        <f t="shared" ca="1" si="594"/>
        <v>0</v>
      </c>
      <c r="R395" s="5">
        <f t="shared" ca="1" si="594"/>
        <v>0</v>
      </c>
      <c r="S395" s="5">
        <f t="shared" ca="1" si="594"/>
        <v>0</v>
      </c>
      <c r="T395" s="5">
        <f t="shared" ca="1" si="594"/>
        <v>0</v>
      </c>
      <c r="U395" s="5">
        <f t="shared" ca="1" si="594"/>
        <v>0</v>
      </c>
      <c r="V395" s="5">
        <f t="shared" ca="1" si="594"/>
        <v>0</v>
      </c>
      <c r="W395" s="5">
        <f t="shared" ca="1" si="594"/>
        <v>0</v>
      </c>
      <c r="X395" s="5">
        <f t="shared" ca="1" si="594"/>
        <v>0</v>
      </c>
      <c r="Y395" s="5">
        <f t="shared" ca="1" si="594"/>
        <v>0</v>
      </c>
      <c r="Z395" s="5">
        <f t="shared" ca="1" si="594"/>
        <v>0</v>
      </c>
      <c r="AA395" s="5">
        <f t="shared" ca="1" si="594"/>
        <v>0</v>
      </c>
      <c r="AB395" s="5">
        <f t="shared" ca="1" si="594"/>
        <v>0</v>
      </c>
      <c r="AC395" s="5">
        <f t="shared" ca="1" si="594"/>
        <v>0</v>
      </c>
      <c r="AD395" s="5">
        <f t="shared" ca="1" si="594"/>
        <v>0</v>
      </c>
      <c r="AE395" s="5">
        <f t="shared" ca="1" si="594"/>
        <v>0</v>
      </c>
      <c r="AF395" s="5">
        <f t="shared" ca="1" si="594"/>
        <v>0</v>
      </c>
      <c r="AG395" s="5">
        <f t="shared" ca="1" si="594"/>
        <v>0</v>
      </c>
      <c r="AH395" s="5">
        <f t="shared" ca="1" si="594"/>
        <v>0</v>
      </c>
      <c r="AI395" s="5">
        <f t="shared" ca="1" si="594"/>
        <v>0</v>
      </c>
      <c r="AJ395" s="5">
        <f t="shared" ca="1" si="594"/>
        <v>0</v>
      </c>
      <c r="AK395" s="5">
        <f t="shared" ca="1" si="594"/>
        <v>0</v>
      </c>
      <c r="AL395" s="5">
        <f t="shared" ca="1" si="594"/>
        <v>0</v>
      </c>
      <c r="AM395" s="5">
        <f t="shared" ca="1" si="594"/>
        <v>0</v>
      </c>
      <c r="AN395" s="5">
        <f t="shared" ca="1" si="594"/>
        <v>0</v>
      </c>
      <c r="AO395" s="5">
        <f t="shared" ca="1" si="594"/>
        <v>0</v>
      </c>
      <c r="AP395" s="5">
        <f t="shared" ca="1" si="594"/>
        <v>0</v>
      </c>
      <c r="AQ395" s="5">
        <f t="shared" ca="1" si="594"/>
        <v>0</v>
      </c>
      <c r="AR395" s="5">
        <f t="shared" ca="1" si="594"/>
        <v>0</v>
      </c>
      <c r="AS395" s="5">
        <f t="shared" ca="1" si="594"/>
        <v>0</v>
      </c>
      <c r="AT395" s="5">
        <f t="shared" ca="1" si="594"/>
        <v>0</v>
      </c>
      <c r="AU395" s="5">
        <f t="shared" ca="1" si="594"/>
        <v>0</v>
      </c>
      <c r="AV395" s="5">
        <f t="shared" ca="1" si="594"/>
        <v>0</v>
      </c>
      <c r="AW395" s="5">
        <f t="shared" ca="1" si="594"/>
        <v>0</v>
      </c>
      <c r="AX395" s="5">
        <f t="shared" ca="1" si="594"/>
        <v>0</v>
      </c>
      <c r="AY395" s="5">
        <f t="shared" ca="1" si="594"/>
        <v>0</v>
      </c>
      <c r="AZ395" s="5">
        <f t="shared" ca="1" si="594"/>
        <v>0</v>
      </c>
      <c r="BA395" s="5">
        <f t="shared" ca="1" si="594"/>
        <v>0</v>
      </c>
      <c r="BB395" s="5">
        <f t="shared" ca="1" si="594"/>
        <v>0</v>
      </c>
      <c r="BC395" s="5">
        <f t="shared" ca="1" si="594"/>
        <v>0</v>
      </c>
      <c r="BD395" s="5">
        <f t="shared" ca="1" si="594"/>
        <v>0</v>
      </c>
      <c r="BE395" s="5">
        <f t="shared" ca="1" si="594"/>
        <v>0</v>
      </c>
      <c r="BF395" s="5">
        <f t="shared" ca="1" si="594"/>
        <v>0</v>
      </c>
      <c r="BG395" s="5">
        <f t="shared" ca="1" si="594"/>
        <v>0</v>
      </c>
      <c r="BH395" s="5">
        <f t="shared" ca="1" si="594"/>
        <v>0</v>
      </c>
      <c r="BI395" s="5">
        <f t="shared" ca="1" si="594"/>
        <v>0</v>
      </c>
    </row>
    <row r="396" spans="1:61" x14ac:dyDescent="0.25">
      <c r="A396" s="60">
        <f t="shared" si="589"/>
        <v>2016.25</v>
      </c>
      <c r="C396" s="5">
        <f t="shared" ref="C396:BI396" ca="1" si="595">C333*C265</f>
        <v>0</v>
      </c>
      <c r="D396" s="5">
        <f t="shared" ca="1" si="595"/>
        <v>0</v>
      </c>
      <c r="E396" s="5">
        <f t="shared" ca="1" si="595"/>
        <v>0</v>
      </c>
      <c r="F396" s="5">
        <f t="shared" ca="1" si="595"/>
        <v>0</v>
      </c>
      <c r="G396" s="5">
        <f t="shared" ca="1" si="595"/>
        <v>0</v>
      </c>
      <c r="H396" s="5">
        <f t="shared" ca="1" si="595"/>
        <v>0</v>
      </c>
      <c r="I396" s="5">
        <f t="shared" ca="1" si="595"/>
        <v>35216.085650814741</v>
      </c>
      <c r="J396" s="5">
        <f t="shared" ca="1" si="595"/>
        <v>0</v>
      </c>
      <c r="K396" s="5">
        <f t="shared" ca="1" si="595"/>
        <v>0</v>
      </c>
      <c r="L396" s="5">
        <f t="shared" ca="1" si="595"/>
        <v>0</v>
      </c>
      <c r="M396" s="5">
        <f t="shared" ca="1" si="595"/>
        <v>0</v>
      </c>
      <c r="N396" s="5">
        <f t="shared" ca="1" si="595"/>
        <v>0</v>
      </c>
      <c r="O396" s="5">
        <f t="shared" ca="1" si="595"/>
        <v>0</v>
      </c>
      <c r="P396" s="5">
        <f t="shared" ca="1" si="595"/>
        <v>0</v>
      </c>
      <c r="Q396" s="5">
        <f t="shared" ca="1" si="595"/>
        <v>0</v>
      </c>
      <c r="R396" s="5">
        <f t="shared" ca="1" si="595"/>
        <v>0</v>
      </c>
      <c r="S396" s="5">
        <f t="shared" ca="1" si="595"/>
        <v>0</v>
      </c>
      <c r="T396" s="5">
        <f t="shared" ca="1" si="595"/>
        <v>0</v>
      </c>
      <c r="U396" s="5">
        <f t="shared" ca="1" si="595"/>
        <v>0</v>
      </c>
      <c r="V396" s="5">
        <f t="shared" ca="1" si="595"/>
        <v>0</v>
      </c>
      <c r="W396" s="5">
        <f t="shared" ca="1" si="595"/>
        <v>0</v>
      </c>
      <c r="X396" s="5">
        <f t="shared" ca="1" si="595"/>
        <v>0</v>
      </c>
      <c r="Y396" s="5">
        <f t="shared" ca="1" si="595"/>
        <v>0</v>
      </c>
      <c r="Z396" s="5">
        <f t="shared" ca="1" si="595"/>
        <v>0</v>
      </c>
      <c r="AA396" s="5">
        <f t="shared" ca="1" si="595"/>
        <v>0</v>
      </c>
      <c r="AB396" s="5">
        <f t="shared" ca="1" si="595"/>
        <v>0</v>
      </c>
      <c r="AC396" s="5">
        <f t="shared" ca="1" si="595"/>
        <v>0</v>
      </c>
      <c r="AD396" s="5">
        <f t="shared" ca="1" si="595"/>
        <v>0</v>
      </c>
      <c r="AE396" s="5">
        <f t="shared" ca="1" si="595"/>
        <v>0</v>
      </c>
      <c r="AF396" s="5">
        <f t="shared" ca="1" si="595"/>
        <v>0</v>
      </c>
      <c r="AG396" s="5">
        <f t="shared" ca="1" si="595"/>
        <v>0</v>
      </c>
      <c r="AH396" s="5">
        <f t="shared" ca="1" si="595"/>
        <v>0</v>
      </c>
      <c r="AI396" s="5">
        <f t="shared" ca="1" si="595"/>
        <v>0</v>
      </c>
      <c r="AJ396" s="5">
        <f t="shared" ca="1" si="595"/>
        <v>0</v>
      </c>
      <c r="AK396" s="5">
        <f t="shared" ca="1" si="595"/>
        <v>0</v>
      </c>
      <c r="AL396" s="5">
        <f t="shared" ca="1" si="595"/>
        <v>0</v>
      </c>
      <c r="AM396" s="5">
        <f t="shared" ca="1" si="595"/>
        <v>0</v>
      </c>
      <c r="AN396" s="5">
        <f t="shared" ca="1" si="595"/>
        <v>0</v>
      </c>
      <c r="AO396" s="5">
        <f t="shared" ca="1" si="595"/>
        <v>0</v>
      </c>
      <c r="AP396" s="5">
        <f t="shared" ca="1" si="595"/>
        <v>0</v>
      </c>
      <c r="AQ396" s="5">
        <f t="shared" ca="1" si="595"/>
        <v>0</v>
      </c>
      <c r="AR396" s="5">
        <f t="shared" ca="1" si="595"/>
        <v>0</v>
      </c>
      <c r="AS396" s="5">
        <f t="shared" ca="1" si="595"/>
        <v>0</v>
      </c>
      <c r="AT396" s="5">
        <f t="shared" ca="1" si="595"/>
        <v>0</v>
      </c>
      <c r="AU396" s="5">
        <f t="shared" ca="1" si="595"/>
        <v>0</v>
      </c>
      <c r="AV396" s="5">
        <f t="shared" ca="1" si="595"/>
        <v>0</v>
      </c>
      <c r="AW396" s="5">
        <f t="shared" ca="1" si="595"/>
        <v>0</v>
      </c>
      <c r="AX396" s="5">
        <f t="shared" ca="1" si="595"/>
        <v>0</v>
      </c>
      <c r="AY396" s="5">
        <f t="shared" ca="1" si="595"/>
        <v>0</v>
      </c>
      <c r="AZ396" s="5">
        <f t="shared" ca="1" si="595"/>
        <v>0</v>
      </c>
      <c r="BA396" s="5">
        <f t="shared" ca="1" si="595"/>
        <v>0</v>
      </c>
      <c r="BB396" s="5">
        <f t="shared" ca="1" si="595"/>
        <v>0</v>
      </c>
      <c r="BC396" s="5">
        <f t="shared" ca="1" si="595"/>
        <v>0</v>
      </c>
      <c r="BD396" s="5">
        <f t="shared" ca="1" si="595"/>
        <v>0</v>
      </c>
      <c r="BE396" s="5">
        <f t="shared" ca="1" si="595"/>
        <v>0</v>
      </c>
      <c r="BF396" s="5">
        <f t="shared" ca="1" si="595"/>
        <v>0</v>
      </c>
      <c r="BG396" s="5">
        <f t="shared" ca="1" si="595"/>
        <v>0</v>
      </c>
      <c r="BH396" s="5">
        <f t="shared" ca="1" si="595"/>
        <v>0</v>
      </c>
      <c r="BI396" s="5">
        <f t="shared" ca="1" si="595"/>
        <v>0</v>
      </c>
    </row>
    <row r="397" spans="1:61" x14ac:dyDescent="0.25">
      <c r="A397" s="60">
        <f t="shared" si="589"/>
        <v>2016.5</v>
      </c>
      <c r="C397" s="5">
        <f t="shared" ref="C397:BI397" ca="1" si="596">C334*C266</f>
        <v>0</v>
      </c>
      <c r="D397" s="5">
        <f t="shared" ca="1" si="596"/>
        <v>0</v>
      </c>
      <c r="E397" s="5">
        <f t="shared" ca="1" si="596"/>
        <v>0</v>
      </c>
      <c r="F397" s="5">
        <f t="shared" ca="1" si="596"/>
        <v>0</v>
      </c>
      <c r="G397" s="5">
        <f t="shared" ca="1" si="596"/>
        <v>0</v>
      </c>
      <c r="H397" s="5">
        <f t="shared" ca="1" si="596"/>
        <v>0</v>
      </c>
      <c r="I397" s="5">
        <f t="shared" ca="1" si="596"/>
        <v>0</v>
      </c>
      <c r="J397" s="5">
        <f t="shared" ca="1" si="596"/>
        <v>35816.820128355095</v>
      </c>
      <c r="K397" s="5">
        <f t="shared" ca="1" si="596"/>
        <v>0</v>
      </c>
      <c r="L397" s="5">
        <f t="shared" ca="1" si="596"/>
        <v>0</v>
      </c>
      <c r="M397" s="5">
        <f t="shared" ca="1" si="596"/>
        <v>0</v>
      </c>
      <c r="N397" s="5">
        <f t="shared" ca="1" si="596"/>
        <v>0</v>
      </c>
      <c r="O397" s="5">
        <f t="shared" ca="1" si="596"/>
        <v>0</v>
      </c>
      <c r="P397" s="5">
        <f t="shared" ca="1" si="596"/>
        <v>0</v>
      </c>
      <c r="Q397" s="5">
        <f t="shared" ca="1" si="596"/>
        <v>0</v>
      </c>
      <c r="R397" s="5">
        <f t="shared" ca="1" si="596"/>
        <v>0</v>
      </c>
      <c r="S397" s="5">
        <f t="shared" ca="1" si="596"/>
        <v>0</v>
      </c>
      <c r="T397" s="5">
        <f t="shared" ca="1" si="596"/>
        <v>0</v>
      </c>
      <c r="U397" s="5">
        <f t="shared" ca="1" si="596"/>
        <v>0</v>
      </c>
      <c r="V397" s="5">
        <f t="shared" ca="1" si="596"/>
        <v>0</v>
      </c>
      <c r="W397" s="5">
        <f t="shared" ca="1" si="596"/>
        <v>0</v>
      </c>
      <c r="X397" s="5">
        <f t="shared" ca="1" si="596"/>
        <v>0</v>
      </c>
      <c r="Y397" s="5">
        <f t="shared" ca="1" si="596"/>
        <v>0</v>
      </c>
      <c r="Z397" s="5">
        <f t="shared" ca="1" si="596"/>
        <v>0</v>
      </c>
      <c r="AA397" s="5">
        <f t="shared" ca="1" si="596"/>
        <v>0</v>
      </c>
      <c r="AB397" s="5">
        <f t="shared" ca="1" si="596"/>
        <v>0</v>
      </c>
      <c r="AC397" s="5">
        <f t="shared" ca="1" si="596"/>
        <v>0</v>
      </c>
      <c r="AD397" s="5">
        <f t="shared" ca="1" si="596"/>
        <v>0</v>
      </c>
      <c r="AE397" s="5">
        <f t="shared" ca="1" si="596"/>
        <v>0</v>
      </c>
      <c r="AF397" s="5">
        <f t="shared" ca="1" si="596"/>
        <v>0</v>
      </c>
      <c r="AG397" s="5">
        <f t="shared" ca="1" si="596"/>
        <v>0</v>
      </c>
      <c r="AH397" s="5">
        <f t="shared" ca="1" si="596"/>
        <v>0</v>
      </c>
      <c r="AI397" s="5">
        <f t="shared" ca="1" si="596"/>
        <v>0</v>
      </c>
      <c r="AJ397" s="5">
        <f t="shared" ca="1" si="596"/>
        <v>0</v>
      </c>
      <c r="AK397" s="5">
        <f t="shared" ca="1" si="596"/>
        <v>0</v>
      </c>
      <c r="AL397" s="5">
        <f t="shared" ca="1" si="596"/>
        <v>0</v>
      </c>
      <c r="AM397" s="5">
        <f t="shared" ca="1" si="596"/>
        <v>0</v>
      </c>
      <c r="AN397" s="5">
        <f t="shared" ca="1" si="596"/>
        <v>0</v>
      </c>
      <c r="AO397" s="5">
        <f t="shared" ca="1" si="596"/>
        <v>0</v>
      </c>
      <c r="AP397" s="5">
        <f t="shared" ca="1" si="596"/>
        <v>0</v>
      </c>
      <c r="AQ397" s="5">
        <f t="shared" ca="1" si="596"/>
        <v>0</v>
      </c>
      <c r="AR397" s="5">
        <f t="shared" ca="1" si="596"/>
        <v>0</v>
      </c>
      <c r="AS397" s="5">
        <f t="shared" ca="1" si="596"/>
        <v>0</v>
      </c>
      <c r="AT397" s="5">
        <f t="shared" ca="1" si="596"/>
        <v>0</v>
      </c>
      <c r="AU397" s="5">
        <f t="shared" ca="1" si="596"/>
        <v>0</v>
      </c>
      <c r="AV397" s="5">
        <f t="shared" ca="1" si="596"/>
        <v>0</v>
      </c>
      <c r="AW397" s="5">
        <f t="shared" ca="1" si="596"/>
        <v>0</v>
      </c>
      <c r="AX397" s="5">
        <f t="shared" ca="1" si="596"/>
        <v>0</v>
      </c>
      <c r="AY397" s="5">
        <f t="shared" ca="1" si="596"/>
        <v>0</v>
      </c>
      <c r="AZ397" s="5">
        <f t="shared" ca="1" si="596"/>
        <v>0</v>
      </c>
      <c r="BA397" s="5">
        <f t="shared" ca="1" si="596"/>
        <v>0</v>
      </c>
      <c r="BB397" s="5">
        <f t="shared" ca="1" si="596"/>
        <v>0</v>
      </c>
      <c r="BC397" s="5">
        <f t="shared" ca="1" si="596"/>
        <v>0</v>
      </c>
      <c r="BD397" s="5">
        <f t="shared" ca="1" si="596"/>
        <v>0</v>
      </c>
      <c r="BE397" s="5">
        <f t="shared" ca="1" si="596"/>
        <v>0</v>
      </c>
      <c r="BF397" s="5">
        <f t="shared" ca="1" si="596"/>
        <v>0</v>
      </c>
      <c r="BG397" s="5">
        <f t="shared" ca="1" si="596"/>
        <v>0</v>
      </c>
      <c r="BH397" s="5">
        <f t="shared" ca="1" si="596"/>
        <v>0</v>
      </c>
      <c r="BI397" s="5">
        <f t="shared" ca="1" si="596"/>
        <v>0</v>
      </c>
    </row>
    <row r="398" spans="1:61" x14ac:dyDescent="0.25">
      <c r="A398" s="60">
        <f t="shared" si="589"/>
        <v>2016.75</v>
      </c>
      <c r="C398" s="5">
        <f t="shared" ref="C398:BI398" ca="1" si="597">C335*C267</f>
        <v>0</v>
      </c>
      <c r="D398" s="5">
        <f t="shared" ca="1" si="597"/>
        <v>0</v>
      </c>
      <c r="E398" s="5">
        <f t="shared" ca="1" si="597"/>
        <v>0</v>
      </c>
      <c r="F398" s="5">
        <f t="shared" ca="1" si="597"/>
        <v>0</v>
      </c>
      <c r="G398" s="5">
        <f t="shared" ca="1" si="597"/>
        <v>0</v>
      </c>
      <c r="H398" s="5">
        <f t="shared" ca="1" si="597"/>
        <v>0</v>
      </c>
      <c r="I398" s="5">
        <f t="shared" ca="1" si="597"/>
        <v>0</v>
      </c>
      <c r="J398" s="5">
        <f t="shared" ca="1" si="597"/>
        <v>0</v>
      </c>
      <c r="K398" s="5">
        <f t="shared" ca="1" si="597"/>
        <v>36427.802250000022</v>
      </c>
      <c r="L398" s="5">
        <f t="shared" ca="1" si="597"/>
        <v>0</v>
      </c>
      <c r="M398" s="5">
        <f t="shared" ca="1" si="597"/>
        <v>0</v>
      </c>
      <c r="N398" s="5">
        <f t="shared" ca="1" si="597"/>
        <v>0</v>
      </c>
      <c r="O398" s="5">
        <f t="shared" ca="1" si="597"/>
        <v>0</v>
      </c>
      <c r="P398" s="5">
        <f t="shared" ca="1" si="597"/>
        <v>0</v>
      </c>
      <c r="Q398" s="5">
        <f t="shared" ca="1" si="597"/>
        <v>0</v>
      </c>
      <c r="R398" s="5">
        <f t="shared" ca="1" si="597"/>
        <v>0</v>
      </c>
      <c r="S398" s="5">
        <f t="shared" ca="1" si="597"/>
        <v>0</v>
      </c>
      <c r="T398" s="5">
        <f t="shared" ca="1" si="597"/>
        <v>0</v>
      </c>
      <c r="U398" s="5">
        <f t="shared" ca="1" si="597"/>
        <v>0</v>
      </c>
      <c r="V398" s="5">
        <f t="shared" ca="1" si="597"/>
        <v>0</v>
      </c>
      <c r="W398" s="5">
        <f t="shared" ca="1" si="597"/>
        <v>0</v>
      </c>
      <c r="X398" s="5">
        <f t="shared" ca="1" si="597"/>
        <v>0</v>
      </c>
      <c r="Y398" s="5">
        <f t="shared" ca="1" si="597"/>
        <v>0</v>
      </c>
      <c r="Z398" s="5">
        <f t="shared" ca="1" si="597"/>
        <v>0</v>
      </c>
      <c r="AA398" s="5">
        <f t="shared" ca="1" si="597"/>
        <v>0</v>
      </c>
      <c r="AB398" s="5">
        <f t="shared" ca="1" si="597"/>
        <v>0</v>
      </c>
      <c r="AC398" s="5">
        <f t="shared" ca="1" si="597"/>
        <v>0</v>
      </c>
      <c r="AD398" s="5">
        <f t="shared" ca="1" si="597"/>
        <v>0</v>
      </c>
      <c r="AE398" s="5">
        <f t="shared" ca="1" si="597"/>
        <v>0</v>
      </c>
      <c r="AF398" s="5">
        <f t="shared" ca="1" si="597"/>
        <v>0</v>
      </c>
      <c r="AG398" s="5">
        <f t="shared" ca="1" si="597"/>
        <v>0</v>
      </c>
      <c r="AH398" s="5">
        <f t="shared" ca="1" si="597"/>
        <v>0</v>
      </c>
      <c r="AI398" s="5">
        <f t="shared" ca="1" si="597"/>
        <v>0</v>
      </c>
      <c r="AJ398" s="5">
        <f t="shared" ca="1" si="597"/>
        <v>0</v>
      </c>
      <c r="AK398" s="5">
        <f t="shared" ca="1" si="597"/>
        <v>0</v>
      </c>
      <c r="AL398" s="5">
        <f t="shared" ca="1" si="597"/>
        <v>0</v>
      </c>
      <c r="AM398" s="5">
        <f t="shared" ca="1" si="597"/>
        <v>0</v>
      </c>
      <c r="AN398" s="5">
        <f t="shared" ca="1" si="597"/>
        <v>0</v>
      </c>
      <c r="AO398" s="5">
        <f t="shared" ca="1" si="597"/>
        <v>0</v>
      </c>
      <c r="AP398" s="5">
        <f t="shared" ca="1" si="597"/>
        <v>0</v>
      </c>
      <c r="AQ398" s="5">
        <f t="shared" ca="1" si="597"/>
        <v>0</v>
      </c>
      <c r="AR398" s="5">
        <f t="shared" ca="1" si="597"/>
        <v>0</v>
      </c>
      <c r="AS398" s="5">
        <f t="shared" ca="1" si="597"/>
        <v>0</v>
      </c>
      <c r="AT398" s="5">
        <f t="shared" ca="1" si="597"/>
        <v>0</v>
      </c>
      <c r="AU398" s="5">
        <f t="shared" ca="1" si="597"/>
        <v>0</v>
      </c>
      <c r="AV398" s="5">
        <f t="shared" ca="1" si="597"/>
        <v>0</v>
      </c>
      <c r="AW398" s="5">
        <f t="shared" ca="1" si="597"/>
        <v>0</v>
      </c>
      <c r="AX398" s="5">
        <f t="shared" ca="1" si="597"/>
        <v>0</v>
      </c>
      <c r="AY398" s="5">
        <f t="shared" ca="1" si="597"/>
        <v>0</v>
      </c>
      <c r="AZ398" s="5">
        <f t="shared" ca="1" si="597"/>
        <v>0</v>
      </c>
      <c r="BA398" s="5">
        <f t="shared" ca="1" si="597"/>
        <v>0</v>
      </c>
      <c r="BB398" s="5">
        <f t="shared" ca="1" si="597"/>
        <v>0</v>
      </c>
      <c r="BC398" s="5">
        <f t="shared" ca="1" si="597"/>
        <v>0</v>
      </c>
      <c r="BD398" s="5">
        <f t="shared" ca="1" si="597"/>
        <v>0</v>
      </c>
      <c r="BE398" s="5">
        <f t="shared" ca="1" si="597"/>
        <v>0</v>
      </c>
      <c r="BF398" s="5">
        <f t="shared" ca="1" si="597"/>
        <v>0</v>
      </c>
      <c r="BG398" s="5">
        <f t="shared" ca="1" si="597"/>
        <v>0</v>
      </c>
      <c r="BH398" s="5">
        <f t="shared" ca="1" si="597"/>
        <v>0</v>
      </c>
      <c r="BI398" s="5">
        <f t="shared" ca="1" si="597"/>
        <v>0</v>
      </c>
    </row>
    <row r="399" spans="1:61" x14ac:dyDescent="0.25">
      <c r="A399" s="60">
        <f t="shared" si="589"/>
        <v>2017</v>
      </c>
      <c r="C399" s="5">
        <f t="shared" ref="C399:BI399" ca="1" si="598">C336*C268</f>
        <v>0</v>
      </c>
      <c r="D399" s="5">
        <f t="shared" ca="1" si="598"/>
        <v>0</v>
      </c>
      <c r="E399" s="5">
        <f t="shared" ca="1" si="598"/>
        <v>0</v>
      </c>
      <c r="F399" s="5">
        <f t="shared" ca="1" si="598"/>
        <v>0</v>
      </c>
      <c r="G399" s="5">
        <f t="shared" ca="1" si="598"/>
        <v>0</v>
      </c>
      <c r="H399" s="5">
        <f t="shared" ca="1" si="598"/>
        <v>0</v>
      </c>
      <c r="I399" s="5">
        <f t="shared" ca="1" si="598"/>
        <v>0</v>
      </c>
      <c r="J399" s="5">
        <f t="shared" ca="1" si="598"/>
        <v>0</v>
      </c>
      <c r="K399" s="5">
        <f t="shared" ca="1" si="598"/>
        <v>0</v>
      </c>
      <c r="L399" s="5">
        <f t="shared" ca="1" si="598"/>
        <v>44666.824143009704</v>
      </c>
      <c r="M399" s="5">
        <f t="shared" ca="1" si="598"/>
        <v>0</v>
      </c>
      <c r="N399" s="5">
        <f t="shared" ca="1" si="598"/>
        <v>0</v>
      </c>
      <c r="O399" s="5">
        <f t="shared" ca="1" si="598"/>
        <v>0</v>
      </c>
      <c r="P399" s="5">
        <f t="shared" ca="1" si="598"/>
        <v>0</v>
      </c>
      <c r="Q399" s="5">
        <f t="shared" ca="1" si="598"/>
        <v>0</v>
      </c>
      <c r="R399" s="5">
        <f t="shared" ca="1" si="598"/>
        <v>0</v>
      </c>
      <c r="S399" s="5">
        <f t="shared" ca="1" si="598"/>
        <v>0</v>
      </c>
      <c r="T399" s="5">
        <f t="shared" ca="1" si="598"/>
        <v>0</v>
      </c>
      <c r="U399" s="5">
        <f t="shared" ca="1" si="598"/>
        <v>0</v>
      </c>
      <c r="V399" s="5">
        <f t="shared" ca="1" si="598"/>
        <v>0</v>
      </c>
      <c r="W399" s="5">
        <f t="shared" ca="1" si="598"/>
        <v>0</v>
      </c>
      <c r="X399" s="5">
        <f t="shared" ca="1" si="598"/>
        <v>0</v>
      </c>
      <c r="Y399" s="5">
        <f t="shared" ca="1" si="598"/>
        <v>0</v>
      </c>
      <c r="Z399" s="5">
        <f t="shared" ca="1" si="598"/>
        <v>0</v>
      </c>
      <c r="AA399" s="5">
        <f t="shared" ca="1" si="598"/>
        <v>0</v>
      </c>
      <c r="AB399" s="5">
        <f t="shared" ca="1" si="598"/>
        <v>0</v>
      </c>
      <c r="AC399" s="5">
        <f t="shared" ca="1" si="598"/>
        <v>0</v>
      </c>
      <c r="AD399" s="5">
        <f t="shared" ca="1" si="598"/>
        <v>0</v>
      </c>
      <c r="AE399" s="5">
        <f t="shared" ca="1" si="598"/>
        <v>0</v>
      </c>
      <c r="AF399" s="5">
        <f t="shared" ca="1" si="598"/>
        <v>0</v>
      </c>
      <c r="AG399" s="5">
        <f t="shared" ca="1" si="598"/>
        <v>0</v>
      </c>
      <c r="AH399" s="5">
        <f t="shared" ca="1" si="598"/>
        <v>0</v>
      </c>
      <c r="AI399" s="5">
        <f t="shared" ca="1" si="598"/>
        <v>0</v>
      </c>
      <c r="AJ399" s="5">
        <f t="shared" ca="1" si="598"/>
        <v>0</v>
      </c>
      <c r="AK399" s="5">
        <f t="shared" ca="1" si="598"/>
        <v>0</v>
      </c>
      <c r="AL399" s="5">
        <f t="shared" ca="1" si="598"/>
        <v>0</v>
      </c>
      <c r="AM399" s="5">
        <f t="shared" ca="1" si="598"/>
        <v>0</v>
      </c>
      <c r="AN399" s="5">
        <f t="shared" ca="1" si="598"/>
        <v>0</v>
      </c>
      <c r="AO399" s="5">
        <f t="shared" ca="1" si="598"/>
        <v>0</v>
      </c>
      <c r="AP399" s="5">
        <f t="shared" ca="1" si="598"/>
        <v>0</v>
      </c>
      <c r="AQ399" s="5">
        <f t="shared" ca="1" si="598"/>
        <v>0</v>
      </c>
      <c r="AR399" s="5">
        <f t="shared" ca="1" si="598"/>
        <v>0</v>
      </c>
      <c r="AS399" s="5">
        <f t="shared" ca="1" si="598"/>
        <v>0</v>
      </c>
      <c r="AT399" s="5">
        <f t="shared" ca="1" si="598"/>
        <v>0</v>
      </c>
      <c r="AU399" s="5">
        <f t="shared" ca="1" si="598"/>
        <v>0</v>
      </c>
      <c r="AV399" s="5">
        <f t="shared" ca="1" si="598"/>
        <v>0</v>
      </c>
      <c r="AW399" s="5">
        <f t="shared" ca="1" si="598"/>
        <v>0</v>
      </c>
      <c r="AX399" s="5">
        <f t="shared" ca="1" si="598"/>
        <v>0</v>
      </c>
      <c r="AY399" s="5">
        <f t="shared" ca="1" si="598"/>
        <v>0</v>
      </c>
      <c r="AZ399" s="5">
        <f t="shared" ca="1" si="598"/>
        <v>0</v>
      </c>
      <c r="BA399" s="5">
        <f t="shared" ca="1" si="598"/>
        <v>0</v>
      </c>
      <c r="BB399" s="5">
        <f t="shared" ca="1" si="598"/>
        <v>0</v>
      </c>
      <c r="BC399" s="5">
        <f t="shared" ca="1" si="598"/>
        <v>0</v>
      </c>
      <c r="BD399" s="5">
        <f t="shared" ca="1" si="598"/>
        <v>0</v>
      </c>
      <c r="BE399" s="5">
        <f t="shared" ca="1" si="598"/>
        <v>0</v>
      </c>
      <c r="BF399" s="5">
        <f t="shared" ca="1" si="598"/>
        <v>0</v>
      </c>
      <c r="BG399" s="5">
        <f t="shared" ca="1" si="598"/>
        <v>0</v>
      </c>
      <c r="BH399" s="5">
        <f t="shared" ca="1" si="598"/>
        <v>0</v>
      </c>
      <c r="BI399" s="5">
        <f t="shared" ca="1" si="598"/>
        <v>0</v>
      </c>
    </row>
    <row r="400" spans="1:61" x14ac:dyDescent="0.25">
      <c r="A400" s="60">
        <f t="shared" si="589"/>
        <v>2017.25</v>
      </c>
      <c r="C400" s="5">
        <f t="shared" ref="C400:BI400" ca="1" si="599">C337*C269</f>
        <v>0</v>
      </c>
      <c r="D400" s="5">
        <f t="shared" ca="1" si="599"/>
        <v>0</v>
      </c>
      <c r="E400" s="5">
        <f t="shared" ca="1" si="599"/>
        <v>0</v>
      </c>
      <c r="F400" s="5">
        <f t="shared" ca="1" si="599"/>
        <v>0</v>
      </c>
      <c r="G400" s="5">
        <f t="shared" ca="1" si="599"/>
        <v>0</v>
      </c>
      <c r="H400" s="5">
        <f t="shared" ca="1" si="599"/>
        <v>0</v>
      </c>
      <c r="I400" s="5">
        <f t="shared" ca="1" si="599"/>
        <v>0</v>
      </c>
      <c r="J400" s="5">
        <f t="shared" ca="1" si="599"/>
        <v>0</v>
      </c>
      <c r="K400" s="5">
        <f t="shared" ca="1" si="599"/>
        <v>0</v>
      </c>
      <c r="L400" s="5">
        <f t="shared" ca="1" si="599"/>
        <v>0</v>
      </c>
      <c r="M400" s="5">
        <f t="shared" ca="1" si="599"/>
        <v>45214.985880093394</v>
      </c>
      <c r="N400" s="5">
        <f t="shared" ca="1" si="599"/>
        <v>0</v>
      </c>
      <c r="O400" s="5">
        <f t="shared" ca="1" si="599"/>
        <v>0</v>
      </c>
      <c r="P400" s="5">
        <f t="shared" ca="1" si="599"/>
        <v>0</v>
      </c>
      <c r="Q400" s="5">
        <f t="shared" ca="1" si="599"/>
        <v>0</v>
      </c>
      <c r="R400" s="5">
        <f t="shared" ca="1" si="599"/>
        <v>0</v>
      </c>
      <c r="S400" s="5">
        <f t="shared" ca="1" si="599"/>
        <v>0</v>
      </c>
      <c r="T400" s="5">
        <f t="shared" ca="1" si="599"/>
        <v>0</v>
      </c>
      <c r="U400" s="5">
        <f t="shared" ca="1" si="599"/>
        <v>0</v>
      </c>
      <c r="V400" s="5">
        <f t="shared" ca="1" si="599"/>
        <v>0</v>
      </c>
      <c r="W400" s="5">
        <f t="shared" ca="1" si="599"/>
        <v>0</v>
      </c>
      <c r="X400" s="5">
        <f t="shared" ca="1" si="599"/>
        <v>0</v>
      </c>
      <c r="Y400" s="5">
        <f t="shared" ca="1" si="599"/>
        <v>0</v>
      </c>
      <c r="Z400" s="5">
        <f t="shared" ca="1" si="599"/>
        <v>0</v>
      </c>
      <c r="AA400" s="5">
        <f t="shared" ca="1" si="599"/>
        <v>0</v>
      </c>
      <c r="AB400" s="5">
        <f t="shared" ca="1" si="599"/>
        <v>0</v>
      </c>
      <c r="AC400" s="5">
        <f t="shared" ca="1" si="599"/>
        <v>0</v>
      </c>
      <c r="AD400" s="5">
        <f t="shared" ca="1" si="599"/>
        <v>0</v>
      </c>
      <c r="AE400" s="5">
        <f t="shared" ca="1" si="599"/>
        <v>0</v>
      </c>
      <c r="AF400" s="5">
        <f t="shared" ca="1" si="599"/>
        <v>0</v>
      </c>
      <c r="AG400" s="5">
        <f t="shared" ca="1" si="599"/>
        <v>0</v>
      </c>
      <c r="AH400" s="5">
        <f t="shared" ca="1" si="599"/>
        <v>0</v>
      </c>
      <c r="AI400" s="5">
        <f t="shared" ca="1" si="599"/>
        <v>0</v>
      </c>
      <c r="AJ400" s="5">
        <f t="shared" ca="1" si="599"/>
        <v>0</v>
      </c>
      <c r="AK400" s="5">
        <f t="shared" ca="1" si="599"/>
        <v>0</v>
      </c>
      <c r="AL400" s="5">
        <f t="shared" ca="1" si="599"/>
        <v>0</v>
      </c>
      <c r="AM400" s="5">
        <f t="shared" ca="1" si="599"/>
        <v>0</v>
      </c>
      <c r="AN400" s="5">
        <f t="shared" ca="1" si="599"/>
        <v>0</v>
      </c>
      <c r="AO400" s="5">
        <f t="shared" ca="1" si="599"/>
        <v>0</v>
      </c>
      <c r="AP400" s="5">
        <f t="shared" ca="1" si="599"/>
        <v>0</v>
      </c>
      <c r="AQ400" s="5">
        <f t="shared" ca="1" si="599"/>
        <v>0</v>
      </c>
      <c r="AR400" s="5">
        <f t="shared" ca="1" si="599"/>
        <v>0</v>
      </c>
      <c r="AS400" s="5">
        <f t="shared" ca="1" si="599"/>
        <v>0</v>
      </c>
      <c r="AT400" s="5">
        <f t="shared" ca="1" si="599"/>
        <v>0</v>
      </c>
      <c r="AU400" s="5">
        <f t="shared" ca="1" si="599"/>
        <v>0</v>
      </c>
      <c r="AV400" s="5">
        <f t="shared" ca="1" si="599"/>
        <v>0</v>
      </c>
      <c r="AW400" s="5">
        <f t="shared" ca="1" si="599"/>
        <v>0</v>
      </c>
      <c r="AX400" s="5">
        <f t="shared" ca="1" si="599"/>
        <v>0</v>
      </c>
      <c r="AY400" s="5">
        <f t="shared" ca="1" si="599"/>
        <v>0</v>
      </c>
      <c r="AZ400" s="5">
        <f t="shared" ca="1" si="599"/>
        <v>0</v>
      </c>
      <c r="BA400" s="5">
        <f t="shared" ca="1" si="599"/>
        <v>0</v>
      </c>
      <c r="BB400" s="5">
        <f t="shared" ca="1" si="599"/>
        <v>0</v>
      </c>
      <c r="BC400" s="5">
        <f t="shared" ca="1" si="599"/>
        <v>0</v>
      </c>
      <c r="BD400" s="5">
        <f t="shared" ca="1" si="599"/>
        <v>0</v>
      </c>
      <c r="BE400" s="5">
        <f t="shared" ca="1" si="599"/>
        <v>0</v>
      </c>
      <c r="BF400" s="5">
        <f t="shared" ca="1" si="599"/>
        <v>0</v>
      </c>
      <c r="BG400" s="5">
        <f t="shared" ca="1" si="599"/>
        <v>0</v>
      </c>
      <c r="BH400" s="5">
        <f t="shared" ca="1" si="599"/>
        <v>0</v>
      </c>
      <c r="BI400" s="5">
        <f t="shared" ca="1" si="599"/>
        <v>0</v>
      </c>
    </row>
    <row r="401" spans="1:61" x14ac:dyDescent="0.25">
      <c r="A401" s="60">
        <f t="shared" si="589"/>
        <v>2017.5</v>
      </c>
      <c r="C401" s="5">
        <f t="shared" ref="C401:BI401" ca="1" si="600">C338*C270</f>
        <v>0</v>
      </c>
      <c r="D401" s="5">
        <f t="shared" ca="1" si="600"/>
        <v>0</v>
      </c>
      <c r="E401" s="5">
        <f t="shared" ca="1" si="600"/>
        <v>0</v>
      </c>
      <c r="F401" s="5">
        <f t="shared" ca="1" si="600"/>
        <v>0</v>
      </c>
      <c r="G401" s="5">
        <f t="shared" ca="1" si="600"/>
        <v>0</v>
      </c>
      <c r="H401" s="5">
        <f t="shared" ca="1" si="600"/>
        <v>0</v>
      </c>
      <c r="I401" s="5">
        <f t="shared" ca="1" si="600"/>
        <v>0</v>
      </c>
      <c r="J401" s="5">
        <f t="shared" ca="1" si="600"/>
        <v>0</v>
      </c>
      <c r="K401" s="5">
        <f t="shared" ca="1" si="600"/>
        <v>0</v>
      </c>
      <c r="L401" s="5">
        <f t="shared" ca="1" si="600"/>
        <v>0</v>
      </c>
      <c r="M401" s="5">
        <f t="shared" ca="1" si="600"/>
        <v>0</v>
      </c>
      <c r="N401" s="5">
        <f t="shared" ca="1" si="600"/>
        <v>64140.105161899992</v>
      </c>
      <c r="O401" s="5">
        <f t="shared" ca="1" si="600"/>
        <v>0</v>
      </c>
      <c r="P401" s="5">
        <f t="shared" ca="1" si="600"/>
        <v>0</v>
      </c>
      <c r="Q401" s="5">
        <f t="shared" ca="1" si="600"/>
        <v>0</v>
      </c>
      <c r="R401" s="5">
        <f t="shared" ca="1" si="600"/>
        <v>0</v>
      </c>
      <c r="S401" s="5">
        <f t="shared" ca="1" si="600"/>
        <v>0</v>
      </c>
      <c r="T401" s="5">
        <f t="shared" ca="1" si="600"/>
        <v>0</v>
      </c>
      <c r="U401" s="5">
        <f t="shared" ca="1" si="600"/>
        <v>0</v>
      </c>
      <c r="V401" s="5">
        <f t="shared" ca="1" si="600"/>
        <v>0</v>
      </c>
      <c r="W401" s="5">
        <f t="shared" ca="1" si="600"/>
        <v>0</v>
      </c>
      <c r="X401" s="5">
        <f t="shared" ca="1" si="600"/>
        <v>0</v>
      </c>
      <c r="Y401" s="5">
        <f t="shared" ca="1" si="600"/>
        <v>0</v>
      </c>
      <c r="Z401" s="5">
        <f t="shared" ca="1" si="600"/>
        <v>0</v>
      </c>
      <c r="AA401" s="5">
        <f t="shared" ca="1" si="600"/>
        <v>0</v>
      </c>
      <c r="AB401" s="5">
        <f t="shared" ca="1" si="600"/>
        <v>0</v>
      </c>
      <c r="AC401" s="5">
        <f t="shared" ca="1" si="600"/>
        <v>0</v>
      </c>
      <c r="AD401" s="5">
        <f t="shared" ca="1" si="600"/>
        <v>0</v>
      </c>
      <c r="AE401" s="5">
        <f t="shared" ca="1" si="600"/>
        <v>0</v>
      </c>
      <c r="AF401" s="5">
        <f t="shared" ca="1" si="600"/>
        <v>0</v>
      </c>
      <c r="AG401" s="5">
        <f t="shared" ca="1" si="600"/>
        <v>0</v>
      </c>
      <c r="AH401" s="5">
        <f t="shared" ca="1" si="600"/>
        <v>0</v>
      </c>
      <c r="AI401" s="5">
        <f t="shared" ca="1" si="600"/>
        <v>0</v>
      </c>
      <c r="AJ401" s="5">
        <f t="shared" ca="1" si="600"/>
        <v>0</v>
      </c>
      <c r="AK401" s="5">
        <f t="shared" ca="1" si="600"/>
        <v>0</v>
      </c>
      <c r="AL401" s="5">
        <f t="shared" ca="1" si="600"/>
        <v>0</v>
      </c>
      <c r="AM401" s="5">
        <f t="shared" ca="1" si="600"/>
        <v>0</v>
      </c>
      <c r="AN401" s="5">
        <f t="shared" ca="1" si="600"/>
        <v>0</v>
      </c>
      <c r="AO401" s="5">
        <f t="shared" ca="1" si="600"/>
        <v>0</v>
      </c>
      <c r="AP401" s="5">
        <f t="shared" ca="1" si="600"/>
        <v>0</v>
      </c>
      <c r="AQ401" s="5">
        <f t="shared" ca="1" si="600"/>
        <v>0</v>
      </c>
      <c r="AR401" s="5">
        <f t="shared" ca="1" si="600"/>
        <v>0</v>
      </c>
      <c r="AS401" s="5">
        <f t="shared" ca="1" si="600"/>
        <v>0</v>
      </c>
      <c r="AT401" s="5">
        <f t="shared" ca="1" si="600"/>
        <v>0</v>
      </c>
      <c r="AU401" s="5">
        <f t="shared" ca="1" si="600"/>
        <v>0</v>
      </c>
      <c r="AV401" s="5">
        <f t="shared" ca="1" si="600"/>
        <v>0</v>
      </c>
      <c r="AW401" s="5">
        <f t="shared" ca="1" si="600"/>
        <v>0</v>
      </c>
      <c r="AX401" s="5">
        <f t="shared" ca="1" si="600"/>
        <v>0</v>
      </c>
      <c r="AY401" s="5">
        <f t="shared" ca="1" si="600"/>
        <v>0</v>
      </c>
      <c r="AZ401" s="5">
        <f t="shared" ca="1" si="600"/>
        <v>0</v>
      </c>
      <c r="BA401" s="5">
        <f t="shared" ca="1" si="600"/>
        <v>0</v>
      </c>
      <c r="BB401" s="5">
        <f t="shared" ca="1" si="600"/>
        <v>0</v>
      </c>
      <c r="BC401" s="5">
        <f t="shared" ca="1" si="600"/>
        <v>0</v>
      </c>
      <c r="BD401" s="5">
        <f t="shared" ca="1" si="600"/>
        <v>0</v>
      </c>
      <c r="BE401" s="5">
        <f t="shared" ca="1" si="600"/>
        <v>0</v>
      </c>
      <c r="BF401" s="5">
        <f t="shared" ca="1" si="600"/>
        <v>0</v>
      </c>
      <c r="BG401" s="5">
        <f t="shared" ca="1" si="600"/>
        <v>0</v>
      </c>
      <c r="BH401" s="5">
        <f t="shared" ca="1" si="600"/>
        <v>0</v>
      </c>
      <c r="BI401" s="5">
        <f t="shared" ca="1" si="600"/>
        <v>0</v>
      </c>
    </row>
    <row r="402" spans="1:61" x14ac:dyDescent="0.25">
      <c r="A402" s="60">
        <f t="shared" si="589"/>
        <v>2017.75</v>
      </c>
      <c r="C402" s="5">
        <f t="shared" ref="C402:BI402" ca="1" si="601">C339*C271</f>
        <v>0</v>
      </c>
      <c r="D402" s="5">
        <f t="shared" ca="1" si="601"/>
        <v>0</v>
      </c>
      <c r="E402" s="5">
        <f t="shared" ca="1" si="601"/>
        <v>0</v>
      </c>
      <c r="F402" s="5">
        <f t="shared" ca="1" si="601"/>
        <v>0</v>
      </c>
      <c r="G402" s="5">
        <f t="shared" ca="1" si="601"/>
        <v>0</v>
      </c>
      <c r="H402" s="5">
        <f t="shared" ca="1" si="601"/>
        <v>0</v>
      </c>
      <c r="I402" s="5">
        <f t="shared" ca="1" si="601"/>
        <v>0</v>
      </c>
      <c r="J402" s="5">
        <f t="shared" ca="1" si="601"/>
        <v>0</v>
      </c>
      <c r="K402" s="5">
        <f t="shared" ca="1" si="601"/>
        <v>0</v>
      </c>
      <c r="L402" s="5">
        <f t="shared" ca="1" si="601"/>
        <v>0</v>
      </c>
      <c r="M402" s="5">
        <f t="shared" ca="1" si="601"/>
        <v>0</v>
      </c>
      <c r="N402" s="5">
        <f t="shared" ca="1" si="601"/>
        <v>0</v>
      </c>
      <c r="O402" s="5">
        <f t="shared" ca="1" si="601"/>
        <v>64927.247568750063</v>
      </c>
      <c r="P402" s="5">
        <f t="shared" ca="1" si="601"/>
        <v>0</v>
      </c>
      <c r="Q402" s="5">
        <f t="shared" ca="1" si="601"/>
        <v>0</v>
      </c>
      <c r="R402" s="5">
        <f t="shared" ca="1" si="601"/>
        <v>0</v>
      </c>
      <c r="S402" s="5">
        <f t="shared" ca="1" si="601"/>
        <v>0</v>
      </c>
      <c r="T402" s="5">
        <f t="shared" ca="1" si="601"/>
        <v>0</v>
      </c>
      <c r="U402" s="5">
        <f t="shared" ca="1" si="601"/>
        <v>0</v>
      </c>
      <c r="V402" s="5">
        <f t="shared" ca="1" si="601"/>
        <v>0</v>
      </c>
      <c r="W402" s="5">
        <f t="shared" ca="1" si="601"/>
        <v>0</v>
      </c>
      <c r="X402" s="5">
        <f t="shared" ca="1" si="601"/>
        <v>0</v>
      </c>
      <c r="Y402" s="5">
        <f t="shared" ca="1" si="601"/>
        <v>0</v>
      </c>
      <c r="Z402" s="5">
        <f t="shared" ca="1" si="601"/>
        <v>0</v>
      </c>
      <c r="AA402" s="5">
        <f t="shared" ca="1" si="601"/>
        <v>0</v>
      </c>
      <c r="AB402" s="5">
        <f t="shared" ca="1" si="601"/>
        <v>0</v>
      </c>
      <c r="AC402" s="5">
        <f t="shared" ca="1" si="601"/>
        <v>0</v>
      </c>
      <c r="AD402" s="5">
        <f t="shared" ca="1" si="601"/>
        <v>0</v>
      </c>
      <c r="AE402" s="5">
        <f t="shared" ca="1" si="601"/>
        <v>0</v>
      </c>
      <c r="AF402" s="5">
        <f t="shared" ca="1" si="601"/>
        <v>0</v>
      </c>
      <c r="AG402" s="5">
        <f t="shared" ca="1" si="601"/>
        <v>0</v>
      </c>
      <c r="AH402" s="5">
        <f t="shared" ca="1" si="601"/>
        <v>0</v>
      </c>
      <c r="AI402" s="5">
        <f t="shared" ca="1" si="601"/>
        <v>0</v>
      </c>
      <c r="AJ402" s="5">
        <f t="shared" ca="1" si="601"/>
        <v>0</v>
      </c>
      <c r="AK402" s="5">
        <f t="shared" ca="1" si="601"/>
        <v>0</v>
      </c>
      <c r="AL402" s="5">
        <f t="shared" ca="1" si="601"/>
        <v>0</v>
      </c>
      <c r="AM402" s="5">
        <f t="shared" ca="1" si="601"/>
        <v>0</v>
      </c>
      <c r="AN402" s="5">
        <f t="shared" ca="1" si="601"/>
        <v>0</v>
      </c>
      <c r="AO402" s="5">
        <f t="shared" ca="1" si="601"/>
        <v>0</v>
      </c>
      <c r="AP402" s="5">
        <f t="shared" ca="1" si="601"/>
        <v>0</v>
      </c>
      <c r="AQ402" s="5">
        <f t="shared" ca="1" si="601"/>
        <v>0</v>
      </c>
      <c r="AR402" s="5">
        <f t="shared" ca="1" si="601"/>
        <v>0</v>
      </c>
      <c r="AS402" s="5">
        <f t="shared" ca="1" si="601"/>
        <v>0</v>
      </c>
      <c r="AT402" s="5">
        <f t="shared" ca="1" si="601"/>
        <v>0</v>
      </c>
      <c r="AU402" s="5">
        <f t="shared" ca="1" si="601"/>
        <v>0</v>
      </c>
      <c r="AV402" s="5">
        <f t="shared" ca="1" si="601"/>
        <v>0</v>
      </c>
      <c r="AW402" s="5">
        <f t="shared" ca="1" si="601"/>
        <v>0</v>
      </c>
      <c r="AX402" s="5">
        <f t="shared" ca="1" si="601"/>
        <v>0</v>
      </c>
      <c r="AY402" s="5">
        <f t="shared" ca="1" si="601"/>
        <v>0</v>
      </c>
      <c r="AZ402" s="5">
        <f t="shared" ca="1" si="601"/>
        <v>0</v>
      </c>
      <c r="BA402" s="5">
        <f t="shared" ca="1" si="601"/>
        <v>0</v>
      </c>
      <c r="BB402" s="5">
        <f t="shared" ca="1" si="601"/>
        <v>0</v>
      </c>
      <c r="BC402" s="5">
        <f t="shared" ca="1" si="601"/>
        <v>0</v>
      </c>
      <c r="BD402" s="5">
        <f t="shared" ca="1" si="601"/>
        <v>0</v>
      </c>
      <c r="BE402" s="5">
        <f t="shared" ca="1" si="601"/>
        <v>0</v>
      </c>
      <c r="BF402" s="5">
        <f t="shared" ca="1" si="601"/>
        <v>0</v>
      </c>
      <c r="BG402" s="5">
        <f t="shared" ca="1" si="601"/>
        <v>0</v>
      </c>
      <c r="BH402" s="5">
        <f t="shared" ca="1" si="601"/>
        <v>0</v>
      </c>
      <c r="BI402" s="5">
        <f t="shared" ca="1" si="601"/>
        <v>0</v>
      </c>
    </row>
    <row r="403" spans="1:61" x14ac:dyDescent="0.25">
      <c r="A403" s="60">
        <f t="shared" si="589"/>
        <v>2018</v>
      </c>
      <c r="C403" s="5">
        <f t="shared" ref="C403:BI403" ca="1" si="602">C340*C272</f>
        <v>0</v>
      </c>
      <c r="D403" s="5">
        <f t="shared" ca="1" si="602"/>
        <v>0</v>
      </c>
      <c r="E403" s="5">
        <f t="shared" ca="1" si="602"/>
        <v>0</v>
      </c>
      <c r="F403" s="5">
        <f t="shared" ca="1" si="602"/>
        <v>0</v>
      </c>
      <c r="G403" s="5">
        <f t="shared" ca="1" si="602"/>
        <v>0</v>
      </c>
      <c r="H403" s="5">
        <f t="shared" ca="1" si="602"/>
        <v>0</v>
      </c>
      <c r="I403" s="5">
        <f t="shared" ca="1" si="602"/>
        <v>0</v>
      </c>
      <c r="J403" s="5">
        <f t="shared" ca="1" si="602"/>
        <v>0</v>
      </c>
      <c r="K403" s="5">
        <f t="shared" ca="1" si="602"/>
        <v>0</v>
      </c>
      <c r="L403" s="5">
        <f t="shared" ca="1" si="602"/>
        <v>0</v>
      </c>
      <c r="M403" s="5">
        <f t="shared" ca="1" si="602"/>
        <v>0</v>
      </c>
      <c r="N403" s="5">
        <f t="shared" ca="1" si="602"/>
        <v>0</v>
      </c>
      <c r="O403" s="5">
        <f t="shared" ca="1" si="602"/>
        <v>0</v>
      </c>
      <c r="P403" s="5">
        <f t="shared" ca="1" si="602"/>
        <v>65408.817624298114</v>
      </c>
      <c r="Q403" s="5">
        <f t="shared" ca="1" si="602"/>
        <v>0</v>
      </c>
      <c r="R403" s="5">
        <f t="shared" ca="1" si="602"/>
        <v>0</v>
      </c>
      <c r="S403" s="5">
        <f t="shared" ca="1" si="602"/>
        <v>0</v>
      </c>
      <c r="T403" s="5">
        <f t="shared" ca="1" si="602"/>
        <v>0</v>
      </c>
      <c r="U403" s="5">
        <f t="shared" ca="1" si="602"/>
        <v>0</v>
      </c>
      <c r="V403" s="5">
        <f t="shared" ca="1" si="602"/>
        <v>0</v>
      </c>
      <c r="W403" s="5">
        <f t="shared" ca="1" si="602"/>
        <v>0</v>
      </c>
      <c r="X403" s="5">
        <f t="shared" ca="1" si="602"/>
        <v>0</v>
      </c>
      <c r="Y403" s="5">
        <f t="shared" ca="1" si="602"/>
        <v>0</v>
      </c>
      <c r="Z403" s="5">
        <f t="shared" ca="1" si="602"/>
        <v>0</v>
      </c>
      <c r="AA403" s="5">
        <f t="shared" ca="1" si="602"/>
        <v>0</v>
      </c>
      <c r="AB403" s="5">
        <f t="shared" ca="1" si="602"/>
        <v>0</v>
      </c>
      <c r="AC403" s="5">
        <f t="shared" ca="1" si="602"/>
        <v>0</v>
      </c>
      <c r="AD403" s="5">
        <f t="shared" ca="1" si="602"/>
        <v>0</v>
      </c>
      <c r="AE403" s="5">
        <f t="shared" ca="1" si="602"/>
        <v>0</v>
      </c>
      <c r="AF403" s="5">
        <f t="shared" ca="1" si="602"/>
        <v>0</v>
      </c>
      <c r="AG403" s="5">
        <f t="shared" ca="1" si="602"/>
        <v>0</v>
      </c>
      <c r="AH403" s="5">
        <f t="shared" ca="1" si="602"/>
        <v>0</v>
      </c>
      <c r="AI403" s="5">
        <f t="shared" ca="1" si="602"/>
        <v>0</v>
      </c>
      <c r="AJ403" s="5">
        <f t="shared" ca="1" si="602"/>
        <v>0</v>
      </c>
      <c r="AK403" s="5">
        <f t="shared" ca="1" si="602"/>
        <v>0</v>
      </c>
      <c r="AL403" s="5">
        <f t="shared" ca="1" si="602"/>
        <v>0</v>
      </c>
      <c r="AM403" s="5">
        <f t="shared" ca="1" si="602"/>
        <v>0</v>
      </c>
      <c r="AN403" s="5">
        <f t="shared" ca="1" si="602"/>
        <v>0</v>
      </c>
      <c r="AO403" s="5">
        <f t="shared" ca="1" si="602"/>
        <v>0</v>
      </c>
      <c r="AP403" s="5">
        <f t="shared" ca="1" si="602"/>
        <v>0</v>
      </c>
      <c r="AQ403" s="5">
        <f t="shared" ca="1" si="602"/>
        <v>0</v>
      </c>
      <c r="AR403" s="5">
        <f t="shared" ca="1" si="602"/>
        <v>0</v>
      </c>
      <c r="AS403" s="5">
        <f t="shared" ca="1" si="602"/>
        <v>0</v>
      </c>
      <c r="AT403" s="5">
        <f t="shared" ca="1" si="602"/>
        <v>0</v>
      </c>
      <c r="AU403" s="5">
        <f t="shared" ca="1" si="602"/>
        <v>0</v>
      </c>
      <c r="AV403" s="5">
        <f t="shared" ca="1" si="602"/>
        <v>0</v>
      </c>
      <c r="AW403" s="5">
        <f t="shared" ca="1" si="602"/>
        <v>0</v>
      </c>
      <c r="AX403" s="5">
        <f t="shared" ca="1" si="602"/>
        <v>0</v>
      </c>
      <c r="AY403" s="5">
        <f t="shared" ca="1" si="602"/>
        <v>0</v>
      </c>
      <c r="AZ403" s="5">
        <f t="shared" ca="1" si="602"/>
        <v>0</v>
      </c>
      <c r="BA403" s="5">
        <f t="shared" ca="1" si="602"/>
        <v>0</v>
      </c>
      <c r="BB403" s="5">
        <f t="shared" ca="1" si="602"/>
        <v>0</v>
      </c>
      <c r="BC403" s="5">
        <f t="shared" ca="1" si="602"/>
        <v>0</v>
      </c>
      <c r="BD403" s="5">
        <f t="shared" ca="1" si="602"/>
        <v>0</v>
      </c>
      <c r="BE403" s="5">
        <f t="shared" ca="1" si="602"/>
        <v>0</v>
      </c>
      <c r="BF403" s="5">
        <f t="shared" ca="1" si="602"/>
        <v>0</v>
      </c>
      <c r="BG403" s="5">
        <f t="shared" ca="1" si="602"/>
        <v>0</v>
      </c>
      <c r="BH403" s="5">
        <f t="shared" ca="1" si="602"/>
        <v>0</v>
      </c>
      <c r="BI403" s="5">
        <f t="shared" ca="1" si="602"/>
        <v>0</v>
      </c>
    </row>
    <row r="404" spans="1:61" x14ac:dyDescent="0.25">
      <c r="A404" s="60">
        <f t="shared" si="589"/>
        <v>2018.25</v>
      </c>
      <c r="C404" s="5">
        <f t="shared" ref="C404:BI404" ca="1" si="603">C341*C273</f>
        <v>0</v>
      </c>
      <c r="D404" s="5">
        <f t="shared" ca="1" si="603"/>
        <v>0</v>
      </c>
      <c r="E404" s="5">
        <f t="shared" ca="1" si="603"/>
        <v>0</v>
      </c>
      <c r="F404" s="5">
        <f t="shared" ca="1" si="603"/>
        <v>0</v>
      </c>
      <c r="G404" s="5">
        <f t="shared" ca="1" si="603"/>
        <v>0</v>
      </c>
      <c r="H404" s="5">
        <f t="shared" ca="1" si="603"/>
        <v>0</v>
      </c>
      <c r="I404" s="5">
        <f t="shared" ca="1" si="603"/>
        <v>0</v>
      </c>
      <c r="J404" s="5">
        <f t="shared" ca="1" si="603"/>
        <v>0</v>
      </c>
      <c r="K404" s="5">
        <f t="shared" ca="1" si="603"/>
        <v>0</v>
      </c>
      <c r="L404" s="5">
        <f t="shared" ca="1" si="603"/>
        <v>0</v>
      </c>
      <c r="M404" s="5">
        <f t="shared" ca="1" si="603"/>
        <v>0</v>
      </c>
      <c r="N404" s="5">
        <f t="shared" ca="1" si="603"/>
        <v>0</v>
      </c>
      <c r="O404" s="5">
        <f t="shared" ca="1" si="603"/>
        <v>0</v>
      </c>
      <c r="P404" s="5">
        <f t="shared" ca="1" si="603"/>
        <v>0</v>
      </c>
      <c r="Q404" s="5">
        <f t="shared" ca="1" si="603"/>
        <v>65893.959519514174</v>
      </c>
      <c r="R404" s="5">
        <f t="shared" ca="1" si="603"/>
        <v>0</v>
      </c>
      <c r="S404" s="5">
        <f t="shared" ca="1" si="603"/>
        <v>0</v>
      </c>
      <c r="T404" s="5">
        <f t="shared" ca="1" si="603"/>
        <v>0</v>
      </c>
      <c r="U404" s="5">
        <f t="shared" ca="1" si="603"/>
        <v>0</v>
      </c>
      <c r="V404" s="5">
        <f t="shared" ca="1" si="603"/>
        <v>0</v>
      </c>
      <c r="W404" s="5">
        <f t="shared" ca="1" si="603"/>
        <v>0</v>
      </c>
      <c r="X404" s="5">
        <f t="shared" ca="1" si="603"/>
        <v>0</v>
      </c>
      <c r="Y404" s="5">
        <f t="shared" ca="1" si="603"/>
        <v>0</v>
      </c>
      <c r="Z404" s="5">
        <f t="shared" ca="1" si="603"/>
        <v>0</v>
      </c>
      <c r="AA404" s="5">
        <f t="shared" ca="1" si="603"/>
        <v>0</v>
      </c>
      <c r="AB404" s="5">
        <f t="shared" ca="1" si="603"/>
        <v>0</v>
      </c>
      <c r="AC404" s="5">
        <f t="shared" ca="1" si="603"/>
        <v>0</v>
      </c>
      <c r="AD404" s="5">
        <f t="shared" ca="1" si="603"/>
        <v>0</v>
      </c>
      <c r="AE404" s="5">
        <f t="shared" ca="1" si="603"/>
        <v>0</v>
      </c>
      <c r="AF404" s="5">
        <f t="shared" ca="1" si="603"/>
        <v>0</v>
      </c>
      <c r="AG404" s="5">
        <f t="shared" ca="1" si="603"/>
        <v>0</v>
      </c>
      <c r="AH404" s="5">
        <f t="shared" ca="1" si="603"/>
        <v>0</v>
      </c>
      <c r="AI404" s="5">
        <f t="shared" ca="1" si="603"/>
        <v>0</v>
      </c>
      <c r="AJ404" s="5">
        <f t="shared" ca="1" si="603"/>
        <v>0</v>
      </c>
      <c r="AK404" s="5">
        <f t="shared" ca="1" si="603"/>
        <v>0</v>
      </c>
      <c r="AL404" s="5">
        <f t="shared" ca="1" si="603"/>
        <v>0</v>
      </c>
      <c r="AM404" s="5">
        <f t="shared" ca="1" si="603"/>
        <v>0</v>
      </c>
      <c r="AN404" s="5">
        <f t="shared" ca="1" si="603"/>
        <v>0</v>
      </c>
      <c r="AO404" s="5">
        <f t="shared" ca="1" si="603"/>
        <v>0</v>
      </c>
      <c r="AP404" s="5">
        <f t="shared" ca="1" si="603"/>
        <v>0</v>
      </c>
      <c r="AQ404" s="5">
        <f t="shared" ca="1" si="603"/>
        <v>0</v>
      </c>
      <c r="AR404" s="5">
        <f t="shared" ca="1" si="603"/>
        <v>0</v>
      </c>
      <c r="AS404" s="5">
        <f t="shared" ca="1" si="603"/>
        <v>0</v>
      </c>
      <c r="AT404" s="5">
        <f t="shared" ca="1" si="603"/>
        <v>0</v>
      </c>
      <c r="AU404" s="5">
        <f t="shared" ca="1" si="603"/>
        <v>0</v>
      </c>
      <c r="AV404" s="5">
        <f t="shared" ca="1" si="603"/>
        <v>0</v>
      </c>
      <c r="AW404" s="5">
        <f t="shared" ca="1" si="603"/>
        <v>0</v>
      </c>
      <c r="AX404" s="5">
        <f t="shared" ca="1" si="603"/>
        <v>0</v>
      </c>
      <c r="AY404" s="5">
        <f t="shared" ca="1" si="603"/>
        <v>0</v>
      </c>
      <c r="AZ404" s="5">
        <f t="shared" ca="1" si="603"/>
        <v>0</v>
      </c>
      <c r="BA404" s="5">
        <f t="shared" ca="1" si="603"/>
        <v>0</v>
      </c>
      <c r="BB404" s="5">
        <f t="shared" ca="1" si="603"/>
        <v>0</v>
      </c>
      <c r="BC404" s="5">
        <f t="shared" ca="1" si="603"/>
        <v>0</v>
      </c>
      <c r="BD404" s="5">
        <f t="shared" ca="1" si="603"/>
        <v>0</v>
      </c>
      <c r="BE404" s="5">
        <f t="shared" ca="1" si="603"/>
        <v>0</v>
      </c>
      <c r="BF404" s="5">
        <f t="shared" ca="1" si="603"/>
        <v>0</v>
      </c>
      <c r="BG404" s="5">
        <f t="shared" ca="1" si="603"/>
        <v>0</v>
      </c>
      <c r="BH404" s="5">
        <f t="shared" ca="1" si="603"/>
        <v>0</v>
      </c>
      <c r="BI404" s="5">
        <f t="shared" ca="1" si="603"/>
        <v>0</v>
      </c>
    </row>
    <row r="405" spans="1:61" x14ac:dyDescent="0.25">
      <c r="A405" s="60">
        <f t="shared" si="589"/>
        <v>2018.5</v>
      </c>
      <c r="C405" s="5">
        <f t="shared" ref="C405:BI405" ca="1" si="604">C342*C274</f>
        <v>0</v>
      </c>
      <c r="D405" s="5">
        <f t="shared" ca="1" si="604"/>
        <v>0</v>
      </c>
      <c r="E405" s="5">
        <f t="shared" ca="1" si="604"/>
        <v>0</v>
      </c>
      <c r="F405" s="5">
        <f t="shared" ca="1" si="604"/>
        <v>0</v>
      </c>
      <c r="G405" s="5">
        <f t="shared" ca="1" si="604"/>
        <v>0</v>
      </c>
      <c r="H405" s="5">
        <f t="shared" ca="1" si="604"/>
        <v>0</v>
      </c>
      <c r="I405" s="5">
        <f t="shared" ca="1" si="604"/>
        <v>0</v>
      </c>
      <c r="J405" s="5">
        <f t="shared" ca="1" si="604"/>
        <v>0</v>
      </c>
      <c r="K405" s="5">
        <f t="shared" ca="1" si="604"/>
        <v>0</v>
      </c>
      <c r="L405" s="5">
        <f t="shared" ca="1" si="604"/>
        <v>0</v>
      </c>
      <c r="M405" s="5">
        <f t="shared" ca="1" si="604"/>
        <v>0</v>
      </c>
      <c r="N405" s="5">
        <f t="shared" ca="1" si="604"/>
        <v>0</v>
      </c>
      <c r="O405" s="5">
        <f t="shared" ca="1" si="604"/>
        <v>0</v>
      </c>
      <c r="P405" s="5">
        <f t="shared" ca="1" si="604"/>
        <v>0</v>
      </c>
      <c r="Q405" s="5">
        <f t="shared" ca="1" si="604"/>
        <v>0</v>
      </c>
      <c r="R405" s="5">
        <f t="shared" ca="1" si="604"/>
        <v>66382.699746989427</v>
      </c>
      <c r="S405" s="5">
        <f t="shared" ca="1" si="604"/>
        <v>0</v>
      </c>
      <c r="T405" s="5">
        <f t="shared" ca="1" si="604"/>
        <v>0</v>
      </c>
      <c r="U405" s="5">
        <f t="shared" ca="1" si="604"/>
        <v>0</v>
      </c>
      <c r="V405" s="5">
        <f t="shared" ca="1" si="604"/>
        <v>0</v>
      </c>
      <c r="W405" s="5">
        <f t="shared" ca="1" si="604"/>
        <v>0</v>
      </c>
      <c r="X405" s="5">
        <f t="shared" ca="1" si="604"/>
        <v>0</v>
      </c>
      <c r="Y405" s="5">
        <f t="shared" ca="1" si="604"/>
        <v>0</v>
      </c>
      <c r="Z405" s="5">
        <f t="shared" ca="1" si="604"/>
        <v>0</v>
      </c>
      <c r="AA405" s="5">
        <f t="shared" ca="1" si="604"/>
        <v>0</v>
      </c>
      <c r="AB405" s="5">
        <f t="shared" ca="1" si="604"/>
        <v>0</v>
      </c>
      <c r="AC405" s="5">
        <f t="shared" ca="1" si="604"/>
        <v>0</v>
      </c>
      <c r="AD405" s="5">
        <f t="shared" ca="1" si="604"/>
        <v>0</v>
      </c>
      <c r="AE405" s="5">
        <f t="shared" ca="1" si="604"/>
        <v>0</v>
      </c>
      <c r="AF405" s="5">
        <f t="shared" ca="1" si="604"/>
        <v>0</v>
      </c>
      <c r="AG405" s="5">
        <f t="shared" ca="1" si="604"/>
        <v>0</v>
      </c>
      <c r="AH405" s="5">
        <f t="shared" ca="1" si="604"/>
        <v>0</v>
      </c>
      <c r="AI405" s="5">
        <f t="shared" ca="1" si="604"/>
        <v>0</v>
      </c>
      <c r="AJ405" s="5">
        <f t="shared" ca="1" si="604"/>
        <v>0</v>
      </c>
      <c r="AK405" s="5">
        <f t="shared" ca="1" si="604"/>
        <v>0</v>
      </c>
      <c r="AL405" s="5">
        <f t="shared" ca="1" si="604"/>
        <v>0</v>
      </c>
      <c r="AM405" s="5">
        <f t="shared" ca="1" si="604"/>
        <v>0</v>
      </c>
      <c r="AN405" s="5">
        <f t="shared" ca="1" si="604"/>
        <v>0</v>
      </c>
      <c r="AO405" s="5">
        <f t="shared" ca="1" si="604"/>
        <v>0</v>
      </c>
      <c r="AP405" s="5">
        <f t="shared" ca="1" si="604"/>
        <v>0</v>
      </c>
      <c r="AQ405" s="5">
        <f t="shared" ca="1" si="604"/>
        <v>0</v>
      </c>
      <c r="AR405" s="5">
        <f t="shared" ca="1" si="604"/>
        <v>0</v>
      </c>
      <c r="AS405" s="5">
        <f t="shared" ca="1" si="604"/>
        <v>0</v>
      </c>
      <c r="AT405" s="5">
        <f t="shared" ca="1" si="604"/>
        <v>0</v>
      </c>
      <c r="AU405" s="5">
        <f t="shared" ca="1" si="604"/>
        <v>0</v>
      </c>
      <c r="AV405" s="5">
        <f t="shared" ca="1" si="604"/>
        <v>0</v>
      </c>
      <c r="AW405" s="5">
        <f t="shared" ca="1" si="604"/>
        <v>0</v>
      </c>
      <c r="AX405" s="5">
        <f t="shared" ca="1" si="604"/>
        <v>0</v>
      </c>
      <c r="AY405" s="5">
        <f t="shared" ca="1" si="604"/>
        <v>0</v>
      </c>
      <c r="AZ405" s="5">
        <f t="shared" ca="1" si="604"/>
        <v>0</v>
      </c>
      <c r="BA405" s="5">
        <f t="shared" ca="1" si="604"/>
        <v>0</v>
      </c>
      <c r="BB405" s="5">
        <f t="shared" ca="1" si="604"/>
        <v>0</v>
      </c>
      <c r="BC405" s="5">
        <f t="shared" ca="1" si="604"/>
        <v>0</v>
      </c>
      <c r="BD405" s="5">
        <f t="shared" ca="1" si="604"/>
        <v>0</v>
      </c>
      <c r="BE405" s="5">
        <f t="shared" ca="1" si="604"/>
        <v>0</v>
      </c>
      <c r="BF405" s="5">
        <f t="shared" ca="1" si="604"/>
        <v>0</v>
      </c>
      <c r="BG405" s="5">
        <f t="shared" ca="1" si="604"/>
        <v>0</v>
      </c>
      <c r="BH405" s="5">
        <f t="shared" ca="1" si="604"/>
        <v>0</v>
      </c>
      <c r="BI405" s="5">
        <f t="shared" ca="1" si="604"/>
        <v>0</v>
      </c>
    </row>
    <row r="406" spans="1:61" x14ac:dyDescent="0.25">
      <c r="A406" s="60">
        <f t="shared" si="589"/>
        <v>2018.75</v>
      </c>
      <c r="C406" s="5">
        <f t="shared" ref="C406:BI406" ca="1" si="605">C343*C275</f>
        <v>0</v>
      </c>
      <c r="D406" s="5">
        <f t="shared" ca="1" si="605"/>
        <v>0</v>
      </c>
      <c r="E406" s="5">
        <f t="shared" ca="1" si="605"/>
        <v>0</v>
      </c>
      <c r="F406" s="5">
        <f t="shared" ca="1" si="605"/>
        <v>0</v>
      </c>
      <c r="G406" s="5">
        <f t="shared" ca="1" si="605"/>
        <v>0</v>
      </c>
      <c r="H406" s="5">
        <f t="shared" ca="1" si="605"/>
        <v>0</v>
      </c>
      <c r="I406" s="5">
        <f t="shared" ca="1" si="605"/>
        <v>0</v>
      </c>
      <c r="J406" s="5">
        <f t="shared" ca="1" si="605"/>
        <v>0</v>
      </c>
      <c r="K406" s="5">
        <f t="shared" ca="1" si="605"/>
        <v>0</v>
      </c>
      <c r="L406" s="5">
        <f t="shared" ca="1" si="605"/>
        <v>0</v>
      </c>
      <c r="M406" s="5">
        <f t="shared" ca="1" si="605"/>
        <v>0</v>
      </c>
      <c r="N406" s="5">
        <f t="shared" ca="1" si="605"/>
        <v>0</v>
      </c>
      <c r="O406" s="5">
        <f t="shared" ca="1" si="605"/>
        <v>0</v>
      </c>
      <c r="P406" s="5">
        <f t="shared" ca="1" si="605"/>
        <v>0</v>
      </c>
      <c r="Q406" s="5">
        <f t="shared" ca="1" si="605"/>
        <v>0</v>
      </c>
      <c r="R406" s="5">
        <f t="shared" ca="1" si="605"/>
        <v>0</v>
      </c>
      <c r="S406" s="5">
        <f t="shared" ca="1" si="605"/>
        <v>66875.064995812543</v>
      </c>
      <c r="T406" s="5">
        <f t="shared" ca="1" si="605"/>
        <v>0</v>
      </c>
      <c r="U406" s="5">
        <f t="shared" ca="1" si="605"/>
        <v>0</v>
      </c>
      <c r="V406" s="5">
        <f t="shared" ca="1" si="605"/>
        <v>0</v>
      </c>
      <c r="W406" s="5">
        <f t="shared" ca="1" si="605"/>
        <v>0</v>
      </c>
      <c r="X406" s="5">
        <f t="shared" ca="1" si="605"/>
        <v>0</v>
      </c>
      <c r="Y406" s="5">
        <f t="shared" ca="1" si="605"/>
        <v>0</v>
      </c>
      <c r="Z406" s="5">
        <f t="shared" ca="1" si="605"/>
        <v>0</v>
      </c>
      <c r="AA406" s="5">
        <f t="shared" ca="1" si="605"/>
        <v>0</v>
      </c>
      <c r="AB406" s="5">
        <f t="shared" ca="1" si="605"/>
        <v>0</v>
      </c>
      <c r="AC406" s="5">
        <f t="shared" ca="1" si="605"/>
        <v>0</v>
      </c>
      <c r="AD406" s="5">
        <f t="shared" ca="1" si="605"/>
        <v>0</v>
      </c>
      <c r="AE406" s="5">
        <f t="shared" ca="1" si="605"/>
        <v>0</v>
      </c>
      <c r="AF406" s="5">
        <f t="shared" ca="1" si="605"/>
        <v>0</v>
      </c>
      <c r="AG406" s="5">
        <f t="shared" ca="1" si="605"/>
        <v>0</v>
      </c>
      <c r="AH406" s="5">
        <f t="shared" ca="1" si="605"/>
        <v>0</v>
      </c>
      <c r="AI406" s="5">
        <f t="shared" ca="1" si="605"/>
        <v>0</v>
      </c>
      <c r="AJ406" s="5">
        <f t="shared" ca="1" si="605"/>
        <v>0</v>
      </c>
      <c r="AK406" s="5">
        <f t="shared" ca="1" si="605"/>
        <v>0</v>
      </c>
      <c r="AL406" s="5">
        <f t="shared" ca="1" si="605"/>
        <v>0</v>
      </c>
      <c r="AM406" s="5">
        <f t="shared" ca="1" si="605"/>
        <v>0</v>
      </c>
      <c r="AN406" s="5">
        <f t="shared" ca="1" si="605"/>
        <v>0</v>
      </c>
      <c r="AO406" s="5">
        <f t="shared" ca="1" si="605"/>
        <v>0</v>
      </c>
      <c r="AP406" s="5">
        <f t="shared" ca="1" si="605"/>
        <v>0</v>
      </c>
      <c r="AQ406" s="5">
        <f t="shared" ca="1" si="605"/>
        <v>0</v>
      </c>
      <c r="AR406" s="5">
        <f t="shared" ca="1" si="605"/>
        <v>0</v>
      </c>
      <c r="AS406" s="5">
        <f t="shared" ca="1" si="605"/>
        <v>0</v>
      </c>
      <c r="AT406" s="5">
        <f t="shared" ca="1" si="605"/>
        <v>0</v>
      </c>
      <c r="AU406" s="5">
        <f t="shared" ca="1" si="605"/>
        <v>0</v>
      </c>
      <c r="AV406" s="5">
        <f t="shared" ca="1" si="605"/>
        <v>0</v>
      </c>
      <c r="AW406" s="5">
        <f t="shared" ca="1" si="605"/>
        <v>0</v>
      </c>
      <c r="AX406" s="5">
        <f t="shared" ca="1" si="605"/>
        <v>0</v>
      </c>
      <c r="AY406" s="5">
        <f t="shared" ca="1" si="605"/>
        <v>0</v>
      </c>
      <c r="AZ406" s="5">
        <f t="shared" ca="1" si="605"/>
        <v>0</v>
      </c>
      <c r="BA406" s="5">
        <f t="shared" ca="1" si="605"/>
        <v>0</v>
      </c>
      <c r="BB406" s="5">
        <f t="shared" ca="1" si="605"/>
        <v>0</v>
      </c>
      <c r="BC406" s="5">
        <f t="shared" ca="1" si="605"/>
        <v>0</v>
      </c>
      <c r="BD406" s="5">
        <f t="shared" ca="1" si="605"/>
        <v>0</v>
      </c>
      <c r="BE406" s="5">
        <f t="shared" ca="1" si="605"/>
        <v>0</v>
      </c>
      <c r="BF406" s="5">
        <f t="shared" ca="1" si="605"/>
        <v>0</v>
      </c>
      <c r="BG406" s="5">
        <f t="shared" ca="1" si="605"/>
        <v>0</v>
      </c>
      <c r="BH406" s="5">
        <f t="shared" ca="1" si="605"/>
        <v>0</v>
      </c>
      <c r="BI406" s="5">
        <f t="shared" ca="1" si="605"/>
        <v>0</v>
      </c>
    </row>
    <row r="407" spans="1:61" x14ac:dyDescent="0.25">
      <c r="A407" s="60">
        <f t="shared" si="589"/>
        <v>2019</v>
      </c>
      <c r="C407" s="5">
        <f t="shared" ref="C407:BI407" ca="1" si="606">C344*C276</f>
        <v>0</v>
      </c>
      <c r="D407" s="5">
        <f t="shared" ca="1" si="606"/>
        <v>0</v>
      </c>
      <c r="E407" s="5">
        <f t="shared" ca="1" si="606"/>
        <v>0</v>
      </c>
      <c r="F407" s="5">
        <f t="shared" ca="1" si="606"/>
        <v>0</v>
      </c>
      <c r="G407" s="5">
        <f t="shared" ca="1" si="606"/>
        <v>0</v>
      </c>
      <c r="H407" s="5">
        <f t="shared" ca="1" si="606"/>
        <v>0</v>
      </c>
      <c r="I407" s="5">
        <f t="shared" ca="1" si="606"/>
        <v>0</v>
      </c>
      <c r="J407" s="5">
        <f t="shared" ca="1" si="606"/>
        <v>0</v>
      </c>
      <c r="K407" s="5">
        <f t="shared" ca="1" si="606"/>
        <v>0</v>
      </c>
      <c r="L407" s="5">
        <f t="shared" ca="1" si="606"/>
        <v>0</v>
      </c>
      <c r="M407" s="5">
        <f t="shared" ca="1" si="606"/>
        <v>0</v>
      </c>
      <c r="N407" s="5">
        <f t="shared" ca="1" si="606"/>
        <v>0</v>
      </c>
      <c r="O407" s="5">
        <f t="shared" ca="1" si="606"/>
        <v>0</v>
      </c>
      <c r="P407" s="5">
        <f t="shared" ca="1" si="606"/>
        <v>0</v>
      </c>
      <c r="Q407" s="5">
        <f t="shared" ca="1" si="606"/>
        <v>0</v>
      </c>
      <c r="R407" s="5">
        <f t="shared" ca="1" si="606"/>
        <v>0</v>
      </c>
      <c r="S407" s="5">
        <f t="shared" ca="1" si="606"/>
        <v>0</v>
      </c>
      <c r="T407" s="5">
        <f t="shared" ca="1" si="606"/>
        <v>67371.082153027019</v>
      </c>
      <c r="U407" s="5">
        <f t="shared" ca="1" si="606"/>
        <v>0</v>
      </c>
      <c r="V407" s="5">
        <f t="shared" ca="1" si="606"/>
        <v>0</v>
      </c>
      <c r="W407" s="5">
        <f t="shared" ca="1" si="606"/>
        <v>0</v>
      </c>
      <c r="X407" s="5">
        <f t="shared" ca="1" si="606"/>
        <v>0</v>
      </c>
      <c r="Y407" s="5">
        <f t="shared" ca="1" si="606"/>
        <v>0</v>
      </c>
      <c r="Z407" s="5">
        <f t="shared" ca="1" si="606"/>
        <v>0</v>
      </c>
      <c r="AA407" s="5">
        <f t="shared" ca="1" si="606"/>
        <v>0</v>
      </c>
      <c r="AB407" s="5">
        <f t="shared" ca="1" si="606"/>
        <v>0</v>
      </c>
      <c r="AC407" s="5">
        <f t="shared" ca="1" si="606"/>
        <v>0</v>
      </c>
      <c r="AD407" s="5">
        <f t="shared" ca="1" si="606"/>
        <v>0</v>
      </c>
      <c r="AE407" s="5">
        <f t="shared" ca="1" si="606"/>
        <v>0</v>
      </c>
      <c r="AF407" s="5">
        <f t="shared" ca="1" si="606"/>
        <v>0</v>
      </c>
      <c r="AG407" s="5">
        <f t="shared" ca="1" si="606"/>
        <v>0</v>
      </c>
      <c r="AH407" s="5">
        <f t="shared" ca="1" si="606"/>
        <v>0</v>
      </c>
      <c r="AI407" s="5">
        <f t="shared" ca="1" si="606"/>
        <v>0</v>
      </c>
      <c r="AJ407" s="5">
        <f t="shared" ca="1" si="606"/>
        <v>0</v>
      </c>
      <c r="AK407" s="5">
        <f t="shared" ca="1" si="606"/>
        <v>0</v>
      </c>
      <c r="AL407" s="5">
        <f t="shared" ca="1" si="606"/>
        <v>0</v>
      </c>
      <c r="AM407" s="5">
        <f t="shared" ca="1" si="606"/>
        <v>0</v>
      </c>
      <c r="AN407" s="5">
        <f t="shared" ca="1" si="606"/>
        <v>0</v>
      </c>
      <c r="AO407" s="5">
        <f t="shared" ca="1" si="606"/>
        <v>0</v>
      </c>
      <c r="AP407" s="5">
        <f t="shared" ca="1" si="606"/>
        <v>0</v>
      </c>
      <c r="AQ407" s="5">
        <f t="shared" ca="1" si="606"/>
        <v>0</v>
      </c>
      <c r="AR407" s="5">
        <f t="shared" ca="1" si="606"/>
        <v>0</v>
      </c>
      <c r="AS407" s="5">
        <f t="shared" ca="1" si="606"/>
        <v>0</v>
      </c>
      <c r="AT407" s="5">
        <f t="shared" ca="1" si="606"/>
        <v>0</v>
      </c>
      <c r="AU407" s="5">
        <f t="shared" ca="1" si="606"/>
        <v>0</v>
      </c>
      <c r="AV407" s="5">
        <f t="shared" ca="1" si="606"/>
        <v>0</v>
      </c>
      <c r="AW407" s="5">
        <f t="shared" ca="1" si="606"/>
        <v>0</v>
      </c>
      <c r="AX407" s="5">
        <f t="shared" ca="1" si="606"/>
        <v>0</v>
      </c>
      <c r="AY407" s="5">
        <f t="shared" ca="1" si="606"/>
        <v>0</v>
      </c>
      <c r="AZ407" s="5">
        <f t="shared" ca="1" si="606"/>
        <v>0</v>
      </c>
      <c r="BA407" s="5">
        <f t="shared" ca="1" si="606"/>
        <v>0</v>
      </c>
      <c r="BB407" s="5">
        <f t="shared" ca="1" si="606"/>
        <v>0</v>
      </c>
      <c r="BC407" s="5">
        <f t="shared" ca="1" si="606"/>
        <v>0</v>
      </c>
      <c r="BD407" s="5">
        <f t="shared" ca="1" si="606"/>
        <v>0</v>
      </c>
      <c r="BE407" s="5">
        <f t="shared" ca="1" si="606"/>
        <v>0</v>
      </c>
      <c r="BF407" s="5">
        <f t="shared" ca="1" si="606"/>
        <v>0</v>
      </c>
      <c r="BG407" s="5">
        <f t="shared" ca="1" si="606"/>
        <v>0</v>
      </c>
      <c r="BH407" s="5">
        <f t="shared" ca="1" si="606"/>
        <v>0</v>
      </c>
      <c r="BI407" s="5">
        <f t="shared" ca="1" si="606"/>
        <v>0</v>
      </c>
    </row>
    <row r="408" spans="1:61" x14ac:dyDescent="0.25">
      <c r="A408" s="60">
        <f t="shared" si="589"/>
        <v>2019.25</v>
      </c>
      <c r="C408" s="5">
        <f t="shared" ref="C408:BI408" ca="1" si="607">C345*C277</f>
        <v>0</v>
      </c>
      <c r="D408" s="5">
        <f t="shared" ca="1" si="607"/>
        <v>0</v>
      </c>
      <c r="E408" s="5">
        <f t="shared" ca="1" si="607"/>
        <v>0</v>
      </c>
      <c r="F408" s="5">
        <f t="shared" ca="1" si="607"/>
        <v>0</v>
      </c>
      <c r="G408" s="5">
        <f t="shared" ca="1" si="607"/>
        <v>0</v>
      </c>
      <c r="H408" s="5">
        <f t="shared" ca="1" si="607"/>
        <v>0</v>
      </c>
      <c r="I408" s="5">
        <f t="shared" ca="1" si="607"/>
        <v>0</v>
      </c>
      <c r="J408" s="5">
        <f t="shared" ca="1" si="607"/>
        <v>0</v>
      </c>
      <c r="K408" s="5">
        <f t="shared" ca="1" si="607"/>
        <v>0</v>
      </c>
      <c r="L408" s="5">
        <f t="shared" ca="1" si="607"/>
        <v>0</v>
      </c>
      <c r="M408" s="5">
        <f t="shared" ca="1" si="607"/>
        <v>0</v>
      </c>
      <c r="N408" s="5">
        <f t="shared" ca="1" si="607"/>
        <v>0</v>
      </c>
      <c r="O408" s="5">
        <f t="shared" ca="1" si="607"/>
        <v>0</v>
      </c>
      <c r="P408" s="5">
        <f t="shared" ca="1" si="607"/>
        <v>0</v>
      </c>
      <c r="Q408" s="5">
        <f t="shared" ca="1" si="607"/>
        <v>0</v>
      </c>
      <c r="R408" s="5">
        <f t="shared" ca="1" si="607"/>
        <v>0</v>
      </c>
      <c r="S408" s="5">
        <f t="shared" ca="1" si="607"/>
        <v>0</v>
      </c>
      <c r="T408" s="5">
        <f t="shared" ca="1" si="607"/>
        <v>0</v>
      </c>
      <c r="U408" s="5">
        <f t="shared" ca="1" si="607"/>
        <v>67870.778305099579</v>
      </c>
      <c r="V408" s="5">
        <f t="shared" ca="1" si="607"/>
        <v>0</v>
      </c>
      <c r="W408" s="5">
        <f t="shared" ca="1" si="607"/>
        <v>0</v>
      </c>
      <c r="X408" s="5">
        <f t="shared" ca="1" si="607"/>
        <v>0</v>
      </c>
      <c r="Y408" s="5">
        <f t="shared" ca="1" si="607"/>
        <v>0</v>
      </c>
      <c r="Z408" s="5">
        <f t="shared" ca="1" si="607"/>
        <v>0</v>
      </c>
      <c r="AA408" s="5">
        <f t="shared" ca="1" si="607"/>
        <v>0</v>
      </c>
      <c r="AB408" s="5">
        <f t="shared" ca="1" si="607"/>
        <v>0</v>
      </c>
      <c r="AC408" s="5">
        <f t="shared" ca="1" si="607"/>
        <v>0</v>
      </c>
      <c r="AD408" s="5">
        <f t="shared" ca="1" si="607"/>
        <v>0</v>
      </c>
      <c r="AE408" s="5">
        <f t="shared" ca="1" si="607"/>
        <v>0</v>
      </c>
      <c r="AF408" s="5">
        <f t="shared" ca="1" si="607"/>
        <v>0</v>
      </c>
      <c r="AG408" s="5">
        <f t="shared" ca="1" si="607"/>
        <v>0</v>
      </c>
      <c r="AH408" s="5">
        <f t="shared" ca="1" si="607"/>
        <v>0</v>
      </c>
      <c r="AI408" s="5">
        <f t="shared" ca="1" si="607"/>
        <v>0</v>
      </c>
      <c r="AJ408" s="5">
        <f t="shared" ca="1" si="607"/>
        <v>0</v>
      </c>
      <c r="AK408" s="5">
        <f t="shared" ca="1" si="607"/>
        <v>0</v>
      </c>
      <c r="AL408" s="5">
        <f t="shared" ca="1" si="607"/>
        <v>0</v>
      </c>
      <c r="AM408" s="5">
        <f t="shared" ca="1" si="607"/>
        <v>0</v>
      </c>
      <c r="AN408" s="5">
        <f t="shared" ca="1" si="607"/>
        <v>0</v>
      </c>
      <c r="AO408" s="5">
        <f t="shared" ca="1" si="607"/>
        <v>0</v>
      </c>
      <c r="AP408" s="5">
        <f t="shared" ca="1" si="607"/>
        <v>0</v>
      </c>
      <c r="AQ408" s="5">
        <f t="shared" ca="1" si="607"/>
        <v>0</v>
      </c>
      <c r="AR408" s="5">
        <f t="shared" ca="1" si="607"/>
        <v>0</v>
      </c>
      <c r="AS408" s="5">
        <f t="shared" ca="1" si="607"/>
        <v>0</v>
      </c>
      <c r="AT408" s="5">
        <f t="shared" ca="1" si="607"/>
        <v>0</v>
      </c>
      <c r="AU408" s="5">
        <f t="shared" ca="1" si="607"/>
        <v>0</v>
      </c>
      <c r="AV408" s="5">
        <f t="shared" ca="1" si="607"/>
        <v>0</v>
      </c>
      <c r="AW408" s="5">
        <f t="shared" ca="1" si="607"/>
        <v>0</v>
      </c>
      <c r="AX408" s="5">
        <f t="shared" ca="1" si="607"/>
        <v>0</v>
      </c>
      <c r="AY408" s="5">
        <f t="shared" ca="1" si="607"/>
        <v>0</v>
      </c>
      <c r="AZ408" s="5">
        <f t="shared" ca="1" si="607"/>
        <v>0</v>
      </c>
      <c r="BA408" s="5">
        <f t="shared" ca="1" si="607"/>
        <v>0</v>
      </c>
      <c r="BB408" s="5">
        <f t="shared" ca="1" si="607"/>
        <v>0</v>
      </c>
      <c r="BC408" s="5">
        <f t="shared" ca="1" si="607"/>
        <v>0</v>
      </c>
      <c r="BD408" s="5">
        <f t="shared" ca="1" si="607"/>
        <v>0</v>
      </c>
      <c r="BE408" s="5">
        <f t="shared" ca="1" si="607"/>
        <v>0</v>
      </c>
      <c r="BF408" s="5">
        <f t="shared" ca="1" si="607"/>
        <v>0</v>
      </c>
      <c r="BG408" s="5">
        <f t="shared" ca="1" si="607"/>
        <v>0</v>
      </c>
      <c r="BH408" s="5">
        <f t="shared" ca="1" si="607"/>
        <v>0</v>
      </c>
      <c r="BI408" s="5">
        <f t="shared" ca="1" si="607"/>
        <v>0</v>
      </c>
    </row>
    <row r="409" spans="1:61" x14ac:dyDescent="0.25">
      <c r="A409" s="60">
        <f t="shared" si="589"/>
        <v>2019.5</v>
      </c>
      <c r="C409" s="5">
        <f t="shared" ref="C409:BI409" ca="1" si="608">C346*C278</f>
        <v>0</v>
      </c>
      <c r="D409" s="5">
        <f t="shared" ca="1" si="608"/>
        <v>0</v>
      </c>
      <c r="E409" s="5">
        <f t="shared" ca="1" si="608"/>
        <v>0</v>
      </c>
      <c r="F409" s="5">
        <f t="shared" ca="1" si="608"/>
        <v>0</v>
      </c>
      <c r="G409" s="5">
        <f t="shared" ca="1" si="608"/>
        <v>0</v>
      </c>
      <c r="H409" s="5">
        <f t="shared" ca="1" si="608"/>
        <v>0</v>
      </c>
      <c r="I409" s="5">
        <f t="shared" ca="1" si="608"/>
        <v>0</v>
      </c>
      <c r="J409" s="5">
        <f t="shared" ca="1" si="608"/>
        <v>0</v>
      </c>
      <c r="K409" s="5">
        <f t="shared" ca="1" si="608"/>
        <v>0</v>
      </c>
      <c r="L409" s="5">
        <f t="shared" ca="1" si="608"/>
        <v>0</v>
      </c>
      <c r="M409" s="5">
        <f t="shared" ca="1" si="608"/>
        <v>0</v>
      </c>
      <c r="N409" s="5">
        <f t="shared" ca="1" si="608"/>
        <v>0</v>
      </c>
      <c r="O409" s="5">
        <f t="shared" ca="1" si="608"/>
        <v>0</v>
      </c>
      <c r="P409" s="5">
        <f t="shared" ca="1" si="608"/>
        <v>0</v>
      </c>
      <c r="Q409" s="5">
        <f t="shared" ca="1" si="608"/>
        <v>0</v>
      </c>
      <c r="R409" s="5">
        <f t="shared" ca="1" si="608"/>
        <v>0</v>
      </c>
      <c r="S409" s="5">
        <f t="shared" ca="1" si="608"/>
        <v>0</v>
      </c>
      <c r="T409" s="5">
        <f t="shared" ca="1" si="608"/>
        <v>0</v>
      </c>
      <c r="U409" s="5">
        <f t="shared" ca="1" si="608"/>
        <v>0</v>
      </c>
      <c r="V409" s="5">
        <f t="shared" ca="1" si="608"/>
        <v>68374.180739399104</v>
      </c>
      <c r="W409" s="5">
        <f t="shared" ca="1" si="608"/>
        <v>0</v>
      </c>
      <c r="X409" s="5">
        <f t="shared" ca="1" si="608"/>
        <v>0</v>
      </c>
      <c r="Y409" s="5">
        <f t="shared" ca="1" si="608"/>
        <v>0</v>
      </c>
      <c r="Z409" s="5">
        <f t="shared" ca="1" si="608"/>
        <v>0</v>
      </c>
      <c r="AA409" s="5">
        <f t="shared" ca="1" si="608"/>
        <v>0</v>
      </c>
      <c r="AB409" s="5">
        <f t="shared" ca="1" si="608"/>
        <v>0</v>
      </c>
      <c r="AC409" s="5">
        <f t="shared" ca="1" si="608"/>
        <v>0</v>
      </c>
      <c r="AD409" s="5">
        <f t="shared" ca="1" si="608"/>
        <v>0</v>
      </c>
      <c r="AE409" s="5">
        <f t="shared" ca="1" si="608"/>
        <v>0</v>
      </c>
      <c r="AF409" s="5">
        <f t="shared" ca="1" si="608"/>
        <v>0</v>
      </c>
      <c r="AG409" s="5">
        <f t="shared" ca="1" si="608"/>
        <v>0</v>
      </c>
      <c r="AH409" s="5">
        <f t="shared" ca="1" si="608"/>
        <v>0</v>
      </c>
      <c r="AI409" s="5">
        <f t="shared" ca="1" si="608"/>
        <v>0</v>
      </c>
      <c r="AJ409" s="5">
        <f t="shared" ca="1" si="608"/>
        <v>0</v>
      </c>
      <c r="AK409" s="5">
        <f t="shared" ca="1" si="608"/>
        <v>0</v>
      </c>
      <c r="AL409" s="5">
        <f t="shared" ca="1" si="608"/>
        <v>0</v>
      </c>
      <c r="AM409" s="5">
        <f t="shared" ca="1" si="608"/>
        <v>0</v>
      </c>
      <c r="AN409" s="5">
        <f t="shared" ca="1" si="608"/>
        <v>0</v>
      </c>
      <c r="AO409" s="5">
        <f t="shared" ca="1" si="608"/>
        <v>0</v>
      </c>
      <c r="AP409" s="5">
        <f t="shared" ca="1" si="608"/>
        <v>0</v>
      </c>
      <c r="AQ409" s="5">
        <f t="shared" ca="1" si="608"/>
        <v>0</v>
      </c>
      <c r="AR409" s="5">
        <f t="shared" ca="1" si="608"/>
        <v>0</v>
      </c>
      <c r="AS409" s="5">
        <f t="shared" ca="1" si="608"/>
        <v>0</v>
      </c>
      <c r="AT409" s="5">
        <f t="shared" ca="1" si="608"/>
        <v>0</v>
      </c>
      <c r="AU409" s="5">
        <f t="shared" ca="1" si="608"/>
        <v>0</v>
      </c>
      <c r="AV409" s="5">
        <f t="shared" ca="1" si="608"/>
        <v>0</v>
      </c>
      <c r="AW409" s="5">
        <f t="shared" ca="1" si="608"/>
        <v>0</v>
      </c>
      <c r="AX409" s="5">
        <f t="shared" ca="1" si="608"/>
        <v>0</v>
      </c>
      <c r="AY409" s="5">
        <f t="shared" ca="1" si="608"/>
        <v>0</v>
      </c>
      <c r="AZ409" s="5">
        <f t="shared" ca="1" si="608"/>
        <v>0</v>
      </c>
      <c r="BA409" s="5">
        <f t="shared" ca="1" si="608"/>
        <v>0</v>
      </c>
      <c r="BB409" s="5">
        <f t="shared" ca="1" si="608"/>
        <v>0</v>
      </c>
      <c r="BC409" s="5">
        <f t="shared" ca="1" si="608"/>
        <v>0</v>
      </c>
      <c r="BD409" s="5">
        <f t="shared" ca="1" si="608"/>
        <v>0</v>
      </c>
      <c r="BE409" s="5">
        <f t="shared" ca="1" si="608"/>
        <v>0</v>
      </c>
      <c r="BF409" s="5">
        <f t="shared" ca="1" si="608"/>
        <v>0</v>
      </c>
      <c r="BG409" s="5">
        <f t="shared" ca="1" si="608"/>
        <v>0</v>
      </c>
      <c r="BH409" s="5">
        <f t="shared" ca="1" si="608"/>
        <v>0</v>
      </c>
      <c r="BI409" s="5">
        <f t="shared" ca="1" si="608"/>
        <v>0</v>
      </c>
    </row>
    <row r="410" spans="1:61" x14ac:dyDescent="0.25">
      <c r="A410" s="60">
        <f t="shared" si="589"/>
        <v>2019.75</v>
      </c>
      <c r="C410" s="5">
        <f t="shared" ref="C410:BI410" ca="1" si="609">C347*C279</f>
        <v>0</v>
      </c>
      <c r="D410" s="5">
        <f t="shared" ca="1" si="609"/>
        <v>0</v>
      </c>
      <c r="E410" s="5">
        <f t="shared" ca="1" si="609"/>
        <v>0</v>
      </c>
      <c r="F410" s="5">
        <f t="shared" ca="1" si="609"/>
        <v>0</v>
      </c>
      <c r="G410" s="5">
        <f t="shared" ca="1" si="609"/>
        <v>0</v>
      </c>
      <c r="H410" s="5">
        <f t="shared" ca="1" si="609"/>
        <v>0</v>
      </c>
      <c r="I410" s="5">
        <f t="shared" ca="1" si="609"/>
        <v>0</v>
      </c>
      <c r="J410" s="5">
        <f t="shared" ca="1" si="609"/>
        <v>0</v>
      </c>
      <c r="K410" s="5">
        <f t="shared" ca="1" si="609"/>
        <v>0</v>
      </c>
      <c r="L410" s="5">
        <f t="shared" ca="1" si="609"/>
        <v>0</v>
      </c>
      <c r="M410" s="5">
        <f t="shared" ca="1" si="609"/>
        <v>0</v>
      </c>
      <c r="N410" s="5">
        <f t="shared" ca="1" si="609"/>
        <v>0</v>
      </c>
      <c r="O410" s="5">
        <f t="shared" ca="1" si="609"/>
        <v>0</v>
      </c>
      <c r="P410" s="5">
        <f t="shared" ca="1" si="609"/>
        <v>0</v>
      </c>
      <c r="Q410" s="5">
        <f t="shared" ca="1" si="609"/>
        <v>0</v>
      </c>
      <c r="R410" s="5">
        <f t="shared" ca="1" si="609"/>
        <v>0</v>
      </c>
      <c r="S410" s="5">
        <f t="shared" ca="1" si="609"/>
        <v>0</v>
      </c>
      <c r="T410" s="5">
        <f t="shared" ca="1" si="609"/>
        <v>0</v>
      </c>
      <c r="U410" s="5">
        <f t="shared" ca="1" si="609"/>
        <v>0</v>
      </c>
      <c r="V410" s="5">
        <f t="shared" ca="1" si="609"/>
        <v>0</v>
      </c>
      <c r="W410" s="5">
        <f t="shared" ca="1" si="609"/>
        <v>68881.316945686907</v>
      </c>
      <c r="X410" s="5">
        <f t="shared" ca="1" si="609"/>
        <v>0</v>
      </c>
      <c r="Y410" s="5">
        <f t="shared" ca="1" si="609"/>
        <v>0</v>
      </c>
      <c r="Z410" s="5">
        <f t="shared" ca="1" si="609"/>
        <v>0</v>
      </c>
      <c r="AA410" s="5">
        <f t="shared" ca="1" si="609"/>
        <v>0</v>
      </c>
      <c r="AB410" s="5">
        <f t="shared" ca="1" si="609"/>
        <v>0</v>
      </c>
      <c r="AC410" s="5">
        <f t="shared" ca="1" si="609"/>
        <v>0</v>
      </c>
      <c r="AD410" s="5">
        <f t="shared" ca="1" si="609"/>
        <v>0</v>
      </c>
      <c r="AE410" s="5">
        <f t="shared" ca="1" si="609"/>
        <v>0</v>
      </c>
      <c r="AF410" s="5">
        <f t="shared" ca="1" si="609"/>
        <v>0</v>
      </c>
      <c r="AG410" s="5">
        <f t="shared" ca="1" si="609"/>
        <v>0</v>
      </c>
      <c r="AH410" s="5">
        <f t="shared" ca="1" si="609"/>
        <v>0</v>
      </c>
      <c r="AI410" s="5">
        <f t="shared" ca="1" si="609"/>
        <v>0</v>
      </c>
      <c r="AJ410" s="5">
        <f t="shared" ca="1" si="609"/>
        <v>0</v>
      </c>
      <c r="AK410" s="5">
        <f t="shared" ca="1" si="609"/>
        <v>0</v>
      </c>
      <c r="AL410" s="5">
        <f t="shared" ca="1" si="609"/>
        <v>0</v>
      </c>
      <c r="AM410" s="5">
        <f t="shared" ca="1" si="609"/>
        <v>0</v>
      </c>
      <c r="AN410" s="5">
        <f t="shared" ca="1" si="609"/>
        <v>0</v>
      </c>
      <c r="AO410" s="5">
        <f t="shared" ca="1" si="609"/>
        <v>0</v>
      </c>
      <c r="AP410" s="5">
        <f t="shared" ca="1" si="609"/>
        <v>0</v>
      </c>
      <c r="AQ410" s="5">
        <f t="shared" ca="1" si="609"/>
        <v>0</v>
      </c>
      <c r="AR410" s="5">
        <f t="shared" ca="1" si="609"/>
        <v>0</v>
      </c>
      <c r="AS410" s="5">
        <f t="shared" ca="1" si="609"/>
        <v>0</v>
      </c>
      <c r="AT410" s="5">
        <f t="shared" ca="1" si="609"/>
        <v>0</v>
      </c>
      <c r="AU410" s="5">
        <f t="shared" ca="1" si="609"/>
        <v>0</v>
      </c>
      <c r="AV410" s="5">
        <f t="shared" ca="1" si="609"/>
        <v>0</v>
      </c>
      <c r="AW410" s="5">
        <f t="shared" ca="1" si="609"/>
        <v>0</v>
      </c>
      <c r="AX410" s="5">
        <f t="shared" ca="1" si="609"/>
        <v>0</v>
      </c>
      <c r="AY410" s="5">
        <f t="shared" ca="1" si="609"/>
        <v>0</v>
      </c>
      <c r="AZ410" s="5">
        <f t="shared" ca="1" si="609"/>
        <v>0</v>
      </c>
      <c r="BA410" s="5">
        <f t="shared" ca="1" si="609"/>
        <v>0</v>
      </c>
      <c r="BB410" s="5">
        <f t="shared" ca="1" si="609"/>
        <v>0</v>
      </c>
      <c r="BC410" s="5">
        <f t="shared" ca="1" si="609"/>
        <v>0</v>
      </c>
      <c r="BD410" s="5">
        <f t="shared" ca="1" si="609"/>
        <v>0</v>
      </c>
      <c r="BE410" s="5">
        <f t="shared" ca="1" si="609"/>
        <v>0</v>
      </c>
      <c r="BF410" s="5">
        <f t="shared" ca="1" si="609"/>
        <v>0</v>
      </c>
      <c r="BG410" s="5">
        <f t="shared" ca="1" si="609"/>
        <v>0</v>
      </c>
      <c r="BH410" s="5">
        <f t="shared" ca="1" si="609"/>
        <v>0</v>
      </c>
      <c r="BI410" s="5">
        <f t="shared" ca="1" si="609"/>
        <v>0</v>
      </c>
    </row>
    <row r="411" spans="1:61" x14ac:dyDescent="0.25">
      <c r="A411" s="60">
        <f t="shared" si="589"/>
        <v>2020</v>
      </c>
      <c r="C411" s="5">
        <f t="shared" ref="C411:BI411" ca="1" si="610">C348*C280</f>
        <v>0</v>
      </c>
      <c r="D411" s="5">
        <f t="shared" ca="1" si="610"/>
        <v>0</v>
      </c>
      <c r="E411" s="5">
        <f t="shared" ca="1" si="610"/>
        <v>0</v>
      </c>
      <c r="F411" s="5">
        <f t="shared" ca="1" si="610"/>
        <v>0</v>
      </c>
      <c r="G411" s="5">
        <f t="shared" ca="1" si="610"/>
        <v>0</v>
      </c>
      <c r="H411" s="5">
        <f t="shared" ca="1" si="610"/>
        <v>0</v>
      </c>
      <c r="I411" s="5">
        <f t="shared" ca="1" si="610"/>
        <v>0</v>
      </c>
      <c r="J411" s="5">
        <f t="shared" ca="1" si="610"/>
        <v>0</v>
      </c>
      <c r="K411" s="5">
        <f t="shared" ca="1" si="610"/>
        <v>0</v>
      </c>
      <c r="L411" s="5">
        <f t="shared" ca="1" si="610"/>
        <v>0</v>
      </c>
      <c r="M411" s="5">
        <f t="shared" ca="1" si="610"/>
        <v>0</v>
      </c>
      <c r="N411" s="5">
        <f t="shared" ca="1" si="610"/>
        <v>0</v>
      </c>
      <c r="O411" s="5">
        <f t="shared" ca="1" si="610"/>
        <v>0</v>
      </c>
      <c r="P411" s="5">
        <f t="shared" ca="1" si="610"/>
        <v>0</v>
      </c>
      <c r="Q411" s="5">
        <f t="shared" ca="1" si="610"/>
        <v>0</v>
      </c>
      <c r="R411" s="5">
        <f t="shared" ca="1" si="610"/>
        <v>0</v>
      </c>
      <c r="S411" s="5">
        <f t="shared" ca="1" si="610"/>
        <v>0</v>
      </c>
      <c r="T411" s="5">
        <f t="shared" ca="1" si="610"/>
        <v>0</v>
      </c>
      <c r="U411" s="5">
        <f t="shared" ca="1" si="610"/>
        <v>0</v>
      </c>
      <c r="V411" s="5">
        <f t="shared" ca="1" si="610"/>
        <v>0</v>
      </c>
      <c r="W411" s="5">
        <f t="shared" ca="1" si="610"/>
        <v>0</v>
      </c>
      <c r="X411" s="5">
        <f t="shared" ca="1" si="610"/>
        <v>93095.597586193966</v>
      </c>
      <c r="Y411" s="5">
        <f t="shared" ca="1" si="610"/>
        <v>0</v>
      </c>
      <c r="Z411" s="5">
        <f t="shared" ca="1" si="610"/>
        <v>0</v>
      </c>
      <c r="AA411" s="5">
        <f t="shared" ca="1" si="610"/>
        <v>0</v>
      </c>
      <c r="AB411" s="5">
        <f t="shared" ca="1" si="610"/>
        <v>0</v>
      </c>
      <c r="AC411" s="5">
        <f t="shared" ca="1" si="610"/>
        <v>0</v>
      </c>
      <c r="AD411" s="5">
        <f t="shared" ca="1" si="610"/>
        <v>0</v>
      </c>
      <c r="AE411" s="5">
        <f t="shared" ca="1" si="610"/>
        <v>0</v>
      </c>
      <c r="AF411" s="5">
        <f t="shared" ca="1" si="610"/>
        <v>0</v>
      </c>
      <c r="AG411" s="5">
        <f t="shared" ca="1" si="610"/>
        <v>0</v>
      </c>
      <c r="AH411" s="5">
        <f t="shared" ca="1" si="610"/>
        <v>0</v>
      </c>
      <c r="AI411" s="5">
        <f t="shared" ca="1" si="610"/>
        <v>0</v>
      </c>
      <c r="AJ411" s="5">
        <f t="shared" ca="1" si="610"/>
        <v>0</v>
      </c>
      <c r="AK411" s="5">
        <f t="shared" ca="1" si="610"/>
        <v>0</v>
      </c>
      <c r="AL411" s="5">
        <f t="shared" ca="1" si="610"/>
        <v>0</v>
      </c>
      <c r="AM411" s="5">
        <f t="shared" ca="1" si="610"/>
        <v>0</v>
      </c>
      <c r="AN411" s="5">
        <f t="shared" ca="1" si="610"/>
        <v>0</v>
      </c>
      <c r="AO411" s="5">
        <f t="shared" ca="1" si="610"/>
        <v>0</v>
      </c>
      <c r="AP411" s="5">
        <f t="shared" ca="1" si="610"/>
        <v>0</v>
      </c>
      <c r="AQ411" s="5">
        <f t="shared" ca="1" si="610"/>
        <v>0</v>
      </c>
      <c r="AR411" s="5">
        <f t="shared" ca="1" si="610"/>
        <v>0</v>
      </c>
      <c r="AS411" s="5">
        <f t="shared" ca="1" si="610"/>
        <v>0</v>
      </c>
      <c r="AT411" s="5">
        <f t="shared" ca="1" si="610"/>
        <v>0</v>
      </c>
      <c r="AU411" s="5">
        <f t="shared" ca="1" si="610"/>
        <v>0</v>
      </c>
      <c r="AV411" s="5">
        <f t="shared" ca="1" si="610"/>
        <v>0</v>
      </c>
      <c r="AW411" s="5">
        <f t="shared" ca="1" si="610"/>
        <v>0</v>
      </c>
      <c r="AX411" s="5">
        <f t="shared" ca="1" si="610"/>
        <v>0</v>
      </c>
      <c r="AY411" s="5">
        <f t="shared" ca="1" si="610"/>
        <v>0</v>
      </c>
      <c r="AZ411" s="5">
        <f t="shared" ca="1" si="610"/>
        <v>0</v>
      </c>
      <c r="BA411" s="5">
        <f t="shared" ca="1" si="610"/>
        <v>0</v>
      </c>
      <c r="BB411" s="5">
        <f t="shared" ca="1" si="610"/>
        <v>0</v>
      </c>
      <c r="BC411" s="5">
        <f t="shared" ca="1" si="610"/>
        <v>0</v>
      </c>
      <c r="BD411" s="5">
        <f t="shared" ca="1" si="610"/>
        <v>0</v>
      </c>
      <c r="BE411" s="5">
        <f t="shared" ca="1" si="610"/>
        <v>0</v>
      </c>
      <c r="BF411" s="5">
        <f t="shared" ca="1" si="610"/>
        <v>0</v>
      </c>
      <c r="BG411" s="5">
        <f t="shared" ca="1" si="610"/>
        <v>0</v>
      </c>
      <c r="BH411" s="5">
        <f t="shared" ca="1" si="610"/>
        <v>0</v>
      </c>
      <c r="BI411" s="5">
        <f t="shared" ca="1" si="610"/>
        <v>0</v>
      </c>
    </row>
    <row r="412" spans="1:61" x14ac:dyDescent="0.25">
      <c r="A412" s="60">
        <f t="shared" si="589"/>
        <v>2020.25</v>
      </c>
      <c r="C412" s="5">
        <f t="shared" ref="C412:BI412" ca="1" si="611">C349*C281</f>
        <v>0</v>
      </c>
      <c r="D412" s="5">
        <f t="shared" ca="1" si="611"/>
        <v>0</v>
      </c>
      <c r="E412" s="5">
        <f t="shared" ca="1" si="611"/>
        <v>0</v>
      </c>
      <c r="F412" s="5">
        <f t="shared" ca="1" si="611"/>
        <v>0</v>
      </c>
      <c r="G412" s="5">
        <f t="shared" ca="1" si="611"/>
        <v>0</v>
      </c>
      <c r="H412" s="5">
        <f t="shared" ca="1" si="611"/>
        <v>0</v>
      </c>
      <c r="I412" s="5">
        <f t="shared" ca="1" si="611"/>
        <v>0</v>
      </c>
      <c r="J412" s="5">
        <f t="shared" ca="1" si="611"/>
        <v>0</v>
      </c>
      <c r="K412" s="5">
        <f t="shared" ca="1" si="611"/>
        <v>0</v>
      </c>
      <c r="L412" s="5">
        <f t="shared" ca="1" si="611"/>
        <v>0</v>
      </c>
      <c r="M412" s="5">
        <f t="shared" ca="1" si="611"/>
        <v>0</v>
      </c>
      <c r="N412" s="5">
        <f t="shared" ca="1" si="611"/>
        <v>0</v>
      </c>
      <c r="O412" s="5">
        <f t="shared" ca="1" si="611"/>
        <v>0</v>
      </c>
      <c r="P412" s="5">
        <f t="shared" ca="1" si="611"/>
        <v>0</v>
      </c>
      <c r="Q412" s="5">
        <f t="shared" ca="1" si="611"/>
        <v>0</v>
      </c>
      <c r="R412" s="5">
        <f t="shared" ca="1" si="611"/>
        <v>0</v>
      </c>
      <c r="S412" s="5">
        <f t="shared" ca="1" si="611"/>
        <v>0</v>
      </c>
      <c r="T412" s="5">
        <f t="shared" ca="1" si="611"/>
        <v>0</v>
      </c>
      <c r="U412" s="5">
        <f t="shared" ca="1" si="611"/>
        <v>0</v>
      </c>
      <c r="V412" s="5">
        <f t="shared" ca="1" si="611"/>
        <v>0</v>
      </c>
      <c r="W412" s="5">
        <f t="shared" ca="1" si="611"/>
        <v>0</v>
      </c>
      <c r="X412" s="5">
        <f t="shared" ca="1" si="611"/>
        <v>0</v>
      </c>
      <c r="Y412" s="5">
        <f t="shared" ca="1" si="611"/>
        <v>93786.094315681694</v>
      </c>
      <c r="Z412" s="5">
        <f t="shared" ca="1" si="611"/>
        <v>0</v>
      </c>
      <c r="AA412" s="5">
        <f t="shared" ca="1" si="611"/>
        <v>0</v>
      </c>
      <c r="AB412" s="5">
        <f t="shared" ca="1" si="611"/>
        <v>0</v>
      </c>
      <c r="AC412" s="5">
        <f t="shared" ca="1" si="611"/>
        <v>0</v>
      </c>
      <c r="AD412" s="5">
        <f t="shared" ca="1" si="611"/>
        <v>0</v>
      </c>
      <c r="AE412" s="5">
        <f t="shared" ca="1" si="611"/>
        <v>0</v>
      </c>
      <c r="AF412" s="5">
        <f t="shared" ca="1" si="611"/>
        <v>0</v>
      </c>
      <c r="AG412" s="5">
        <f t="shared" ca="1" si="611"/>
        <v>0</v>
      </c>
      <c r="AH412" s="5">
        <f t="shared" ca="1" si="611"/>
        <v>0</v>
      </c>
      <c r="AI412" s="5">
        <f t="shared" ca="1" si="611"/>
        <v>0</v>
      </c>
      <c r="AJ412" s="5">
        <f t="shared" ca="1" si="611"/>
        <v>0</v>
      </c>
      <c r="AK412" s="5">
        <f t="shared" ca="1" si="611"/>
        <v>0</v>
      </c>
      <c r="AL412" s="5">
        <f t="shared" ca="1" si="611"/>
        <v>0</v>
      </c>
      <c r="AM412" s="5">
        <f t="shared" ca="1" si="611"/>
        <v>0</v>
      </c>
      <c r="AN412" s="5">
        <f t="shared" ca="1" si="611"/>
        <v>0</v>
      </c>
      <c r="AO412" s="5">
        <f t="shared" ca="1" si="611"/>
        <v>0</v>
      </c>
      <c r="AP412" s="5">
        <f t="shared" ca="1" si="611"/>
        <v>0</v>
      </c>
      <c r="AQ412" s="5">
        <f t="shared" ca="1" si="611"/>
        <v>0</v>
      </c>
      <c r="AR412" s="5">
        <f t="shared" ca="1" si="611"/>
        <v>0</v>
      </c>
      <c r="AS412" s="5">
        <f t="shared" ca="1" si="611"/>
        <v>0</v>
      </c>
      <c r="AT412" s="5">
        <f t="shared" ca="1" si="611"/>
        <v>0</v>
      </c>
      <c r="AU412" s="5">
        <f t="shared" ca="1" si="611"/>
        <v>0</v>
      </c>
      <c r="AV412" s="5">
        <f t="shared" ca="1" si="611"/>
        <v>0</v>
      </c>
      <c r="AW412" s="5">
        <f t="shared" ca="1" si="611"/>
        <v>0</v>
      </c>
      <c r="AX412" s="5">
        <f t="shared" ca="1" si="611"/>
        <v>0</v>
      </c>
      <c r="AY412" s="5">
        <f t="shared" ca="1" si="611"/>
        <v>0</v>
      </c>
      <c r="AZ412" s="5">
        <f t="shared" ca="1" si="611"/>
        <v>0</v>
      </c>
      <c r="BA412" s="5">
        <f t="shared" ca="1" si="611"/>
        <v>0</v>
      </c>
      <c r="BB412" s="5">
        <f t="shared" ca="1" si="611"/>
        <v>0</v>
      </c>
      <c r="BC412" s="5">
        <f t="shared" ca="1" si="611"/>
        <v>0</v>
      </c>
      <c r="BD412" s="5">
        <f t="shared" ca="1" si="611"/>
        <v>0</v>
      </c>
      <c r="BE412" s="5">
        <f t="shared" ca="1" si="611"/>
        <v>0</v>
      </c>
      <c r="BF412" s="5">
        <f t="shared" ca="1" si="611"/>
        <v>0</v>
      </c>
      <c r="BG412" s="5">
        <f t="shared" ca="1" si="611"/>
        <v>0</v>
      </c>
      <c r="BH412" s="5">
        <f t="shared" ca="1" si="611"/>
        <v>0</v>
      </c>
      <c r="BI412" s="5">
        <f t="shared" ca="1" si="611"/>
        <v>0</v>
      </c>
    </row>
    <row r="413" spans="1:61" x14ac:dyDescent="0.25">
      <c r="A413" s="60">
        <f t="shared" si="589"/>
        <v>2020.5</v>
      </c>
      <c r="C413" s="5">
        <f t="shared" ref="C413:BI413" ca="1" si="612">C350*C282</f>
        <v>0</v>
      </c>
      <c r="D413" s="5">
        <f t="shared" ca="1" si="612"/>
        <v>0</v>
      </c>
      <c r="E413" s="5">
        <f t="shared" ca="1" si="612"/>
        <v>0</v>
      </c>
      <c r="F413" s="5">
        <f t="shared" ca="1" si="612"/>
        <v>0</v>
      </c>
      <c r="G413" s="5">
        <f t="shared" ca="1" si="612"/>
        <v>0</v>
      </c>
      <c r="H413" s="5">
        <f t="shared" ca="1" si="612"/>
        <v>0</v>
      </c>
      <c r="I413" s="5">
        <f t="shared" ca="1" si="612"/>
        <v>0</v>
      </c>
      <c r="J413" s="5">
        <f t="shared" ca="1" si="612"/>
        <v>0</v>
      </c>
      <c r="K413" s="5">
        <f t="shared" ca="1" si="612"/>
        <v>0</v>
      </c>
      <c r="L413" s="5">
        <f t="shared" ca="1" si="612"/>
        <v>0</v>
      </c>
      <c r="M413" s="5">
        <f t="shared" ca="1" si="612"/>
        <v>0</v>
      </c>
      <c r="N413" s="5">
        <f t="shared" ca="1" si="612"/>
        <v>0</v>
      </c>
      <c r="O413" s="5">
        <f t="shared" ca="1" si="612"/>
        <v>0</v>
      </c>
      <c r="P413" s="5">
        <f t="shared" ca="1" si="612"/>
        <v>0</v>
      </c>
      <c r="Q413" s="5">
        <f t="shared" ca="1" si="612"/>
        <v>0</v>
      </c>
      <c r="R413" s="5">
        <f t="shared" ca="1" si="612"/>
        <v>0</v>
      </c>
      <c r="S413" s="5">
        <f t="shared" ca="1" si="612"/>
        <v>0</v>
      </c>
      <c r="T413" s="5">
        <f t="shared" ca="1" si="612"/>
        <v>0</v>
      </c>
      <c r="U413" s="5">
        <f t="shared" ca="1" si="612"/>
        <v>0</v>
      </c>
      <c r="V413" s="5">
        <f t="shared" ca="1" si="612"/>
        <v>0</v>
      </c>
      <c r="W413" s="5">
        <f t="shared" ca="1" si="612"/>
        <v>0</v>
      </c>
      <c r="X413" s="5">
        <f t="shared" ca="1" si="612"/>
        <v>0</v>
      </c>
      <c r="Y413" s="5">
        <f t="shared" ca="1" si="612"/>
        <v>0</v>
      </c>
      <c r="Z413" s="5">
        <f t="shared" ca="1" si="612"/>
        <v>110346.13463917772</v>
      </c>
      <c r="AA413" s="5">
        <f t="shared" ca="1" si="612"/>
        <v>0</v>
      </c>
      <c r="AB413" s="5">
        <f t="shared" ca="1" si="612"/>
        <v>0</v>
      </c>
      <c r="AC413" s="5">
        <f t="shared" ca="1" si="612"/>
        <v>0</v>
      </c>
      <c r="AD413" s="5">
        <f t="shared" ca="1" si="612"/>
        <v>0</v>
      </c>
      <c r="AE413" s="5">
        <f t="shared" ca="1" si="612"/>
        <v>0</v>
      </c>
      <c r="AF413" s="5">
        <f t="shared" ca="1" si="612"/>
        <v>0</v>
      </c>
      <c r="AG413" s="5">
        <f t="shared" ca="1" si="612"/>
        <v>0</v>
      </c>
      <c r="AH413" s="5">
        <f t="shared" ca="1" si="612"/>
        <v>0</v>
      </c>
      <c r="AI413" s="5">
        <f t="shared" ca="1" si="612"/>
        <v>0</v>
      </c>
      <c r="AJ413" s="5">
        <f t="shared" ca="1" si="612"/>
        <v>0</v>
      </c>
      <c r="AK413" s="5">
        <f t="shared" ca="1" si="612"/>
        <v>0</v>
      </c>
      <c r="AL413" s="5">
        <f t="shared" ca="1" si="612"/>
        <v>0</v>
      </c>
      <c r="AM413" s="5">
        <f t="shared" ca="1" si="612"/>
        <v>0</v>
      </c>
      <c r="AN413" s="5">
        <f t="shared" ca="1" si="612"/>
        <v>0</v>
      </c>
      <c r="AO413" s="5">
        <f t="shared" ca="1" si="612"/>
        <v>0</v>
      </c>
      <c r="AP413" s="5">
        <f t="shared" ca="1" si="612"/>
        <v>0</v>
      </c>
      <c r="AQ413" s="5">
        <f t="shared" ca="1" si="612"/>
        <v>0</v>
      </c>
      <c r="AR413" s="5">
        <f t="shared" ca="1" si="612"/>
        <v>0</v>
      </c>
      <c r="AS413" s="5">
        <f t="shared" ca="1" si="612"/>
        <v>0</v>
      </c>
      <c r="AT413" s="5">
        <f t="shared" ca="1" si="612"/>
        <v>0</v>
      </c>
      <c r="AU413" s="5">
        <f t="shared" ca="1" si="612"/>
        <v>0</v>
      </c>
      <c r="AV413" s="5">
        <f t="shared" ca="1" si="612"/>
        <v>0</v>
      </c>
      <c r="AW413" s="5">
        <f t="shared" ca="1" si="612"/>
        <v>0</v>
      </c>
      <c r="AX413" s="5">
        <f t="shared" ca="1" si="612"/>
        <v>0</v>
      </c>
      <c r="AY413" s="5">
        <f t="shared" ca="1" si="612"/>
        <v>0</v>
      </c>
      <c r="AZ413" s="5">
        <f t="shared" ca="1" si="612"/>
        <v>0</v>
      </c>
      <c r="BA413" s="5">
        <f t="shared" ca="1" si="612"/>
        <v>0</v>
      </c>
      <c r="BB413" s="5">
        <f t="shared" ca="1" si="612"/>
        <v>0</v>
      </c>
      <c r="BC413" s="5">
        <f t="shared" ca="1" si="612"/>
        <v>0</v>
      </c>
      <c r="BD413" s="5">
        <f t="shared" ca="1" si="612"/>
        <v>0</v>
      </c>
      <c r="BE413" s="5">
        <f t="shared" ca="1" si="612"/>
        <v>0</v>
      </c>
      <c r="BF413" s="5">
        <f t="shared" ca="1" si="612"/>
        <v>0</v>
      </c>
      <c r="BG413" s="5">
        <f t="shared" ca="1" si="612"/>
        <v>0</v>
      </c>
      <c r="BH413" s="5">
        <f t="shared" ca="1" si="612"/>
        <v>0</v>
      </c>
      <c r="BI413" s="5">
        <f t="shared" ca="1" si="612"/>
        <v>0</v>
      </c>
    </row>
    <row r="414" spans="1:61" x14ac:dyDescent="0.25">
      <c r="A414" s="60">
        <f t="shared" si="589"/>
        <v>2020.75</v>
      </c>
      <c r="C414" s="5">
        <f t="shared" ref="C414:BI414" ca="1" si="613">C351*C283</f>
        <v>0</v>
      </c>
      <c r="D414" s="5">
        <f t="shared" ca="1" si="613"/>
        <v>0</v>
      </c>
      <c r="E414" s="5">
        <f t="shared" ca="1" si="613"/>
        <v>0</v>
      </c>
      <c r="F414" s="5">
        <f t="shared" ca="1" si="613"/>
        <v>0</v>
      </c>
      <c r="G414" s="5">
        <f t="shared" ca="1" si="613"/>
        <v>0</v>
      </c>
      <c r="H414" s="5">
        <f t="shared" ca="1" si="613"/>
        <v>0</v>
      </c>
      <c r="I414" s="5">
        <f t="shared" ca="1" si="613"/>
        <v>0</v>
      </c>
      <c r="J414" s="5">
        <f t="shared" ca="1" si="613"/>
        <v>0</v>
      </c>
      <c r="K414" s="5">
        <f t="shared" ca="1" si="613"/>
        <v>0</v>
      </c>
      <c r="L414" s="5">
        <f t="shared" ca="1" si="613"/>
        <v>0</v>
      </c>
      <c r="M414" s="5">
        <f t="shared" ca="1" si="613"/>
        <v>0</v>
      </c>
      <c r="N414" s="5">
        <f t="shared" ca="1" si="613"/>
        <v>0</v>
      </c>
      <c r="O414" s="5">
        <f t="shared" ca="1" si="613"/>
        <v>0</v>
      </c>
      <c r="P414" s="5">
        <f t="shared" ca="1" si="613"/>
        <v>0</v>
      </c>
      <c r="Q414" s="5">
        <f t="shared" ca="1" si="613"/>
        <v>0</v>
      </c>
      <c r="R414" s="5">
        <f t="shared" ca="1" si="613"/>
        <v>0</v>
      </c>
      <c r="S414" s="5">
        <f t="shared" ca="1" si="613"/>
        <v>0</v>
      </c>
      <c r="T414" s="5">
        <f t="shared" ca="1" si="613"/>
        <v>0</v>
      </c>
      <c r="U414" s="5">
        <f t="shared" ca="1" si="613"/>
        <v>0</v>
      </c>
      <c r="V414" s="5">
        <f t="shared" ca="1" si="613"/>
        <v>0</v>
      </c>
      <c r="W414" s="5">
        <f t="shared" ca="1" si="613"/>
        <v>0</v>
      </c>
      <c r="X414" s="5">
        <f t="shared" ca="1" si="613"/>
        <v>0</v>
      </c>
      <c r="Y414" s="5">
        <f t="shared" ca="1" si="613"/>
        <v>0</v>
      </c>
      <c r="Z414" s="5">
        <f t="shared" ca="1" si="613"/>
        <v>0</v>
      </c>
      <c r="AA414" s="5">
        <f t="shared" ca="1" si="613"/>
        <v>111164.57984019187</v>
      </c>
      <c r="AB414" s="5">
        <f t="shared" ca="1" si="613"/>
        <v>0</v>
      </c>
      <c r="AC414" s="5">
        <f t="shared" ca="1" si="613"/>
        <v>0</v>
      </c>
      <c r="AD414" s="5">
        <f t="shared" ca="1" si="613"/>
        <v>0</v>
      </c>
      <c r="AE414" s="5">
        <f t="shared" ca="1" si="613"/>
        <v>0</v>
      </c>
      <c r="AF414" s="5">
        <f t="shared" ca="1" si="613"/>
        <v>0</v>
      </c>
      <c r="AG414" s="5">
        <f t="shared" ca="1" si="613"/>
        <v>0</v>
      </c>
      <c r="AH414" s="5">
        <f t="shared" ca="1" si="613"/>
        <v>0</v>
      </c>
      <c r="AI414" s="5">
        <f t="shared" ca="1" si="613"/>
        <v>0</v>
      </c>
      <c r="AJ414" s="5">
        <f t="shared" ca="1" si="613"/>
        <v>0</v>
      </c>
      <c r="AK414" s="5">
        <f t="shared" ca="1" si="613"/>
        <v>0</v>
      </c>
      <c r="AL414" s="5">
        <f t="shared" ca="1" si="613"/>
        <v>0</v>
      </c>
      <c r="AM414" s="5">
        <f t="shared" ca="1" si="613"/>
        <v>0</v>
      </c>
      <c r="AN414" s="5">
        <f t="shared" ca="1" si="613"/>
        <v>0</v>
      </c>
      <c r="AO414" s="5">
        <f t="shared" ca="1" si="613"/>
        <v>0</v>
      </c>
      <c r="AP414" s="5">
        <f t="shared" ca="1" si="613"/>
        <v>0</v>
      </c>
      <c r="AQ414" s="5">
        <f t="shared" ca="1" si="613"/>
        <v>0</v>
      </c>
      <c r="AR414" s="5">
        <f t="shared" ca="1" si="613"/>
        <v>0</v>
      </c>
      <c r="AS414" s="5">
        <f t="shared" ca="1" si="613"/>
        <v>0</v>
      </c>
      <c r="AT414" s="5">
        <f t="shared" ca="1" si="613"/>
        <v>0</v>
      </c>
      <c r="AU414" s="5">
        <f t="shared" ca="1" si="613"/>
        <v>0</v>
      </c>
      <c r="AV414" s="5">
        <f t="shared" ca="1" si="613"/>
        <v>0</v>
      </c>
      <c r="AW414" s="5">
        <f t="shared" ca="1" si="613"/>
        <v>0</v>
      </c>
      <c r="AX414" s="5">
        <f t="shared" ca="1" si="613"/>
        <v>0</v>
      </c>
      <c r="AY414" s="5">
        <f t="shared" ca="1" si="613"/>
        <v>0</v>
      </c>
      <c r="AZ414" s="5">
        <f t="shared" ca="1" si="613"/>
        <v>0</v>
      </c>
      <c r="BA414" s="5">
        <f t="shared" ca="1" si="613"/>
        <v>0</v>
      </c>
      <c r="BB414" s="5">
        <f t="shared" ca="1" si="613"/>
        <v>0</v>
      </c>
      <c r="BC414" s="5">
        <f t="shared" ca="1" si="613"/>
        <v>0</v>
      </c>
      <c r="BD414" s="5">
        <f t="shared" ca="1" si="613"/>
        <v>0</v>
      </c>
      <c r="BE414" s="5">
        <f t="shared" ca="1" si="613"/>
        <v>0</v>
      </c>
      <c r="BF414" s="5">
        <f t="shared" ca="1" si="613"/>
        <v>0</v>
      </c>
      <c r="BG414" s="5">
        <f t="shared" ca="1" si="613"/>
        <v>0</v>
      </c>
      <c r="BH414" s="5">
        <f t="shared" ca="1" si="613"/>
        <v>0</v>
      </c>
      <c r="BI414" s="5">
        <f t="shared" ca="1" si="613"/>
        <v>0</v>
      </c>
    </row>
    <row r="415" spans="1:61" x14ac:dyDescent="0.25">
      <c r="A415" s="60">
        <f t="shared" si="589"/>
        <v>2021</v>
      </c>
      <c r="C415" s="5">
        <f t="shared" ref="C415:BI415" ca="1" si="614">C352*C284</f>
        <v>0</v>
      </c>
      <c r="D415" s="5">
        <f t="shared" ca="1" si="614"/>
        <v>0</v>
      </c>
      <c r="E415" s="5">
        <f t="shared" ca="1" si="614"/>
        <v>0</v>
      </c>
      <c r="F415" s="5">
        <f t="shared" ca="1" si="614"/>
        <v>0</v>
      </c>
      <c r="G415" s="5">
        <f t="shared" ca="1" si="614"/>
        <v>0</v>
      </c>
      <c r="H415" s="5">
        <f t="shared" ca="1" si="614"/>
        <v>0</v>
      </c>
      <c r="I415" s="5">
        <f t="shared" ca="1" si="614"/>
        <v>0</v>
      </c>
      <c r="J415" s="5">
        <f t="shared" ca="1" si="614"/>
        <v>0</v>
      </c>
      <c r="K415" s="5">
        <f t="shared" ca="1" si="614"/>
        <v>0</v>
      </c>
      <c r="L415" s="5">
        <f t="shared" ca="1" si="614"/>
        <v>0</v>
      </c>
      <c r="M415" s="5">
        <f t="shared" ca="1" si="614"/>
        <v>0</v>
      </c>
      <c r="N415" s="5">
        <f t="shared" ca="1" si="614"/>
        <v>0</v>
      </c>
      <c r="O415" s="5">
        <f t="shared" ca="1" si="614"/>
        <v>0</v>
      </c>
      <c r="P415" s="5">
        <f t="shared" ca="1" si="614"/>
        <v>0</v>
      </c>
      <c r="Q415" s="5">
        <f t="shared" ca="1" si="614"/>
        <v>0</v>
      </c>
      <c r="R415" s="5">
        <f t="shared" ca="1" si="614"/>
        <v>0</v>
      </c>
      <c r="S415" s="5">
        <f t="shared" ca="1" si="614"/>
        <v>0</v>
      </c>
      <c r="T415" s="5">
        <f t="shared" ca="1" si="614"/>
        <v>0</v>
      </c>
      <c r="U415" s="5">
        <f t="shared" ca="1" si="614"/>
        <v>0</v>
      </c>
      <c r="V415" s="5">
        <f t="shared" ca="1" si="614"/>
        <v>0</v>
      </c>
      <c r="W415" s="5">
        <f t="shared" ca="1" si="614"/>
        <v>0</v>
      </c>
      <c r="X415" s="5">
        <f t="shared" ca="1" si="614"/>
        <v>0</v>
      </c>
      <c r="Y415" s="5">
        <f t="shared" ca="1" si="614"/>
        <v>0</v>
      </c>
      <c r="Z415" s="5">
        <f t="shared" ca="1" si="614"/>
        <v>0</v>
      </c>
      <c r="AA415" s="5">
        <f t="shared" ca="1" si="614"/>
        <v>0</v>
      </c>
      <c r="AB415" s="5">
        <f t="shared" ca="1" si="614"/>
        <v>67121.821969742232</v>
      </c>
      <c r="AC415" s="5">
        <f t="shared" ca="1" si="614"/>
        <v>0</v>
      </c>
      <c r="AD415" s="5">
        <f t="shared" ca="1" si="614"/>
        <v>0</v>
      </c>
      <c r="AE415" s="5">
        <f t="shared" ca="1" si="614"/>
        <v>0</v>
      </c>
      <c r="AF415" s="5">
        <f t="shared" ca="1" si="614"/>
        <v>0</v>
      </c>
      <c r="AG415" s="5">
        <f t="shared" ca="1" si="614"/>
        <v>0</v>
      </c>
      <c r="AH415" s="5">
        <f t="shared" ca="1" si="614"/>
        <v>0</v>
      </c>
      <c r="AI415" s="5">
        <f t="shared" ca="1" si="614"/>
        <v>0</v>
      </c>
      <c r="AJ415" s="5">
        <f t="shared" ca="1" si="614"/>
        <v>0</v>
      </c>
      <c r="AK415" s="5">
        <f t="shared" ca="1" si="614"/>
        <v>0</v>
      </c>
      <c r="AL415" s="5">
        <f t="shared" ca="1" si="614"/>
        <v>0</v>
      </c>
      <c r="AM415" s="5">
        <f t="shared" ca="1" si="614"/>
        <v>0</v>
      </c>
      <c r="AN415" s="5">
        <f t="shared" ca="1" si="614"/>
        <v>0</v>
      </c>
      <c r="AO415" s="5">
        <f t="shared" ca="1" si="614"/>
        <v>0</v>
      </c>
      <c r="AP415" s="5">
        <f t="shared" ca="1" si="614"/>
        <v>0</v>
      </c>
      <c r="AQ415" s="5">
        <f t="shared" ca="1" si="614"/>
        <v>0</v>
      </c>
      <c r="AR415" s="5">
        <f t="shared" ca="1" si="614"/>
        <v>0</v>
      </c>
      <c r="AS415" s="5">
        <f t="shared" ca="1" si="614"/>
        <v>0</v>
      </c>
      <c r="AT415" s="5">
        <f t="shared" ca="1" si="614"/>
        <v>0</v>
      </c>
      <c r="AU415" s="5">
        <f t="shared" ca="1" si="614"/>
        <v>0</v>
      </c>
      <c r="AV415" s="5">
        <f t="shared" ca="1" si="614"/>
        <v>0</v>
      </c>
      <c r="AW415" s="5">
        <f t="shared" ca="1" si="614"/>
        <v>0</v>
      </c>
      <c r="AX415" s="5">
        <f t="shared" ca="1" si="614"/>
        <v>0</v>
      </c>
      <c r="AY415" s="5">
        <f t="shared" ca="1" si="614"/>
        <v>0</v>
      </c>
      <c r="AZ415" s="5">
        <f t="shared" ca="1" si="614"/>
        <v>0</v>
      </c>
      <c r="BA415" s="5">
        <f t="shared" ca="1" si="614"/>
        <v>0</v>
      </c>
      <c r="BB415" s="5">
        <f t="shared" ca="1" si="614"/>
        <v>0</v>
      </c>
      <c r="BC415" s="5">
        <f t="shared" ca="1" si="614"/>
        <v>0</v>
      </c>
      <c r="BD415" s="5">
        <f t="shared" ca="1" si="614"/>
        <v>0</v>
      </c>
      <c r="BE415" s="5">
        <f t="shared" ca="1" si="614"/>
        <v>0</v>
      </c>
      <c r="BF415" s="5">
        <f t="shared" ca="1" si="614"/>
        <v>0</v>
      </c>
      <c r="BG415" s="5">
        <f t="shared" ca="1" si="614"/>
        <v>0</v>
      </c>
      <c r="BH415" s="5">
        <f t="shared" ca="1" si="614"/>
        <v>0</v>
      </c>
      <c r="BI415" s="5">
        <f t="shared" ca="1" si="614"/>
        <v>0</v>
      </c>
    </row>
    <row r="416" spans="1:61" x14ac:dyDescent="0.25">
      <c r="A416" s="60">
        <f t="shared" si="589"/>
        <v>2021.25</v>
      </c>
      <c r="C416" s="5">
        <f t="shared" ref="C416:BI416" ca="1" si="615">C353*C285</f>
        <v>0</v>
      </c>
      <c r="D416" s="5">
        <f t="shared" ca="1" si="615"/>
        <v>0</v>
      </c>
      <c r="E416" s="5">
        <f t="shared" ca="1" si="615"/>
        <v>0</v>
      </c>
      <c r="F416" s="5">
        <f t="shared" ca="1" si="615"/>
        <v>0</v>
      </c>
      <c r="G416" s="5">
        <f t="shared" ca="1" si="615"/>
        <v>0</v>
      </c>
      <c r="H416" s="5">
        <f t="shared" ca="1" si="615"/>
        <v>0</v>
      </c>
      <c r="I416" s="5">
        <f t="shared" ca="1" si="615"/>
        <v>0</v>
      </c>
      <c r="J416" s="5">
        <f t="shared" ca="1" si="615"/>
        <v>0</v>
      </c>
      <c r="K416" s="5">
        <f t="shared" ca="1" si="615"/>
        <v>0</v>
      </c>
      <c r="L416" s="5">
        <f t="shared" ca="1" si="615"/>
        <v>0</v>
      </c>
      <c r="M416" s="5">
        <f t="shared" ca="1" si="615"/>
        <v>0</v>
      </c>
      <c r="N416" s="5">
        <f t="shared" ca="1" si="615"/>
        <v>0</v>
      </c>
      <c r="O416" s="5">
        <f t="shared" ca="1" si="615"/>
        <v>0</v>
      </c>
      <c r="P416" s="5">
        <f t="shared" ca="1" si="615"/>
        <v>0</v>
      </c>
      <c r="Q416" s="5">
        <f t="shared" ca="1" si="615"/>
        <v>0</v>
      </c>
      <c r="R416" s="5">
        <f t="shared" ca="1" si="615"/>
        <v>0</v>
      </c>
      <c r="S416" s="5">
        <f t="shared" ca="1" si="615"/>
        <v>0</v>
      </c>
      <c r="T416" s="5">
        <f t="shared" ca="1" si="615"/>
        <v>0</v>
      </c>
      <c r="U416" s="5">
        <f t="shared" ca="1" si="615"/>
        <v>0</v>
      </c>
      <c r="V416" s="5">
        <f t="shared" ca="1" si="615"/>
        <v>0</v>
      </c>
      <c r="W416" s="5">
        <f t="shared" ca="1" si="615"/>
        <v>0</v>
      </c>
      <c r="X416" s="5">
        <f t="shared" ca="1" si="615"/>
        <v>0</v>
      </c>
      <c r="Y416" s="5">
        <f t="shared" ca="1" si="615"/>
        <v>0</v>
      </c>
      <c r="Z416" s="5">
        <f t="shared" ca="1" si="615"/>
        <v>0</v>
      </c>
      <c r="AA416" s="5">
        <f t="shared" ca="1" si="615"/>
        <v>0</v>
      </c>
      <c r="AB416" s="5">
        <f t="shared" ca="1" si="615"/>
        <v>0</v>
      </c>
      <c r="AC416" s="5">
        <f t="shared" ca="1" si="615"/>
        <v>67619.669341144021</v>
      </c>
      <c r="AD416" s="5">
        <f t="shared" ca="1" si="615"/>
        <v>0</v>
      </c>
      <c r="AE416" s="5">
        <f t="shared" ca="1" si="615"/>
        <v>0</v>
      </c>
      <c r="AF416" s="5">
        <f t="shared" ca="1" si="615"/>
        <v>0</v>
      </c>
      <c r="AG416" s="5">
        <f t="shared" ca="1" si="615"/>
        <v>0</v>
      </c>
      <c r="AH416" s="5">
        <f t="shared" ca="1" si="615"/>
        <v>0</v>
      </c>
      <c r="AI416" s="5">
        <f t="shared" ca="1" si="615"/>
        <v>0</v>
      </c>
      <c r="AJ416" s="5">
        <f t="shared" ca="1" si="615"/>
        <v>0</v>
      </c>
      <c r="AK416" s="5">
        <f t="shared" ca="1" si="615"/>
        <v>0</v>
      </c>
      <c r="AL416" s="5">
        <f t="shared" ca="1" si="615"/>
        <v>0</v>
      </c>
      <c r="AM416" s="5">
        <f t="shared" ca="1" si="615"/>
        <v>0</v>
      </c>
      <c r="AN416" s="5">
        <f t="shared" ca="1" si="615"/>
        <v>0</v>
      </c>
      <c r="AO416" s="5">
        <f t="shared" ca="1" si="615"/>
        <v>0</v>
      </c>
      <c r="AP416" s="5">
        <f t="shared" ca="1" si="615"/>
        <v>0</v>
      </c>
      <c r="AQ416" s="5">
        <f t="shared" ca="1" si="615"/>
        <v>0</v>
      </c>
      <c r="AR416" s="5">
        <f t="shared" ca="1" si="615"/>
        <v>0</v>
      </c>
      <c r="AS416" s="5">
        <f t="shared" ca="1" si="615"/>
        <v>0</v>
      </c>
      <c r="AT416" s="5">
        <f t="shared" ca="1" si="615"/>
        <v>0</v>
      </c>
      <c r="AU416" s="5">
        <f t="shared" ca="1" si="615"/>
        <v>0</v>
      </c>
      <c r="AV416" s="5">
        <f t="shared" ca="1" si="615"/>
        <v>0</v>
      </c>
      <c r="AW416" s="5">
        <f t="shared" ca="1" si="615"/>
        <v>0</v>
      </c>
      <c r="AX416" s="5">
        <f t="shared" ca="1" si="615"/>
        <v>0</v>
      </c>
      <c r="AY416" s="5">
        <f t="shared" ca="1" si="615"/>
        <v>0</v>
      </c>
      <c r="AZ416" s="5">
        <f t="shared" ca="1" si="615"/>
        <v>0</v>
      </c>
      <c r="BA416" s="5">
        <f t="shared" ca="1" si="615"/>
        <v>0</v>
      </c>
      <c r="BB416" s="5">
        <f t="shared" ca="1" si="615"/>
        <v>0</v>
      </c>
      <c r="BC416" s="5">
        <f t="shared" ca="1" si="615"/>
        <v>0</v>
      </c>
      <c r="BD416" s="5">
        <f t="shared" ca="1" si="615"/>
        <v>0</v>
      </c>
      <c r="BE416" s="5">
        <f t="shared" ca="1" si="615"/>
        <v>0</v>
      </c>
      <c r="BF416" s="5">
        <f t="shared" ca="1" si="615"/>
        <v>0</v>
      </c>
      <c r="BG416" s="5">
        <f t="shared" ca="1" si="615"/>
        <v>0</v>
      </c>
      <c r="BH416" s="5">
        <f t="shared" ca="1" si="615"/>
        <v>0</v>
      </c>
      <c r="BI416" s="5">
        <f t="shared" ca="1" si="615"/>
        <v>0</v>
      </c>
    </row>
    <row r="417" spans="1:61" x14ac:dyDescent="0.25">
      <c r="A417" s="60">
        <f t="shared" si="589"/>
        <v>2021.5</v>
      </c>
      <c r="C417" s="5">
        <f t="shared" ref="C417:BI417" ca="1" si="616">C354*C286</f>
        <v>0</v>
      </c>
      <c r="D417" s="5">
        <f t="shared" ca="1" si="616"/>
        <v>0</v>
      </c>
      <c r="E417" s="5">
        <f t="shared" ca="1" si="616"/>
        <v>0</v>
      </c>
      <c r="F417" s="5">
        <f t="shared" ca="1" si="616"/>
        <v>0</v>
      </c>
      <c r="G417" s="5">
        <f t="shared" ca="1" si="616"/>
        <v>0</v>
      </c>
      <c r="H417" s="5">
        <f t="shared" ca="1" si="616"/>
        <v>0</v>
      </c>
      <c r="I417" s="5">
        <f t="shared" ca="1" si="616"/>
        <v>0</v>
      </c>
      <c r="J417" s="5">
        <f t="shared" ca="1" si="616"/>
        <v>0</v>
      </c>
      <c r="K417" s="5">
        <f t="shared" ca="1" si="616"/>
        <v>0</v>
      </c>
      <c r="L417" s="5">
        <f t="shared" ca="1" si="616"/>
        <v>0</v>
      </c>
      <c r="M417" s="5">
        <f t="shared" ca="1" si="616"/>
        <v>0</v>
      </c>
      <c r="N417" s="5">
        <f t="shared" ca="1" si="616"/>
        <v>0</v>
      </c>
      <c r="O417" s="5">
        <f t="shared" ca="1" si="616"/>
        <v>0</v>
      </c>
      <c r="P417" s="5">
        <f t="shared" ca="1" si="616"/>
        <v>0</v>
      </c>
      <c r="Q417" s="5">
        <f t="shared" ca="1" si="616"/>
        <v>0</v>
      </c>
      <c r="R417" s="5">
        <f t="shared" ca="1" si="616"/>
        <v>0</v>
      </c>
      <c r="S417" s="5">
        <f t="shared" ca="1" si="616"/>
        <v>0</v>
      </c>
      <c r="T417" s="5">
        <f t="shared" ca="1" si="616"/>
        <v>0</v>
      </c>
      <c r="U417" s="5">
        <f t="shared" ca="1" si="616"/>
        <v>0</v>
      </c>
      <c r="V417" s="5">
        <f t="shared" ca="1" si="616"/>
        <v>0</v>
      </c>
      <c r="W417" s="5">
        <f t="shared" ca="1" si="616"/>
        <v>0</v>
      </c>
      <c r="X417" s="5">
        <f t="shared" ca="1" si="616"/>
        <v>0</v>
      </c>
      <c r="Y417" s="5">
        <f t="shared" ca="1" si="616"/>
        <v>0</v>
      </c>
      <c r="Z417" s="5">
        <f t="shared" ca="1" si="616"/>
        <v>0</v>
      </c>
      <c r="AA417" s="5">
        <f t="shared" ca="1" si="616"/>
        <v>0</v>
      </c>
      <c r="AB417" s="5">
        <f t="shared" ca="1" si="616"/>
        <v>0</v>
      </c>
      <c r="AC417" s="5">
        <f t="shared" ca="1" si="616"/>
        <v>0</v>
      </c>
      <c r="AD417" s="5">
        <f t="shared" ca="1" si="616"/>
        <v>42732.850360983881</v>
      </c>
      <c r="AE417" s="5">
        <f t="shared" ca="1" si="616"/>
        <v>0</v>
      </c>
      <c r="AF417" s="5">
        <f t="shared" ca="1" si="616"/>
        <v>0</v>
      </c>
      <c r="AG417" s="5">
        <f t="shared" ca="1" si="616"/>
        <v>0</v>
      </c>
      <c r="AH417" s="5">
        <f t="shared" ca="1" si="616"/>
        <v>0</v>
      </c>
      <c r="AI417" s="5">
        <f t="shared" ca="1" si="616"/>
        <v>0</v>
      </c>
      <c r="AJ417" s="5">
        <f t="shared" ca="1" si="616"/>
        <v>0</v>
      </c>
      <c r="AK417" s="5">
        <f t="shared" ca="1" si="616"/>
        <v>0</v>
      </c>
      <c r="AL417" s="5">
        <f t="shared" ca="1" si="616"/>
        <v>0</v>
      </c>
      <c r="AM417" s="5">
        <f t="shared" ca="1" si="616"/>
        <v>0</v>
      </c>
      <c r="AN417" s="5">
        <f t="shared" ca="1" si="616"/>
        <v>0</v>
      </c>
      <c r="AO417" s="5">
        <f t="shared" ca="1" si="616"/>
        <v>0</v>
      </c>
      <c r="AP417" s="5">
        <f t="shared" ca="1" si="616"/>
        <v>0</v>
      </c>
      <c r="AQ417" s="5">
        <f t="shared" ca="1" si="616"/>
        <v>0</v>
      </c>
      <c r="AR417" s="5">
        <f t="shared" ca="1" si="616"/>
        <v>0</v>
      </c>
      <c r="AS417" s="5">
        <f t="shared" ca="1" si="616"/>
        <v>0</v>
      </c>
      <c r="AT417" s="5">
        <f t="shared" ca="1" si="616"/>
        <v>0</v>
      </c>
      <c r="AU417" s="5">
        <f t="shared" ca="1" si="616"/>
        <v>0</v>
      </c>
      <c r="AV417" s="5">
        <f t="shared" ca="1" si="616"/>
        <v>0</v>
      </c>
      <c r="AW417" s="5">
        <f t="shared" ca="1" si="616"/>
        <v>0</v>
      </c>
      <c r="AX417" s="5">
        <f t="shared" ca="1" si="616"/>
        <v>0</v>
      </c>
      <c r="AY417" s="5">
        <f t="shared" ca="1" si="616"/>
        <v>0</v>
      </c>
      <c r="AZ417" s="5">
        <f t="shared" ca="1" si="616"/>
        <v>0</v>
      </c>
      <c r="BA417" s="5">
        <f t="shared" ca="1" si="616"/>
        <v>0</v>
      </c>
      <c r="BB417" s="5">
        <f t="shared" ca="1" si="616"/>
        <v>0</v>
      </c>
      <c r="BC417" s="5">
        <f t="shared" ca="1" si="616"/>
        <v>0</v>
      </c>
      <c r="BD417" s="5">
        <f t="shared" ca="1" si="616"/>
        <v>0</v>
      </c>
      <c r="BE417" s="5">
        <f t="shared" ca="1" si="616"/>
        <v>0</v>
      </c>
      <c r="BF417" s="5">
        <f t="shared" ca="1" si="616"/>
        <v>0</v>
      </c>
      <c r="BG417" s="5">
        <f t="shared" ca="1" si="616"/>
        <v>0</v>
      </c>
      <c r="BH417" s="5">
        <f t="shared" ca="1" si="616"/>
        <v>0</v>
      </c>
      <c r="BI417" s="5">
        <f t="shared" ca="1" si="616"/>
        <v>0</v>
      </c>
    </row>
    <row r="418" spans="1:61" x14ac:dyDescent="0.25">
      <c r="A418" s="60">
        <f t="shared" si="589"/>
        <v>2021.75</v>
      </c>
      <c r="C418" s="5">
        <f t="shared" ref="C418:BI418" ca="1" si="617">C355*C287</f>
        <v>0</v>
      </c>
      <c r="D418" s="5">
        <f t="shared" ca="1" si="617"/>
        <v>0</v>
      </c>
      <c r="E418" s="5">
        <f t="shared" ca="1" si="617"/>
        <v>0</v>
      </c>
      <c r="F418" s="5">
        <f t="shared" ca="1" si="617"/>
        <v>0</v>
      </c>
      <c r="G418" s="5">
        <f t="shared" ca="1" si="617"/>
        <v>0</v>
      </c>
      <c r="H418" s="5">
        <f t="shared" ca="1" si="617"/>
        <v>0</v>
      </c>
      <c r="I418" s="5">
        <f t="shared" ca="1" si="617"/>
        <v>0</v>
      </c>
      <c r="J418" s="5">
        <f t="shared" ca="1" si="617"/>
        <v>0</v>
      </c>
      <c r="K418" s="5">
        <f t="shared" ca="1" si="617"/>
        <v>0</v>
      </c>
      <c r="L418" s="5">
        <f t="shared" ca="1" si="617"/>
        <v>0</v>
      </c>
      <c r="M418" s="5">
        <f t="shared" ca="1" si="617"/>
        <v>0</v>
      </c>
      <c r="N418" s="5">
        <f t="shared" ca="1" si="617"/>
        <v>0</v>
      </c>
      <c r="O418" s="5">
        <f t="shared" ca="1" si="617"/>
        <v>0</v>
      </c>
      <c r="P418" s="5">
        <f t="shared" ca="1" si="617"/>
        <v>0</v>
      </c>
      <c r="Q418" s="5">
        <f t="shared" ca="1" si="617"/>
        <v>0</v>
      </c>
      <c r="R418" s="5">
        <f t="shared" ca="1" si="617"/>
        <v>0</v>
      </c>
      <c r="S418" s="5">
        <f t="shared" ca="1" si="617"/>
        <v>0</v>
      </c>
      <c r="T418" s="5">
        <f t="shared" ca="1" si="617"/>
        <v>0</v>
      </c>
      <c r="U418" s="5">
        <f t="shared" ca="1" si="617"/>
        <v>0</v>
      </c>
      <c r="V418" s="5">
        <f t="shared" ca="1" si="617"/>
        <v>0</v>
      </c>
      <c r="W418" s="5">
        <f t="shared" ca="1" si="617"/>
        <v>0</v>
      </c>
      <c r="X418" s="5">
        <f t="shared" ca="1" si="617"/>
        <v>0</v>
      </c>
      <c r="Y418" s="5">
        <f t="shared" ca="1" si="617"/>
        <v>0</v>
      </c>
      <c r="Z418" s="5">
        <f t="shared" ca="1" si="617"/>
        <v>0</v>
      </c>
      <c r="AA418" s="5">
        <f t="shared" ca="1" si="617"/>
        <v>0</v>
      </c>
      <c r="AB418" s="5">
        <f t="shared" ca="1" si="617"/>
        <v>0</v>
      </c>
      <c r="AC418" s="5">
        <f t="shared" ca="1" si="617"/>
        <v>0</v>
      </c>
      <c r="AD418" s="5">
        <f t="shared" ca="1" si="617"/>
        <v>0</v>
      </c>
      <c r="AE418" s="5">
        <f t="shared" ca="1" si="617"/>
        <v>43049.802979378415</v>
      </c>
      <c r="AF418" s="5">
        <f t="shared" ca="1" si="617"/>
        <v>0</v>
      </c>
      <c r="AG418" s="5">
        <f t="shared" ca="1" si="617"/>
        <v>0</v>
      </c>
      <c r="AH418" s="5">
        <f t="shared" ca="1" si="617"/>
        <v>0</v>
      </c>
      <c r="AI418" s="5">
        <f t="shared" ca="1" si="617"/>
        <v>0</v>
      </c>
      <c r="AJ418" s="5">
        <f t="shared" ca="1" si="617"/>
        <v>0</v>
      </c>
      <c r="AK418" s="5">
        <f t="shared" ca="1" si="617"/>
        <v>0</v>
      </c>
      <c r="AL418" s="5">
        <f t="shared" ca="1" si="617"/>
        <v>0</v>
      </c>
      <c r="AM418" s="5">
        <f t="shared" ca="1" si="617"/>
        <v>0</v>
      </c>
      <c r="AN418" s="5">
        <f t="shared" ca="1" si="617"/>
        <v>0</v>
      </c>
      <c r="AO418" s="5">
        <f t="shared" ca="1" si="617"/>
        <v>0</v>
      </c>
      <c r="AP418" s="5">
        <f t="shared" ca="1" si="617"/>
        <v>0</v>
      </c>
      <c r="AQ418" s="5">
        <f t="shared" ca="1" si="617"/>
        <v>0</v>
      </c>
      <c r="AR418" s="5">
        <f t="shared" ca="1" si="617"/>
        <v>0</v>
      </c>
      <c r="AS418" s="5">
        <f t="shared" ca="1" si="617"/>
        <v>0</v>
      </c>
      <c r="AT418" s="5">
        <f t="shared" ca="1" si="617"/>
        <v>0</v>
      </c>
      <c r="AU418" s="5">
        <f t="shared" ca="1" si="617"/>
        <v>0</v>
      </c>
      <c r="AV418" s="5">
        <f t="shared" ca="1" si="617"/>
        <v>0</v>
      </c>
      <c r="AW418" s="5">
        <f t="shared" ca="1" si="617"/>
        <v>0</v>
      </c>
      <c r="AX418" s="5">
        <f t="shared" ca="1" si="617"/>
        <v>0</v>
      </c>
      <c r="AY418" s="5">
        <f t="shared" ca="1" si="617"/>
        <v>0</v>
      </c>
      <c r="AZ418" s="5">
        <f t="shared" ca="1" si="617"/>
        <v>0</v>
      </c>
      <c r="BA418" s="5">
        <f t="shared" ca="1" si="617"/>
        <v>0</v>
      </c>
      <c r="BB418" s="5">
        <f t="shared" ca="1" si="617"/>
        <v>0</v>
      </c>
      <c r="BC418" s="5">
        <f t="shared" ca="1" si="617"/>
        <v>0</v>
      </c>
      <c r="BD418" s="5">
        <f t="shared" ca="1" si="617"/>
        <v>0</v>
      </c>
      <c r="BE418" s="5">
        <f t="shared" ca="1" si="617"/>
        <v>0</v>
      </c>
      <c r="BF418" s="5">
        <f t="shared" ca="1" si="617"/>
        <v>0</v>
      </c>
      <c r="BG418" s="5">
        <f t="shared" ca="1" si="617"/>
        <v>0</v>
      </c>
      <c r="BH418" s="5">
        <f t="shared" ca="1" si="617"/>
        <v>0</v>
      </c>
      <c r="BI418" s="5">
        <f t="shared" ca="1" si="617"/>
        <v>0</v>
      </c>
    </row>
    <row r="419" spans="1:61" x14ac:dyDescent="0.25">
      <c r="A419" s="60">
        <f t="shared" si="589"/>
        <v>2022</v>
      </c>
      <c r="C419" s="5">
        <f t="shared" ref="C419:BI419" ca="1" si="618">C356*C288</f>
        <v>0</v>
      </c>
      <c r="D419" s="5">
        <f t="shared" ca="1" si="618"/>
        <v>0</v>
      </c>
      <c r="E419" s="5">
        <f t="shared" ca="1" si="618"/>
        <v>0</v>
      </c>
      <c r="F419" s="5">
        <f t="shared" ca="1" si="618"/>
        <v>0</v>
      </c>
      <c r="G419" s="5">
        <f t="shared" ca="1" si="618"/>
        <v>0</v>
      </c>
      <c r="H419" s="5">
        <f t="shared" ca="1" si="618"/>
        <v>0</v>
      </c>
      <c r="I419" s="5">
        <f t="shared" ca="1" si="618"/>
        <v>0</v>
      </c>
      <c r="J419" s="5">
        <f t="shared" ca="1" si="618"/>
        <v>0</v>
      </c>
      <c r="K419" s="5">
        <f t="shared" ca="1" si="618"/>
        <v>0</v>
      </c>
      <c r="L419" s="5">
        <f t="shared" ca="1" si="618"/>
        <v>0</v>
      </c>
      <c r="M419" s="5">
        <f t="shared" ca="1" si="618"/>
        <v>0</v>
      </c>
      <c r="N419" s="5">
        <f t="shared" ca="1" si="618"/>
        <v>0</v>
      </c>
      <c r="O419" s="5">
        <f t="shared" ca="1" si="618"/>
        <v>0</v>
      </c>
      <c r="P419" s="5">
        <f t="shared" ca="1" si="618"/>
        <v>0</v>
      </c>
      <c r="Q419" s="5">
        <f t="shared" ca="1" si="618"/>
        <v>0</v>
      </c>
      <c r="R419" s="5">
        <f t="shared" ca="1" si="618"/>
        <v>0</v>
      </c>
      <c r="S419" s="5">
        <f t="shared" ca="1" si="618"/>
        <v>0</v>
      </c>
      <c r="T419" s="5">
        <f t="shared" ca="1" si="618"/>
        <v>0</v>
      </c>
      <c r="U419" s="5">
        <f t="shared" ca="1" si="618"/>
        <v>0</v>
      </c>
      <c r="V419" s="5">
        <f t="shared" ca="1" si="618"/>
        <v>0</v>
      </c>
      <c r="W419" s="5">
        <f t="shared" ca="1" si="618"/>
        <v>0</v>
      </c>
      <c r="X419" s="5">
        <f t="shared" ca="1" si="618"/>
        <v>0</v>
      </c>
      <c r="Y419" s="5">
        <f t="shared" ca="1" si="618"/>
        <v>0</v>
      </c>
      <c r="Z419" s="5">
        <f t="shared" ca="1" si="618"/>
        <v>0</v>
      </c>
      <c r="AA419" s="5">
        <f t="shared" ca="1" si="618"/>
        <v>0</v>
      </c>
      <c r="AB419" s="5">
        <f t="shared" ca="1" si="618"/>
        <v>0</v>
      </c>
      <c r="AC419" s="5">
        <f t="shared" ca="1" si="618"/>
        <v>0</v>
      </c>
      <c r="AD419" s="5">
        <f t="shared" ca="1" si="618"/>
        <v>0</v>
      </c>
      <c r="AE419" s="5">
        <f t="shared" ca="1" si="618"/>
        <v>0</v>
      </c>
      <c r="AF419" s="5">
        <f t="shared" ca="1" si="618"/>
        <v>49325.877172839799</v>
      </c>
      <c r="AG419" s="5">
        <f t="shared" ca="1" si="618"/>
        <v>0</v>
      </c>
      <c r="AH419" s="5">
        <f t="shared" ca="1" si="618"/>
        <v>0</v>
      </c>
      <c r="AI419" s="5">
        <f t="shared" ca="1" si="618"/>
        <v>0</v>
      </c>
      <c r="AJ419" s="5">
        <f t="shared" ca="1" si="618"/>
        <v>0</v>
      </c>
      <c r="AK419" s="5">
        <f t="shared" ca="1" si="618"/>
        <v>0</v>
      </c>
      <c r="AL419" s="5">
        <f t="shared" ca="1" si="618"/>
        <v>0</v>
      </c>
      <c r="AM419" s="5">
        <f t="shared" ca="1" si="618"/>
        <v>0</v>
      </c>
      <c r="AN419" s="5">
        <f t="shared" ca="1" si="618"/>
        <v>0</v>
      </c>
      <c r="AO419" s="5">
        <f t="shared" ca="1" si="618"/>
        <v>0</v>
      </c>
      <c r="AP419" s="5">
        <f t="shared" ca="1" si="618"/>
        <v>0</v>
      </c>
      <c r="AQ419" s="5">
        <f t="shared" ca="1" si="618"/>
        <v>0</v>
      </c>
      <c r="AR419" s="5">
        <f t="shared" ca="1" si="618"/>
        <v>0</v>
      </c>
      <c r="AS419" s="5">
        <f t="shared" ca="1" si="618"/>
        <v>0</v>
      </c>
      <c r="AT419" s="5">
        <f t="shared" ca="1" si="618"/>
        <v>0</v>
      </c>
      <c r="AU419" s="5">
        <f t="shared" ca="1" si="618"/>
        <v>0</v>
      </c>
      <c r="AV419" s="5">
        <f t="shared" ca="1" si="618"/>
        <v>0</v>
      </c>
      <c r="AW419" s="5">
        <f t="shared" ca="1" si="618"/>
        <v>0</v>
      </c>
      <c r="AX419" s="5">
        <f t="shared" ca="1" si="618"/>
        <v>0</v>
      </c>
      <c r="AY419" s="5">
        <f t="shared" ca="1" si="618"/>
        <v>0</v>
      </c>
      <c r="AZ419" s="5">
        <f t="shared" ca="1" si="618"/>
        <v>0</v>
      </c>
      <c r="BA419" s="5">
        <f t="shared" ca="1" si="618"/>
        <v>0</v>
      </c>
      <c r="BB419" s="5">
        <f t="shared" ca="1" si="618"/>
        <v>0</v>
      </c>
      <c r="BC419" s="5">
        <f t="shared" ca="1" si="618"/>
        <v>0</v>
      </c>
      <c r="BD419" s="5">
        <f t="shared" ca="1" si="618"/>
        <v>0</v>
      </c>
      <c r="BE419" s="5">
        <f t="shared" ca="1" si="618"/>
        <v>0</v>
      </c>
      <c r="BF419" s="5">
        <f t="shared" ca="1" si="618"/>
        <v>0</v>
      </c>
      <c r="BG419" s="5">
        <f t="shared" ca="1" si="618"/>
        <v>0</v>
      </c>
      <c r="BH419" s="5">
        <f t="shared" ca="1" si="618"/>
        <v>0</v>
      </c>
      <c r="BI419" s="5">
        <f t="shared" ca="1" si="618"/>
        <v>0</v>
      </c>
    </row>
    <row r="420" spans="1:61" x14ac:dyDescent="0.25">
      <c r="A420" s="60">
        <f t="shared" si="589"/>
        <v>2022.25</v>
      </c>
      <c r="C420" s="5">
        <f t="shared" ref="C420:BI420" ca="1" si="619">C357*C289</f>
        <v>0</v>
      </c>
      <c r="D420" s="5">
        <f t="shared" ca="1" si="619"/>
        <v>0</v>
      </c>
      <c r="E420" s="5">
        <f t="shared" ca="1" si="619"/>
        <v>0</v>
      </c>
      <c r="F420" s="5">
        <f t="shared" ca="1" si="619"/>
        <v>0</v>
      </c>
      <c r="G420" s="5">
        <f t="shared" ca="1" si="619"/>
        <v>0</v>
      </c>
      <c r="H420" s="5">
        <f t="shared" ca="1" si="619"/>
        <v>0</v>
      </c>
      <c r="I420" s="5">
        <f t="shared" ca="1" si="619"/>
        <v>0</v>
      </c>
      <c r="J420" s="5">
        <f t="shared" ca="1" si="619"/>
        <v>0</v>
      </c>
      <c r="K420" s="5">
        <f t="shared" ca="1" si="619"/>
        <v>0</v>
      </c>
      <c r="L420" s="5">
        <f t="shared" ca="1" si="619"/>
        <v>0</v>
      </c>
      <c r="M420" s="5">
        <f t="shared" ca="1" si="619"/>
        <v>0</v>
      </c>
      <c r="N420" s="5">
        <f t="shared" ca="1" si="619"/>
        <v>0</v>
      </c>
      <c r="O420" s="5">
        <f t="shared" ca="1" si="619"/>
        <v>0</v>
      </c>
      <c r="P420" s="5">
        <f t="shared" ca="1" si="619"/>
        <v>0</v>
      </c>
      <c r="Q420" s="5">
        <f t="shared" ca="1" si="619"/>
        <v>0</v>
      </c>
      <c r="R420" s="5">
        <f t="shared" ca="1" si="619"/>
        <v>0</v>
      </c>
      <c r="S420" s="5">
        <f t="shared" ca="1" si="619"/>
        <v>0</v>
      </c>
      <c r="T420" s="5">
        <f t="shared" ca="1" si="619"/>
        <v>0</v>
      </c>
      <c r="U420" s="5">
        <f t="shared" ca="1" si="619"/>
        <v>0</v>
      </c>
      <c r="V420" s="5">
        <f t="shared" ca="1" si="619"/>
        <v>0</v>
      </c>
      <c r="W420" s="5">
        <f t="shared" ca="1" si="619"/>
        <v>0</v>
      </c>
      <c r="X420" s="5">
        <f t="shared" ca="1" si="619"/>
        <v>0</v>
      </c>
      <c r="Y420" s="5">
        <f t="shared" ca="1" si="619"/>
        <v>0</v>
      </c>
      <c r="Z420" s="5">
        <f t="shared" ca="1" si="619"/>
        <v>0</v>
      </c>
      <c r="AA420" s="5">
        <f t="shared" ca="1" si="619"/>
        <v>0</v>
      </c>
      <c r="AB420" s="5">
        <f t="shared" ca="1" si="619"/>
        <v>0</v>
      </c>
      <c r="AC420" s="5">
        <f t="shared" ca="1" si="619"/>
        <v>0</v>
      </c>
      <c r="AD420" s="5">
        <f t="shared" ca="1" si="619"/>
        <v>0</v>
      </c>
      <c r="AE420" s="5">
        <f t="shared" ca="1" si="619"/>
        <v>0</v>
      </c>
      <c r="AF420" s="5">
        <f t="shared" ca="1" si="619"/>
        <v>0</v>
      </c>
      <c r="AG420" s="5">
        <f t="shared" ca="1" si="619"/>
        <v>49691.730744330387</v>
      </c>
      <c r="AH420" s="5">
        <f t="shared" ca="1" si="619"/>
        <v>0</v>
      </c>
      <c r="AI420" s="5">
        <f t="shared" ca="1" si="619"/>
        <v>0</v>
      </c>
      <c r="AJ420" s="5">
        <f t="shared" ca="1" si="619"/>
        <v>0</v>
      </c>
      <c r="AK420" s="5">
        <f t="shared" ca="1" si="619"/>
        <v>0</v>
      </c>
      <c r="AL420" s="5">
        <f t="shared" ca="1" si="619"/>
        <v>0</v>
      </c>
      <c r="AM420" s="5">
        <f t="shared" ca="1" si="619"/>
        <v>0</v>
      </c>
      <c r="AN420" s="5">
        <f t="shared" ca="1" si="619"/>
        <v>0</v>
      </c>
      <c r="AO420" s="5">
        <f t="shared" ca="1" si="619"/>
        <v>0</v>
      </c>
      <c r="AP420" s="5">
        <f t="shared" ca="1" si="619"/>
        <v>0</v>
      </c>
      <c r="AQ420" s="5">
        <f t="shared" ca="1" si="619"/>
        <v>0</v>
      </c>
      <c r="AR420" s="5">
        <f t="shared" ca="1" si="619"/>
        <v>0</v>
      </c>
      <c r="AS420" s="5">
        <f t="shared" ca="1" si="619"/>
        <v>0</v>
      </c>
      <c r="AT420" s="5">
        <f t="shared" ca="1" si="619"/>
        <v>0</v>
      </c>
      <c r="AU420" s="5">
        <f t="shared" ca="1" si="619"/>
        <v>0</v>
      </c>
      <c r="AV420" s="5">
        <f t="shared" ca="1" si="619"/>
        <v>0</v>
      </c>
      <c r="AW420" s="5">
        <f t="shared" ca="1" si="619"/>
        <v>0</v>
      </c>
      <c r="AX420" s="5">
        <f t="shared" ca="1" si="619"/>
        <v>0</v>
      </c>
      <c r="AY420" s="5">
        <f t="shared" ca="1" si="619"/>
        <v>0</v>
      </c>
      <c r="AZ420" s="5">
        <f t="shared" ca="1" si="619"/>
        <v>0</v>
      </c>
      <c r="BA420" s="5">
        <f t="shared" ca="1" si="619"/>
        <v>0</v>
      </c>
      <c r="BB420" s="5">
        <f t="shared" ca="1" si="619"/>
        <v>0</v>
      </c>
      <c r="BC420" s="5">
        <f t="shared" ca="1" si="619"/>
        <v>0</v>
      </c>
      <c r="BD420" s="5">
        <f t="shared" ca="1" si="619"/>
        <v>0</v>
      </c>
      <c r="BE420" s="5">
        <f t="shared" ca="1" si="619"/>
        <v>0</v>
      </c>
      <c r="BF420" s="5">
        <f t="shared" ca="1" si="619"/>
        <v>0</v>
      </c>
      <c r="BG420" s="5">
        <f t="shared" ca="1" si="619"/>
        <v>0</v>
      </c>
      <c r="BH420" s="5">
        <f t="shared" ca="1" si="619"/>
        <v>0</v>
      </c>
      <c r="BI420" s="5">
        <f t="shared" ca="1" si="619"/>
        <v>0</v>
      </c>
    </row>
    <row r="421" spans="1:61" x14ac:dyDescent="0.25">
      <c r="A421" s="60">
        <f t="shared" si="589"/>
        <v>2022.5</v>
      </c>
      <c r="C421" s="5">
        <f t="shared" ref="C421:BI421" ca="1" si="620">C358*C290</f>
        <v>0</v>
      </c>
      <c r="D421" s="5">
        <f t="shared" ca="1" si="620"/>
        <v>0</v>
      </c>
      <c r="E421" s="5">
        <f t="shared" ca="1" si="620"/>
        <v>0</v>
      </c>
      <c r="F421" s="5">
        <f t="shared" ca="1" si="620"/>
        <v>0</v>
      </c>
      <c r="G421" s="5">
        <f t="shared" ca="1" si="620"/>
        <v>0</v>
      </c>
      <c r="H421" s="5">
        <f t="shared" ca="1" si="620"/>
        <v>0</v>
      </c>
      <c r="I421" s="5">
        <f t="shared" ca="1" si="620"/>
        <v>0</v>
      </c>
      <c r="J421" s="5">
        <f t="shared" ca="1" si="620"/>
        <v>0</v>
      </c>
      <c r="K421" s="5">
        <f t="shared" ca="1" si="620"/>
        <v>0</v>
      </c>
      <c r="L421" s="5">
        <f t="shared" ca="1" si="620"/>
        <v>0</v>
      </c>
      <c r="M421" s="5">
        <f t="shared" ca="1" si="620"/>
        <v>0</v>
      </c>
      <c r="N421" s="5">
        <f t="shared" ca="1" si="620"/>
        <v>0</v>
      </c>
      <c r="O421" s="5">
        <f t="shared" ca="1" si="620"/>
        <v>0</v>
      </c>
      <c r="P421" s="5">
        <f t="shared" ca="1" si="620"/>
        <v>0</v>
      </c>
      <c r="Q421" s="5">
        <f t="shared" ca="1" si="620"/>
        <v>0</v>
      </c>
      <c r="R421" s="5">
        <f t="shared" ca="1" si="620"/>
        <v>0</v>
      </c>
      <c r="S421" s="5">
        <f t="shared" ca="1" si="620"/>
        <v>0</v>
      </c>
      <c r="T421" s="5">
        <f t="shared" ca="1" si="620"/>
        <v>0</v>
      </c>
      <c r="U421" s="5">
        <f t="shared" ca="1" si="620"/>
        <v>0</v>
      </c>
      <c r="V421" s="5">
        <f t="shared" ca="1" si="620"/>
        <v>0</v>
      </c>
      <c r="W421" s="5">
        <f t="shared" ca="1" si="620"/>
        <v>0</v>
      </c>
      <c r="X421" s="5">
        <f t="shared" ca="1" si="620"/>
        <v>0</v>
      </c>
      <c r="Y421" s="5">
        <f t="shared" ca="1" si="620"/>
        <v>0</v>
      </c>
      <c r="Z421" s="5">
        <f t="shared" ca="1" si="620"/>
        <v>0</v>
      </c>
      <c r="AA421" s="5">
        <f t="shared" ca="1" si="620"/>
        <v>0</v>
      </c>
      <c r="AB421" s="5">
        <f t="shared" ca="1" si="620"/>
        <v>0</v>
      </c>
      <c r="AC421" s="5">
        <f t="shared" ca="1" si="620"/>
        <v>0</v>
      </c>
      <c r="AD421" s="5">
        <f t="shared" ca="1" si="620"/>
        <v>0</v>
      </c>
      <c r="AE421" s="5">
        <f t="shared" ca="1" si="620"/>
        <v>0</v>
      </c>
      <c r="AF421" s="5">
        <f t="shared" ca="1" si="620"/>
        <v>0</v>
      </c>
      <c r="AG421" s="5">
        <f t="shared" ca="1" si="620"/>
        <v>0</v>
      </c>
      <c r="AH421" s="5">
        <f t="shared" ca="1" si="620"/>
        <v>67224.745035641798</v>
      </c>
      <c r="AI421" s="5">
        <f t="shared" ca="1" si="620"/>
        <v>0</v>
      </c>
      <c r="AJ421" s="5">
        <f t="shared" ca="1" si="620"/>
        <v>0</v>
      </c>
      <c r="AK421" s="5">
        <f t="shared" ca="1" si="620"/>
        <v>0</v>
      </c>
      <c r="AL421" s="5">
        <f t="shared" ca="1" si="620"/>
        <v>0</v>
      </c>
      <c r="AM421" s="5">
        <f t="shared" ca="1" si="620"/>
        <v>0</v>
      </c>
      <c r="AN421" s="5">
        <f t="shared" ca="1" si="620"/>
        <v>0</v>
      </c>
      <c r="AO421" s="5">
        <f t="shared" ca="1" si="620"/>
        <v>0</v>
      </c>
      <c r="AP421" s="5">
        <f t="shared" ca="1" si="620"/>
        <v>0</v>
      </c>
      <c r="AQ421" s="5">
        <f t="shared" ca="1" si="620"/>
        <v>0</v>
      </c>
      <c r="AR421" s="5">
        <f t="shared" ca="1" si="620"/>
        <v>0</v>
      </c>
      <c r="AS421" s="5">
        <f t="shared" ca="1" si="620"/>
        <v>0</v>
      </c>
      <c r="AT421" s="5">
        <f t="shared" ca="1" si="620"/>
        <v>0</v>
      </c>
      <c r="AU421" s="5">
        <f t="shared" ca="1" si="620"/>
        <v>0</v>
      </c>
      <c r="AV421" s="5">
        <f t="shared" ca="1" si="620"/>
        <v>0</v>
      </c>
      <c r="AW421" s="5">
        <f t="shared" ca="1" si="620"/>
        <v>0</v>
      </c>
      <c r="AX421" s="5">
        <f t="shared" ca="1" si="620"/>
        <v>0</v>
      </c>
      <c r="AY421" s="5">
        <f t="shared" ca="1" si="620"/>
        <v>0</v>
      </c>
      <c r="AZ421" s="5">
        <f t="shared" ca="1" si="620"/>
        <v>0</v>
      </c>
      <c r="BA421" s="5">
        <f t="shared" ca="1" si="620"/>
        <v>0</v>
      </c>
      <c r="BB421" s="5">
        <f t="shared" ca="1" si="620"/>
        <v>0</v>
      </c>
      <c r="BC421" s="5">
        <f t="shared" ca="1" si="620"/>
        <v>0</v>
      </c>
      <c r="BD421" s="5">
        <f t="shared" ca="1" si="620"/>
        <v>0</v>
      </c>
      <c r="BE421" s="5">
        <f t="shared" ca="1" si="620"/>
        <v>0</v>
      </c>
      <c r="BF421" s="5">
        <f t="shared" ca="1" si="620"/>
        <v>0</v>
      </c>
      <c r="BG421" s="5">
        <f t="shared" ca="1" si="620"/>
        <v>0</v>
      </c>
      <c r="BH421" s="5">
        <f t="shared" ca="1" si="620"/>
        <v>0</v>
      </c>
      <c r="BI421" s="5">
        <f t="shared" ca="1" si="620"/>
        <v>0</v>
      </c>
    </row>
    <row r="422" spans="1:61" x14ac:dyDescent="0.25">
      <c r="A422" s="60">
        <f t="shared" si="589"/>
        <v>2022.75</v>
      </c>
      <c r="C422" s="5">
        <f t="shared" ref="C422:BI422" ca="1" si="621">C359*C291</f>
        <v>0</v>
      </c>
      <c r="D422" s="5">
        <f t="shared" ca="1" si="621"/>
        <v>0</v>
      </c>
      <c r="E422" s="5">
        <f t="shared" ca="1" si="621"/>
        <v>0</v>
      </c>
      <c r="F422" s="5">
        <f t="shared" ca="1" si="621"/>
        <v>0</v>
      </c>
      <c r="G422" s="5">
        <f t="shared" ca="1" si="621"/>
        <v>0</v>
      </c>
      <c r="H422" s="5">
        <f t="shared" ca="1" si="621"/>
        <v>0</v>
      </c>
      <c r="I422" s="5">
        <f t="shared" ca="1" si="621"/>
        <v>0</v>
      </c>
      <c r="J422" s="5">
        <f t="shared" ca="1" si="621"/>
        <v>0</v>
      </c>
      <c r="K422" s="5">
        <f t="shared" ca="1" si="621"/>
        <v>0</v>
      </c>
      <c r="L422" s="5">
        <f t="shared" ca="1" si="621"/>
        <v>0</v>
      </c>
      <c r="M422" s="5">
        <f t="shared" ca="1" si="621"/>
        <v>0</v>
      </c>
      <c r="N422" s="5">
        <f t="shared" ca="1" si="621"/>
        <v>0</v>
      </c>
      <c r="O422" s="5">
        <f t="shared" ca="1" si="621"/>
        <v>0</v>
      </c>
      <c r="P422" s="5">
        <f t="shared" ca="1" si="621"/>
        <v>0</v>
      </c>
      <c r="Q422" s="5">
        <f t="shared" ca="1" si="621"/>
        <v>0</v>
      </c>
      <c r="R422" s="5">
        <f t="shared" ca="1" si="621"/>
        <v>0</v>
      </c>
      <c r="S422" s="5">
        <f t="shared" ca="1" si="621"/>
        <v>0</v>
      </c>
      <c r="T422" s="5">
        <f t="shared" ca="1" si="621"/>
        <v>0</v>
      </c>
      <c r="U422" s="5">
        <f t="shared" ca="1" si="621"/>
        <v>0</v>
      </c>
      <c r="V422" s="5">
        <f t="shared" ca="1" si="621"/>
        <v>0</v>
      </c>
      <c r="W422" s="5">
        <f t="shared" ca="1" si="621"/>
        <v>0</v>
      </c>
      <c r="X422" s="5">
        <f t="shared" ca="1" si="621"/>
        <v>0</v>
      </c>
      <c r="Y422" s="5">
        <f t="shared" ca="1" si="621"/>
        <v>0</v>
      </c>
      <c r="Z422" s="5">
        <f t="shared" ca="1" si="621"/>
        <v>0</v>
      </c>
      <c r="AA422" s="5">
        <f t="shared" ca="1" si="621"/>
        <v>0</v>
      </c>
      <c r="AB422" s="5">
        <f t="shared" ca="1" si="621"/>
        <v>0</v>
      </c>
      <c r="AC422" s="5">
        <f t="shared" ca="1" si="621"/>
        <v>0</v>
      </c>
      <c r="AD422" s="5">
        <f t="shared" ca="1" si="621"/>
        <v>0</v>
      </c>
      <c r="AE422" s="5">
        <f t="shared" ca="1" si="621"/>
        <v>0</v>
      </c>
      <c r="AF422" s="5">
        <f t="shared" ca="1" si="621"/>
        <v>0</v>
      </c>
      <c r="AG422" s="5">
        <f t="shared" ca="1" si="621"/>
        <v>0</v>
      </c>
      <c r="AH422" s="5">
        <f t="shared" ca="1" si="621"/>
        <v>0</v>
      </c>
      <c r="AI422" s="5">
        <f t="shared" ca="1" si="621"/>
        <v>67723.355794810952</v>
      </c>
      <c r="AJ422" s="5">
        <f t="shared" ca="1" si="621"/>
        <v>0</v>
      </c>
      <c r="AK422" s="5">
        <f t="shared" ca="1" si="621"/>
        <v>0</v>
      </c>
      <c r="AL422" s="5">
        <f t="shared" ca="1" si="621"/>
        <v>0</v>
      </c>
      <c r="AM422" s="5">
        <f t="shared" ca="1" si="621"/>
        <v>0</v>
      </c>
      <c r="AN422" s="5">
        <f t="shared" ca="1" si="621"/>
        <v>0</v>
      </c>
      <c r="AO422" s="5">
        <f t="shared" ca="1" si="621"/>
        <v>0</v>
      </c>
      <c r="AP422" s="5">
        <f t="shared" ca="1" si="621"/>
        <v>0</v>
      </c>
      <c r="AQ422" s="5">
        <f t="shared" ca="1" si="621"/>
        <v>0</v>
      </c>
      <c r="AR422" s="5">
        <f t="shared" ca="1" si="621"/>
        <v>0</v>
      </c>
      <c r="AS422" s="5">
        <f t="shared" ca="1" si="621"/>
        <v>0</v>
      </c>
      <c r="AT422" s="5">
        <f t="shared" ca="1" si="621"/>
        <v>0</v>
      </c>
      <c r="AU422" s="5">
        <f t="shared" ca="1" si="621"/>
        <v>0</v>
      </c>
      <c r="AV422" s="5">
        <f t="shared" ca="1" si="621"/>
        <v>0</v>
      </c>
      <c r="AW422" s="5">
        <f t="shared" ca="1" si="621"/>
        <v>0</v>
      </c>
      <c r="AX422" s="5">
        <f t="shared" ca="1" si="621"/>
        <v>0</v>
      </c>
      <c r="AY422" s="5">
        <f t="shared" ca="1" si="621"/>
        <v>0</v>
      </c>
      <c r="AZ422" s="5">
        <f t="shared" ca="1" si="621"/>
        <v>0</v>
      </c>
      <c r="BA422" s="5">
        <f t="shared" ca="1" si="621"/>
        <v>0</v>
      </c>
      <c r="BB422" s="5">
        <f t="shared" ca="1" si="621"/>
        <v>0</v>
      </c>
      <c r="BC422" s="5">
        <f t="shared" ca="1" si="621"/>
        <v>0</v>
      </c>
      <c r="BD422" s="5">
        <f t="shared" ca="1" si="621"/>
        <v>0</v>
      </c>
      <c r="BE422" s="5">
        <f t="shared" ca="1" si="621"/>
        <v>0</v>
      </c>
      <c r="BF422" s="5">
        <f t="shared" ca="1" si="621"/>
        <v>0</v>
      </c>
      <c r="BG422" s="5">
        <f t="shared" ca="1" si="621"/>
        <v>0</v>
      </c>
      <c r="BH422" s="5">
        <f t="shared" ca="1" si="621"/>
        <v>0</v>
      </c>
      <c r="BI422" s="5">
        <f t="shared" ca="1" si="621"/>
        <v>0</v>
      </c>
    </row>
    <row r="423" spans="1:61" x14ac:dyDescent="0.25">
      <c r="A423" s="60">
        <f t="shared" si="589"/>
        <v>2023</v>
      </c>
      <c r="C423" s="5">
        <f t="shared" ref="C423:BI423" ca="1" si="622">C360*C292</f>
        <v>0</v>
      </c>
      <c r="D423" s="5">
        <f t="shared" ca="1" si="622"/>
        <v>0</v>
      </c>
      <c r="E423" s="5">
        <f t="shared" ca="1" si="622"/>
        <v>0</v>
      </c>
      <c r="F423" s="5">
        <f t="shared" ca="1" si="622"/>
        <v>0</v>
      </c>
      <c r="G423" s="5">
        <f t="shared" ca="1" si="622"/>
        <v>0</v>
      </c>
      <c r="H423" s="5">
        <f t="shared" ca="1" si="622"/>
        <v>0</v>
      </c>
      <c r="I423" s="5">
        <f t="shared" ca="1" si="622"/>
        <v>0</v>
      </c>
      <c r="J423" s="5">
        <f t="shared" ca="1" si="622"/>
        <v>0</v>
      </c>
      <c r="K423" s="5">
        <f t="shared" ca="1" si="622"/>
        <v>0</v>
      </c>
      <c r="L423" s="5">
        <f t="shared" ca="1" si="622"/>
        <v>0</v>
      </c>
      <c r="M423" s="5">
        <f t="shared" ca="1" si="622"/>
        <v>0</v>
      </c>
      <c r="N423" s="5">
        <f t="shared" ca="1" si="622"/>
        <v>0</v>
      </c>
      <c r="O423" s="5">
        <f t="shared" ca="1" si="622"/>
        <v>0</v>
      </c>
      <c r="P423" s="5">
        <f t="shared" ca="1" si="622"/>
        <v>0</v>
      </c>
      <c r="Q423" s="5">
        <f t="shared" ca="1" si="622"/>
        <v>0</v>
      </c>
      <c r="R423" s="5">
        <f t="shared" ca="1" si="622"/>
        <v>0</v>
      </c>
      <c r="S423" s="5">
        <f t="shared" ca="1" si="622"/>
        <v>0</v>
      </c>
      <c r="T423" s="5">
        <f t="shared" ca="1" si="622"/>
        <v>0</v>
      </c>
      <c r="U423" s="5">
        <f t="shared" ca="1" si="622"/>
        <v>0</v>
      </c>
      <c r="V423" s="5">
        <f t="shared" ca="1" si="622"/>
        <v>0</v>
      </c>
      <c r="W423" s="5">
        <f t="shared" ca="1" si="622"/>
        <v>0</v>
      </c>
      <c r="X423" s="5">
        <f t="shared" ca="1" si="622"/>
        <v>0</v>
      </c>
      <c r="Y423" s="5">
        <f t="shared" ca="1" si="622"/>
        <v>0</v>
      </c>
      <c r="Z423" s="5">
        <f t="shared" ca="1" si="622"/>
        <v>0</v>
      </c>
      <c r="AA423" s="5">
        <f t="shared" ca="1" si="622"/>
        <v>0</v>
      </c>
      <c r="AB423" s="5">
        <f t="shared" ca="1" si="622"/>
        <v>0</v>
      </c>
      <c r="AC423" s="5">
        <f t="shared" ca="1" si="622"/>
        <v>0</v>
      </c>
      <c r="AD423" s="5">
        <f t="shared" ca="1" si="622"/>
        <v>0</v>
      </c>
      <c r="AE423" s="5">
        <f t="shared" ca="1" si="622"/>
        <v>0</v>
      </c>
      <c r="AF423" s="5">
        <f t="shared" ca="1" si="622"/>
        <v>0</v>
      </c>
      <c r="AG423" s="5">
        <f t="shared" ca="1" si="622"/>
        <v>0</v>
      </c>
      <c r="AH423" s="5">
        <f t="shared" ca="1" si="622"/>
        <v>0</v>
      </c>
      <c r="AI423" s="5">
        <f t="shared" ca="1" si="622"/>
        <v>0</v>
      </c>
      <c r="AJ423" s="5">
        <f t="shared" ca="1" si="622"/>
        <v>75826.746502465627</v>
      </c>
      <c r="AK423" s="5">
        <f t="shared" ca="1" si="622"/>
        <v>0</v>
      </c>
      <c r="AL423" s="5">
        <f t="shared" ca="1" si="622"/>
        <v>0</v>
      </c>
      <c r="AM423" s="5">
        <f t="shared" ca="1" si="622"/>
        <v>0</v>
      </c>
      <c r="AN423" s="5">
        <f t="shared" ca="1" si="622"/>
        <v>0</v>
      </c>
      <c r="AO423" s="5">
        <f t="shared" ca="1" si="622"/>
        <v>0</v>
      </c>
      <c r="AP423" s="5">
        <f t="shared" ca="1" si="622"/>
        <v>0</v>
      </c>
      <c r="AQ423" s="5">
        <f t="shared" ca="1" si="622"/>
        <v>0</v>
      </c>
      <c r="AR423" s="5">
        <f t="shared" ca="1" si="622"/>
        <v>0</v>
      </c>
      <c r="AS423" s="5">
        <f t="shared" ca="1" si="622"/>
        <v>0</v>
      </c>
      <c r="AT423" s="5">
        <f t="shared" ca="1" si="622"/>
        <v>0</v>
      </c>
      <c r="AU423" s="5">
        <f t="shared" ca="1" si="622"/>
        <v>0</v>
      </c>
      <c r="AV423" s="5">
        <f t="shared" ca="1" si="622"/>
        <v>0</v>
      </c>
      <c r="AW423" s="5">
        <f t="shared" ca="1" si="622"/>
        <v>0</v>
      </c>
      <c r="AX423" s="5">
        <f t="shared" ca="1" si="622"/>
        <v>0</v>
      </c>
      <c r="AY423" s="5">
        <f t="shared" ca="1" si="622"/>
        <v>0</v>
      </c>
      <c r="AZ423" s="5">
        <f t="shared" ca="1" si="622"/>
        <v>0</v>
      </c>
      <c r="BA423" s="5">
        <f t="shared" ca="1" si="622"/>
        <v>0</v>
      </c>
      <c r="BB423" s="5">
        <f t="shared" ca="1" si="622"/>
        <v>0</v>
      </c>
      <c r="BC423" s="5">
        <f t="shared" ca="1" si="622"/>
        <v>0</v>
      </c>
      <c r="BD423" s="5">
        <f t="shared" ca="1" si="622"/>
        <v>0</v>
      </c>
      <c r="BE423" s="5">
        <f t="shared" ca="1" si="622"/>
        <v>0</v>
      </c>
      <c r="BF423" s="5">
        <f t="shared" ca="1" si="622"/>
        <v>0</v>
      </c>
      <c r="BG423" s="5">
        <f t="shared" ca="1" si="622"/>
        <v>0</v>
      </c>
      <c r="BH423" s="5">
        <f t="shared" ca="1" si="622"/>
        <v>0</v>
      </c>
      <c r="BI423" s="5">
        <f t="shared" ca="1" si="622"/>
        <v>0</v>
      </c>
    </row>
    <row r="424" spans="1:61" x14ac:dyDescent="0.25">
      <c r="A424" s="60">
        <f t="shared" si="589"/>
        <v>2023.25</v>
      </c>
      <c r="C424" s="5">
        <f t="shared" ref="C424:BI424" ca="1" si="623">C361*C293</f>
        <v>0</v>
      </c>
      <c r="D424" s="5">
        <f t="shared" ca="1" si="623"/>
        <v>0</v>
      </c>
      <c r="E424" s="5">
        <f t="shared" ca="1" si="623"/>
        <v>0</v>
      </c>
      <c r="F424" s="5">
        <f t="shared" ca="1" si="623"/>
        <v>0</v>
      </c>
      <c r="G424" s="5">
        <f t="shared" ca="1" si="623"/>
        <v>0</v>
      </c>
      <c r="H424" s="5">
        <f t="shared" ca="1" si="623"/>
        <v>0</v>
      </c>
      <c r="I424" s="5">
        <f t="shared" ca="1" si="623"/>
        <v>0</v>
      </c>
      <c r="J424" s="5">
        <f t="shared" ca="1" si="623"/>
        <v>0</v>
      </c>
      <c r="K424" s="5">
        <f t="shared" ca="1" si="623"/>
        <v>0</v>
      </c>
      <c r="L424" s="5">
        <f t="shared" ca="1" si="623"/>
        <v>0</v>
      </c>
      <c r="M424" s="5">
        <f t="shared" ca="1" si="623"/>
        <v>0</v>
      </c>
      <c r="N424" s="5">
        <f t="shared" ca="1" si="623"/>
        <v>0</v>
      </c>
      <c r="O424" s="5">
        <f t="shared" ca="1" si="623"/>
        <v>0</v>
      </c>
      <c r="P424" s="5">
        <f t="shared" ca="1" si="623"/>
        <v>0</v>
      </c>
      <c r="Q424" s="5">
        <f t="shared" ca="1" si="623"/>
        <v>0</v>
      </c>
      <c r="R424" s="5">
        <f t="shared" ca="1" si="623"/>
        <v>0</v>
      </c>
      <c r="S424" s="5">
        <f t="shared" ca="1" si="623"/>
        <v>0</v>
      </c>
      <c r="T424" s="5">
        <f t="shared" ca="1" si="623"/>
        <v>0</v>
      </c>
      <c r="U424" s="5">
        <f t="shared" ca="1" si="623"/>
        <v>0</v>
      </c>
      <c r="V424" s="5">
        <f t="shared" ca="1" si="623"/>
        <v>0</v>
      </c>
      <c r="W424" s="5">
        <f t="shared" ca="1" si="623"/>
        <v>0</v>
      </c>
      <c r="X424" s="5">
        <f t="shared" ca="1" si="623"/>
        <v>0</v>
      </c>
      <c r="Y424" s="5">
        <f t="shared" ca="1" si="623"/>
        <v>0</v>
      </c>
      <c r="Z424" s="5">
        <f t="shared" ca="1" si="623"/>
        <v>0</v>
      </c>
      <c r="AA424" s="5">
        <f t="shared" ca="1" si="623"/>
        <v>0</v>
      </c>
      <c r="AB424" s="5">
        <f t="shared" ca="1" si="623"/>
        <v>0</v>
      </c>
      <c r="AC424" s="5">
        <f t="shared" ca="1" si="623"/>
        <v>0</v>
      </c>
      <c r="AD424" s="5">
        <f t="shared" ca="1" si="623"/>
        <v>0</v>
      </c>
      <c r="AE424" s="5">
        <f t="shared" ca="1" si="623"/>
        <v>0</v>
      </c>
      <c r="AF424" s="5">
        <f t="shared" ca="1" si="623"/>
        <v>0</v>
      </c>
      <c r="AG424" s="5">
        <f t="shared" ca="1" si="623"/>
        <v>0</v>
      </c>
      <c r="AH424" s="5">
        <f t="shared" ca="1" si="623"/>
        <v>0</v>
      </c>
      <c r="AI424" s="5">
        <f t="shared" ca="1" si="623"/>
        <v>0</v>
      </c>
      <c r="AJ424" s="5">
        <f t="shared" ca="1" si="623"/>
        <v>0</v>
      </c>
      <c r="AK424" s="5">
        <f t="shared" ca="1" si="623"/>
        <v>76389.158923946379</v>
      </c>
      <c r="AL424" s="5">
        <f t="shared" ca="1" si="623"/>
        <v>0</v>
      </c>
      <c r="AM424" s="5">
        <f t="shared" ca="1" si="623"/>
        <v>0</v>
      </c>
      <c r="AN424" s="5">
        <f t="shared" ca="1" si="623"/>
        <v>0</v>
      </c>
      <c r="AO424" s="5">
        <f t="shared" ca="1" si="623"/>
        <v>0</v>
      </c>
      <c r="AP424" s="5">
        <f t="shared" ca="1" si="623"/>
        <v>0</v>
      </c>
      <c r="AQ424" s="5">
        <f t="shared" ca="1" si="623"/>
        <v>0</v>
      </c>
      <c r="AR424" s="5">
        <f t="shared" ca="1" si="623"/>
        <v>0</v>
      </c>
      <c r="AS424" s="5">
        <f t="shared" ca="1" si="623"/>
        <v>0</v>
      </c>
      <c r="AT424" s="5">
        <f t="shared" ca="1" si="623"/>
        <v>0</v>
      </c>
      <c r="AU424" s="5">
        <f t="shared" ca="1" si="623"/>
        <v>0</v>
      </c>
      <c r="AV424" s="5">
        <f t="shared" ca="1" si="623"/>
        <v>0</v>
      </c>
      <c r="AW424" s="5">
        <f t="shared" ca="1" si="623"/>
        <v>0</v>
      </c>
      <c r="AX424" s="5">
        <f t="shared" ca="1" si="623"/>
        <v>0</v>
      </c>
      <c r="AY424" s="5">
        <f t="shared" ca="1" si="623"/>
        <v>0</v>
      </c>
      <c r="AZ424" s="5">
        <f t="shared" ca="1" si="623"/>
        <v>0</v>
      </c>
      <c r="BA424" s="5">
        <f t="shared" ca="1" si="623"/>
        <v>0</v>
      </c>
      <c r="BB424" s="5">
        <f t="shared" ca="1" si="623"/>
        <v>0</v>
      </c>
      <c r="BC424" s="5">
        <f t="shared" ca="1" si="623"/>
        <v>0</v>
      </c>
      <c r="BD424" s="5">
        <f t="shared" ca="1" si="623"/>
        <v>0</v>
      </c>
      <c r="BE424" s="5">
        <f t="shared" ca="1" si="623"/>
        <v>0</v>
      </c>
      <c r="BF424" s="5">
        <f t="shared" ca="1" si="623"/>
        <v>0</v>
      </c>
      <c r="BG424" s="5">
        <f t="shared" ca="1" si="623"/>
        <v>0</v>
      </c>
      <c r="BH424" s="5">
        <f t="shared" ca="1" si="623"/>
        <v>0</v>
      </c>
      <c r="BI424" s="5">
        <f t="shared" ca="1" si="623"/>
        <v>0</v>
      </c>
    </row>
    <row r="425" spans="1:61" x14ac:dyDescent="0.25">
      <c r="A425" s="60">
        <f t="shared" si="589"/>
        <v>2023.5</v>
      </c>
      <c r="C425" s="5">
        <f t="shared" ref="C425:BI425" ca="1" si="624">C362*C294</f>
        <v>0</v>
      </c>
      <c r="D425" s="5">
        <f t="shared" ca="1" si="624"/>
        <v>0</v>
      </c>
      <c r="E425" s="5">
        <f t="shared" ca="1" si="624"/>
        <v>0</v>
      </c>
      <c r="F425" s="5">
        <f t="shared" ca="1" si="624"/>
        <v>0</v>
      </c>
      <c r="G425" s="5">
        <f t="shared" ca="1" si="624"/>
        <v>0</v>
      </c>
      <c r="H425" s="5">
        <f t="shared" ca="1" si="624"/>
        <v>0</v>
      </c>
      <c r="I425" s="5">
        <f t="shared" ca="1" si="624"/>
        <v>0</v>
      </c>
      <c r="J425" s="5">
        <f t="shared" ca="1" si="624"/>
        <v>0</v>
      </c>
      <c r="K425" s="5">
        <f t="shared" ca="1" si="624"/>
        <v>0</v>
      </c>
      <c r="L425" s="5">
        <f t="shared" ca="1" si="624"/>
        <v>0</v>
      </c>
      <c r="M425" s="5">
        <f t="shared" ca="1" si="624"/>
        <v>0</v>
      </c>
      <c r="N425" s="5">
        <f t="shared" ca="1" si="624"/>
        <v>0</v>
      </c>
      <c r="O425" s="5">
        <f t="shared" ca="1" si="624"/>
        <v>0</v>
      </c>
      <c r="P425" s="5">
        <f t="shared" ca="1" si="624"/>
        <v>0</v>
      </c>
      <c r="Q425" s="5">
        <f t="shared" ca="1" si="624"/>
        <v>0</v>
      </c>
      <c r="R425" s="5">
        <f t="shared" ca="1" si="624"/>
        <v>0</v>
      </c>
      <c r="S425" s="5">
        <f t="shared" ca="1" si="624"/>
        <v>0</v>
      </c>
      <c r="T425" s="5">
        <f t="shared" ca="1" si="624"/>
        <v>0</v>
      </c>
      <c r="U425" s="5">
        <f t="shared" ca="1" si="624"/>
        <v>0</v>
      </c>
      <c r="V425" s="5">
        <f t="shared" ca="1" si="624"/>
        <v>0</v>
      </c>
      <c r="W425" s="5">
        <f t="shared" ca="1" si="624"/>
        <v>0</v>
      </c>
      <c r="X425" s="5">
        <f t="shared" ca="1" si="624"/>
        <v>0</v>
      </c>
      <c r="Y425" s="5">
        <f t="shared" ca="1" si="624"/>
        <v>0</v>
      </c>
      <c r="Z425" s="5">
        <f t="shared" ca="1" si="624"/>
        <v>0</v>
      </c>
      <c r="AA425" s="5">
        <f t="shared" ca="1" si="624"/>
        <v>0</v>
      </c>
      <c r="AB425" s="5">
        <f t="shared" ca="1" si="624"/>
        <v>0</v>
      </c>
      <c r="AC425" s="5">
        <f t="shared" ca="1" si="624"/>
        <v>0</v>
      </c>
      <c r="AD425" s="5">
        <f t="shared" ca="1" si="624"/>
        <v>0</v>
      </c>
      <c r="AE425" s="5">
        <f t="shared" ca="1" si="624"/>
        <v>0</v>
      </c>
      <c r="AF425" s="5">
        <f t="shared" ca="1" si="624"/>
        <v>0</v>
      </c>
      <c r="AG425" s="5">
        <f t="shared" ca="1" si="624"/>
        <v>0</v>
      </c>
      <c r="AH425" s="5">
        <f t="shared" ca="1" si="624"/>
        <v>0</v>
      </c>
      <c r="AI425" s="5">
        <f t="shared" ca="1" si="624"/>
        <v>0</v>
      </c>
      <c r="AJ425" s="5">
        <f t="shared" ca="1" si="624"/>
        <v>0</v>
      </c>
      <c r="AK425" s="5">
        <f t="shared" ca="1" si="624"/>
        <v>0</v>
      </c>
      <c r="AL425" s="5">
        <f t="shared" ca="1" si="624"/>
        <v>76955.742798725929</v>
      </c>
      <c r="AM425" s="5">
        <f t="shared" ca="1" si="624"/>
        <v>0</v>
      </c>
      <c r="AN425" s="5">
        <f t="shared" ca="1" si="624"/>
        <v>0</v>
      </c>
      <c r="AO425" s="5">
        <f t="shared" ca="1" si="624"/>
        <v>0</v>
      </c>
      <c r="AP425" s="5">
        <f t="shared" ca="1" si="624"/>
        <v>0</v>
      </c>
      <c r="AQ425" s="5">
        <f t="shared" ca="1" si="624"/>
        <v>0</v>
      </c>
      <c r="AR425" s="5">
        <f t="shared" ca="1" si="624"/>
        <v>0</v>
      </c>
      <c r="AS425" s="5">
        <f t="shared" ca="1" si="624"/>
        <v>0</v>
      </c>
      <c r="AT425" s="5">
        <f t="shared" ca="1" si="624"/>
        <v>0</v>
      </c>
      <c r="AU425" s="5">
        <f t="shared" ca="1" si="624"/>
        <v>0</v>
      </c>
      <c r="AV425" s="5">
        <f t="shared" ca="1" si="624"/>
        <v>0</v>
      </c>
      <c r="AW425" s="5">
        <f t="shared" ca="1" si="624"/>
        <v>0</v>
      </c>
      <c r="AX425" s="5">
        <f t="shared" ca="1" si="624"/>
        <v>0</v>
      </c>
      <c r="AY425" s="5">
        <f t="shared" ca="1" si="624"/>
        <v>0</v>
      </c>
      <c r="AZ425" s="5">
        <f t="shared" ca="1" si="624"/>
        <v>0</v>
      </c>
      <c r="BA425" s="5">
        <f t="shared" ca="1" si="624"/>
        <v>0</v>
      </c>
      <c r="BB425" s="5">
        <f t="shared" ca="1" si="624"/>
        <v>0</v>
      </c>
      <c r="BC425" s="5">
        <f t="shared" ca="1" si="624"/>
        <v>0</v>
      </c>
      <c r="BD425" s="5">
        <f t="shared" ca="1" si="624"/>
        <v>0</v>
      </c>
      <c r="BE425" s="5">
        <f t="shared" ca="1" si="624"/>
        <v>0</v>
      </c>
      <c r="BF425" s="5">
        <f t="shared" ca="1" si="624"/>
        <v>0</v>
      </c>
      <c r="BG425" s="5">
        <f t="shared" ca="1" si="624"/>
        <v>0</v>
      </c>
      <c r="BH425" s="5">
        <f t="shared" ca="1" si="624"/>
        <v>0</v>
      </c>
      <c r="BI425" s="5">
        <f t="shared" ca="1" si="624"/>
        <v>0</v>
      </c>
    </row>
    <row r="426" spans="1:61" x14ac:dyDescent="0.25">
      <c r="A426" s="60">
        <f t="shared" si="589"/>
        <v>2023.75</v>
      </c>
      <c r="C426" s="5">
        <f t="shared" ref="C426:BI426" ca="1" si="625">C363*C295</f>
        <v>0</v>
      </c>
      <c r="D426" s="5">
        <f t="shared" ca="1" si="625"/>
        <v>0</v>
      </c>
      <c r="E426" s="5">
        <f t="shared" ca="1" si="625"/>
        <v>0</v>
      </c>
      <c r="F426" s="5">
        <f t="shared" ca="1" si="625"/>
        <v>0</v>
      </c>
      <c r="G426" s="5">
        <f t="shared" ca="1" si="625"/>
        <v>0</v>
      </c>
      <c r="H426" s="5">
        <f t="shared" ca="1" si="625"/>
        <v>0</v>
      </c>
      <c r="I426" s="5">
        <f t="shared" ca="1" si="625"/>
        <v>0</v>
      </c>
      <c r="J426" s="5">
        <f t="shared" ca="1" si="625"/>
        <v>0</v>
      </c>
      <c r="K426" s="5">
        <f t="shared" ca="1" si="625"/>
        <v>0</v>
      </c>
      <c r="L426" s="5">
        <f t="shared" ca="1" si="625"/>
        <v>0</v>
      </c>
      <c r="M426" s="5">
        <f t="shared" ca="1" si="625"/>
        <v>0</v>
      </c>
      <c r="N426" s="5">
        <f t="shared" ca="1" si="625"/>
        <v>0</v>
      </c>
      <c r="O426" s="5">
        <f t="shared" ca="1" si="625"/>
        <v>0</v>
      </c>
      <c r="P426" s="5">
        <f t="shared" ca="1" si="625"/>
        <v>0</v>
      </c>
      <c r="Q426" s="5">
        <f t="shared" ca="1" si="625"/>
        <v>0</v>
      </c>
      <c r="R426" s="5">
        <f t="shared" ca="1" si="625"/>
        <v>0</v>
      </c>
      <c r="S426" s="5">
        <f t="shared" ca="1" si="625"/>
        <v>0</v>
      </c>
      <c r="T426" s="5">
        <f t="shared" ca="1" si="625"/>
        <v>0</v>
      </c>
      <c r="U426" s="5">
        <f t="shared" ca="1" si="625"/>
        <v>0</v>
      </c>
      <c r="V426" s="5">
        <f t="shared" ca="1" si="625"/>
        <v>0</v>
      </c>
      <c r="W426" s="5">
        <f t="shared" ca="1" si="625"/>
        <v>0</v>
      </c>
      <c r="X426" s="5">
        <f t="shared" ca="1" si="625"/>
        <v>0</v>
      </c>
      <c r="Y426" s="5">
        <f t="shared" ca="1" si="625"/>
        <v>0</v>
      </c>
      <c r="Z426" s="5">
        <f t="shared" ca="1" si="625"/>
        <v>0</v>
      </c>
      <c r="AA426" s="5">
        <f t="shared" ca="1" si="625"/>
        <v>0</v>
      </c>
      <c r="AB426" s="5">
        <f t="shared" ca="1" si="625"/>
        <v>0</v>
      </c>
      <c r="AC426" s="5">
        <f t="shared" ca="1" si="625"/>
        <v>0</v>
      </c>
      <c r="AD426" s="5">
        <f t="shared" ca="1" si="625"/>
        <v>0</v>
      </c>
      <c r="AE426" s="5">
        <f t="shared" ca="1" si="625"/>
        <v>0</v>
      </c>
      <c r="AF426" s="5">
        <f t="shared" ca="1" si="625"/>
        <v>0</v>
      </c>
      <c r="AG426" s="5">
        <f t="shared" ca="1" si="625"/>
        <v>0</v>
      </c>
      <c r="AH426" s="5">
        <f t="shared" ca="1" si="625"/>
        <v>0</v>
      </c>
      <c r="AI426" s="5">
        <f t="shared" ca="1" si="625"/>
        <v>0</v>
      </c>
      <c r="AJ426" s="5">
        <f t="shared" ca="1" si="625"/>
        <v>0</v>
      </c>
      <c r="AK426" s="5">
        <f t="shared" ca="1" si="625"/>
        <v>0</v>
      </c>
      <c r="AL426" s="5">
        <f t="shared" ca="1" si="625"/>
        <v>0</v>
      </c>
      <c r="AM426" s="5">
        <f t="shared" ca="1" si="625"/>
        <v>77526.52906677284</v>
      </c>
      <c r="AN426" s="5">
        <f t="shared" ca="1" si="625"/>
        <v>0</v>
      </c>
      <c r="AO426" s="5">
        <f t="shared" ca="1" si="625"/>
        <v>0</v>
      </c>
      <c r="AP426" s="5">
        <f t="shared" ca="1" si="625"/>
        <v>0</v>
      </c>
      <c r="AQ426" s="5">
        <f t="shared" ca="1" si="625"/>
        <v>0</v>
      </c>
      <c r="AR426" s="5">
        <f t="shared" ca="1" si="625"/>
        <v>0</v>
      </c>
      <c r="AS426" s="5">
        <f t="shared" ca="1" si="625"/>
        <v>0</v>
      </c>
      <c r="AT426" s="5">
        <f t="shared" ca="1" si="625"/>
        <v>0</v>
      </c>
      <c r="AU426" s="5">
        <f t="shared" ca="1" si="625"/>
        <v>0</v>
      </c>
      <c r="AV426" s="5">
        <f t="shared" ca="1" si="625"/>
        <v>0</v>
      </c>
      <c r="AW426" s="5">
        <f t="shared" ca="1" si="625"/>
        <v>0</v>
      </c>
      <c r="AX426" s="5">
        <f t="shared" ca="1" si="625"/>
        <v>0</v>
      </c>
      <c r="AY426" s="5">
        <f t="shared" ca="1" si="625"/>
        <v>0</v>
      </c>
      <c r="AZ426" s="5">
        <f t="shared" ca="1" si="625"/>
        <v>0</v>
      </c>
      <c r="BA426" s="5">
        <f t="shared" ca="1" si="625"/>
        <v>0</v>
      </c>
      <c r="BB426" s="5">
        <f t="shared" ca="1" si="625"/>
        <v>0</v>
      </c>
      <c r="BC426" s="5">
        <f t="shared" ca="1" si="625"/>
        <v>0</v>
      </c>
      <c r="BD426" s="5">
        <f t="shared" ca="1" si="625"/>
        <v>0</v>
      </c>
      <c r="BE426" s="5">
        <f t="shared" ca="1" si="625"/>
        <v>0</v>
      </c>
      <c r="BF426" s="5">
        <f t="shared" ca="1" si="625"/>
        <v>0</v>
      </c>
      <c r="BG426" s="5">
        <f t="shared" ca="1" si="625"/>
        <v>0</v>
      </c>
      <c r="BH426" s="5">
        <f t="shared" ca="1" si="625"/>
        <v>0</v>
      </c>
      <c r="BI426" s="5">
        <f t="shared" ca="1" si="625"/>
        <v>0</v>
      </c>
    </row>
    <row r="427" spans="1:61" x14ac:dyDescent="0.25">
      <c r="A427" s="60">
        <f t="shared" si="589"/>
        <v>2024</v>
      </c>
      <c r="C427" s="5">
        <f t="shared" ref="C427:BI427" ca="1" si="626">C364*C296</f>
        <v>0</v>
      </c>
      <c r="D427" s="5">
        <f t="shared" ca="1" si="626"/>
        <v>0</v>
      </c>
      <c r="E427" s="5">
        <f t="shared" ca="1" si="626"/>
        <v>0</v>
      </c>
      <c r="F427" s="5">
        <f t="shared" ca="1" si="626"/>
        <v>0</v>
      </c>
      <c r="G427" s="5">
        <f t="shared" ca="1" si="626"/>
        <v>0</v>
      </c>
      <c r="H427" s="5">
        <f t="shared" ca="1" si="626"/>
        <v>0</v>
      </c>
      <c r="I427" s="5">
        <f t="shared" ca="1" si="626"/>
        <v>0</v>
      </c>
      <c r="J427" s="5">
        <f t="shared" ca="1" si="626"/>
        <v>0</v>
      </c>
      <c r="K427" s="5">
        <f t="shared" ca="1" si="626"/>
        <v>0</v>
      </c>
      <c r="L427" s="5">
        <f t="shared" ca="1" si="626"/>
        <v>0</v>
      </c>
      <c r="M427" s="5">
        <f t="shared" ca="1" si="626"/>
        <v>0</v>
      </c>
      <c r="N427" s="5">
        <f t="shared" ca="1" si="626"/>
        <v>0</v>
      </c>
      <c r="O427" s="5">
        <f t="shared" ca="1" si="626"/>
        <v>0</v>
      </c>
      <c r="P427" s="5">
        <f t="shared" ca="1" si="626"/>
        <v>0</v>
      </c>
      <c r="Q427" s="5">
        <f t="shared" ca="1" si="626"/>
        <v>0</v>
      </c>
      <c r="R427" s="5">
        <f t="shared" ca="1" si="626"/>
        <v>0</v>
      </c>
      <c r="S427" s="5">
        <f t="shared" ca="1" si="626"/>
        <v>0</v>
      </c>
      <c r="T427" s="5">
        <f t="shared" ca="1" si="626"/>
        <v>0</v>
      </c>
      <c r="U427" s="5">
        <f t="shared" ca="1" si="626"/>
        <v>0</v>
      </c>
      <c r="V427" s="5">
        <f t="shared" ca="1" si="626"/>
        <v>0</v>
      </c>
      <c r="W427" s="5">
        <f t="shared" ca="1" si="626"/>
        <v>0</v>
      </c>
      <c r="X427" s="5">
        <f t="shared" ca="1" si="626"/>
        <v>0</v>
      </c>
      <c r="Y427" s="5">
        <f t="shared" ca="1" si="626"/>
        <v>0</v>
      </c>
      <c r="Z427" s="5">
        <f t="shared" ca="1" si="626"/>
        <v>0</v>
      </c>
      <c r="AA427" s="5">
        <f t="shared" ca="1" si="626"/>
        <v>0</v>
      </c>
      <c r="AB427" s="5">
        <f t="shared" ca="1" si="626"/>
        <v>0</v>
      </c>
      <c r="AC427" s="5">
        <f t="shared" ca="1" si="626"/>
        <v>0</v>
      </c>
      <c r="AD427" s="5">
        <f t="shared" ca="1" si="626"/>
        <v>0</v>
      </c>
      <c r="AE427" s="5">
        <f t="shared" ca="1" si="626"/>
        <v>0</v>
      </c>
      <c r="AF427" s="5">
        <f t="shared" ca="1" si="626"/>
        <v>0</v>
      </c>
      <c r="AG427" s="5">
        <f t="shared" ca="1" si="626"/>
        <v>0</v>
      </c>
      <c r="AH427" s="5">
        <f t="shared" ca="1" si="626"/>
        <v>0</v>
      </c>
      <c r="AI427" s="5">
        <f t="shared" ca="1" si="626"/>
        <v>0</v>
      </c>
      <c r="AJ427" s="5">
        <f t="shared" ca="1" si="626"/>
        <v>0</v>
      </c>
      <c r="AK427" s="5">
        <f t="shared" ca="1" si="626"/>
        <v>0</v>
      </c>
      <c r="AL427" s="5">
        <f t="shared" ca="1" si="626"/>
        <v>0</v>
      </c>
      <c r="AM427" s="5">
        <f t="shared" ca="1" si="626"/>
        <v>0</v>
      </c>
      <c r="AN427" s="5">
        <f t="shared" ca="1" si="626"/>
        <v>78101.548897539556</v>
      </c>
      <c r="AO427" s="5">
        <f t="shared" ca="1" si="626"/>
        <v>0</v>
      </c>
      <c r="AP427" s="5">
        <f t="shared" ca="1" si="626"/>
        <v>0</v>
      </c>
      <c r="AQ427" s="5">
        <f t="shared" ca="1" si="626"/>
        <v>0</v>
      </c>
      <c r="AR427" s="5">
        <f t="shared" ca="1" si="626"/>
        <v>0</v>
      </c>
      <c r="AS427" s="5">
        <f t="shared" ca="1" si="626"/>
        <v>0</v>
      </c>
      <c r="AT427" s="5">
        <f t="shared" ca="1" si="626"/>
        <v>0</v>
      </c>
      <c r="AU427" s="5">
        <f t="shared" ca="1" si="626"/>
        <v>0</v>
      </c>
      <c r="AV427" s="5">
        <f t="shared" ca="1" si="626"/>
        <v>0</v>
      </c>
      <c r="AW427" s="5">
        <f t="shared" ca="1" si="626"/>
        <v>0</v>
      </c>
      <c r="AX427" s="5">
        <f t="shared" ca="1" si="626"/>
        <v>0</v>
      </c>
      <c r="AY427" s="5">
        <f t="shared" ca="1" si="626"/>
        <v>0</v>
      </c>
      <c r="AZ427" s="5">
        <f t="shared" ca="1" si="626"/>
        <v>0</v>
      </c>
      <c r="BA427" s="5">
        <f t="shared" ca="1" si="626"/>
        <v>0</v>
      </c>
      <c r="BB427" s="5">
        <f t="shared" ca="1" si="626"/>
        <v>0</v>
      </c>
      <c r="BC427" s="5">
        <f t="shared" ca="1" si="626"/>
        <v>0</v>
      </c>
      <c r="BD427" s="5">
        <f t="shared" ca="1" si="626"/>
        <v>0</v>
      </c>
      <c r="BE427" s="5">
        <f t="shared" ca="1" si="626"/>
        <v>0</v>
      </c>
      <c r="BF427" s="5">
        <f t="shared" ca="1" si="626"/>
        <v>0</v>
      </c>
      <c r="BG427" s="5">
        <f t="shared" ca="1" si="626"/>
        <v>0</v>
      </c>
      <c r="BH427" s="5">
        <f t="shared" ca="1" si="626"/>
        <v>0</v>
      </c>
      <c r="BI427" s="5">
        <f t="shared" ca="1" si="626"/>
        <v>0</v>
      </c>
    </row>
    <row r="428" spans="1:61" x14ac:dyDescent="0.25">
      <c r="A428" s="60">
        <f t="shared" si="589"/>
        <v>2024.25</v>
      </c>
      <c r="C428" s="5">
        <f t="shared" ref="C428:BI428" ca="1" si="627">C365*C297</f>
        <v>0</v>
      </c>
      <c r="D428" s="5">
        <f t="shared" ca="1" si="627"/>
        <v>0</v>
      </c>
      <c r="E428" s="5">
        <f t="shared" ca="1" si="627"/>
        <v>0</v>
      </c>
      <c r="F428" s="5">
        <f t="shared" ca="1" si="627"/>
        <v>0</v>
      </c>
      <c r="G428" s="5">
        <f t="shared" ca="1" si="627"/>
        <v>0</v>
      </c>
      <c r="H428" s="5">
        <f t="shared" ca="1" si="627"/>
        <v>0</v>
      </c>
      <c r="I428" s="5">
        <f t="shared" ca="1" si="627"/>
        <v>0</v>
      </c>
      <c r="J428" s="5">
        <f t="shared" ca="1" si="627"/>
        <v>0</v>
      </c>
      <c r="K428" s="5">
        <f t="shared" ca="1" si="627"/>
        <v>0</v>
      </c>
      <c r="L428" s="5">
        <f t="shared" ca="1" si="627"/>
        <v>0</v>
      </c>
      <c r="M428" s="5">
        <f t="shared" ca="1" si="627"/>
        <v>0</v>
      </c>
      <c r="N428" s="5">
        <f t="shared" ca="1" si="627"/>
        <v>0</v>
      </c>
      <c r="O428" s="5">
        <f t="shared" ca="1" si="627"/>
        <v>0</v>
      </c>
      <c r="P428" s="5">
        <f t="shared" ca="1" si="627"/>
        <v>0</v>
      </c>
      <c r="Q428" s="5">
        <f t="shared" ca="1" si="627"/>
        <v>0</v>
      </c>
      <c r="R428" s="5">
        <f t="shared" ca="1" si="627"/>
        <v>0</v>
      </c>
      <c r="S428" s="5">
        <f t="shared" ca="1" si="627"/>
        <v>0</v>
      </c>
      <c r="T428" s="5">
        <f t="shared" ca="1" si="627"/>
        <v>0</v>
      </c>
      <c r="U428" s="5">
        <f t="shared" ca="1" si="627"/>
        <v>0</v>
      </c>
      <c r="V428" s="5">
        <f t="shared" ca="1" si="627"/>
        <v>0</v>
      </c>
      <c r="W428" s="5">
        <f t="shared" ca="1" si="627"/>
        <v>0</v>
      </c>
      <c r="X428" s="5">
        <f t="shared" ca="1" si="627"/>
        <v>0</v>
      </c>
      <c r="Y428" s="5">
        <f t="shared" ca="1" si="627"/>
        <v>0</v>
      </c>
      <c r="Z428" s="5">
        <f t="shared" ca="1" si="627"/>
        <v>0</v>
      </c>
      <c r="AA428" s="5">
        <f t="shared" ca="1" si="627"/>
        <v>0</v>
      </c>
      <c r="AB428" s="5">
        <f t="shared" ca="1" si="627"/>
        <v>0</v>
      </c>
      <c r="AC428" s="5">
        <f t="shared" ca="1" si="627"/>
        <v>0</v>
      </c>
      <c r="AD428" s="5">
        <f t="shared" ca="1" si="627"/>
        <v>0</v>
      </c>
      <c r="AE428" s="5">
        <f t="shared" ca="1" si="627"/>
        <v>0</v>
      </c>
      <c r="AF428" s="5">
        <f t="shared" ca="1" si="627"/>
        <v>0</v>
      </c>
      <c r="AG428" s="5">
        <f t="shared" ca="1" si="627"/>
        <v>0</v>
      </c>
      <c r="AH428" s="5">
        <f t="shared" ca="1" si="627"/>
        <v>0</v>
      </c>
      <c r="AI428" s="5">
        <f t="shared" ca="1" si="627"/>
        <v>0</v>
      </c>
      <c r="AJ428" s="5">
        <f t="shared" ca="1" si="627"/>
        <v>0</v>
      </c>
      <c r="AK428" s="5">
        <f t="shared" ca="1" si="627"/>
        <v>0</v>
      </c>
      <c r="AL428" s="5">
        <f t="shared" ca="1" si="627"/>
        <v>0</v>
      </c>
      <c r="AM428" s="5">
        <f t="shared" ca="1" si="627"/>
        <v>0</v>
      </c>
      <c r="AN428" s="5">
        <f t="shared" ca="1" si="627"/>
        <v>0</v>
      </c>
      <c r="AO428" s="5">
        <f t="shared" ca="1" si="627"/>
        <v>78680.833691664739</v>
      </c>
      <c r="AP428" s="5">
        <f t="shared" ca="1" si="627"/>
        <v>0</v>
      </c>
      <c r="AQ428" s="5">
        <f t="shared" ca="1" si="627"/>
        <v>0</v>
      </c>
      <c r="AR428" s="5">
        <f t="shared" ca="1" si="627"/>
        <v>0</v>
      </c>
      <c r="AS428" s="5">
        <f t="shared" ca="1" si="627"/>
        <v>0</v>
      </c>
      <c r="AT428" s="5">
        <f t="shared" ca="1" si="627"/>
        <v>0</v>
      </c>
      <c r="AU428" s="5">
        <f t="shared" ca="1" si="627"/>
        <v>0</v>
      </c>
      <c r="AV428" s="5">
        <f t="shared" ca="1" si="627"/>
        <v>0</v>
      </c>
      <c r="AW428" s="5">
        <f t="shared" ca="1" si="627"/>
        <v>0</v>
      </c>
      <c r="AX428" s="5">
        <f t="shared" ca="1" si="627"/>
        <v>0</v>
      </c>
      <c r="AY428" s="5">
        <f t="shared" ca="1" si="627"/>
        <v>0</v>
      </c>
      <c r="AZ428" s="5">
        <f t="shared" ca="1" si="627"/>
        <v>0</v>
      </c>
      <c r="BA428" s="5">
        <f t="shared" ca="1" si="627"/>
        <v>0</v>
      </c>
      <c r="BB428" s="5">
        <f t="shared" ca="1" si="627"/>
        <v>0</v>
      </c>
      <c r="BC428" s="5">
        <f t="shared" ca="1" si="627"/>
        <v>0</v>
      </c>
      <c r="BD428" s="5">
        <f t="shared" ca="1" si="627"/>
        <v>0</v>
      </c>
      <c r="BE428" s="5">
        <f t="shared" ca="1" si="627"/>
        <v>0</v>
      </c>
      <c r="BF428" s="5">
        <f t="shared" ca="1" si="627"/>
        <v>0</v>
      </c>
      <c r="BG428" s="5">
        <f t="shared" ca="1" si="627"/>
        <v>0</v>
      </c>
      <c r="BH428" s="5">
        <f t="shared" ca="1" si="627"/>
        <v>0</v>
      </c>
      <c r="BI428" s="5">
        <f t="shared" ca="1" si="627"/>
        <v>0</v>
      </c>
    </row>
    <row r="429" spans="1:61" x14ac:dyDescent="0.25">
      <c r="A429" s="60">
        <f t="shared" si="589"/>
        <v>2024.5</v>
      </c>
      <c r="C429" s="5">
        <f t="shared" ref="C429:BI429" ca="1" si="628">C366*C298</f>
        <v>0</v>
      </c>
      <c r="D429" s="5">
        <f t="shared" ca="1" si="628"/>
        <v>0</v>
      </c>
      <c r="E429" s="5">
        <f t="shared" ca="1" si="628"/>
        <v>0</v>
      </c>
      <c r="F429" s="5">
        <f t="shared" ca="1" si="628"/>
        <v>0</v>
      </c>
      <c r="G429" s="5">
        <f t="shared" ca="1" si="628"/>
        <v>0</v>
      </c>
      <c r="H429" s="5">
        <f t="shared" ca="1" si="628"/>
        <v>0</v>
      </c>
      <c r="I429" s="5">
        <f t="shared" ca="1" si="628"/>
        <v>0</v>
      </c>
      <c r="J429" s="5">
        <f t="shared" ca="1" si="628"/>
        <v>0</v>
      </c>
      <c r="K429" s="5">
        <f t="shared" ca="1" si="628"/>
        <v>0</v>
      </c>
      <c r="L429" s="5">
        <f t="shared" ca="1" si="628"/>
        <v>0</v>
      </c>
      <c r="M429" s="5">
        <f t="shared" ca="1" si="628"/>
        <v>0</v>
      </c>
      <c r="N429" s="5">
        <f t="shared" ca="1" si="628"/>
        <v>0</v>
      </c>
      <c r="O429" s="5">
        <f t="shared" ca="1" si="628"/>
        <v>0</v>
      </c>
      <c r="P429" s="5">
        <f t="shared" ca="1" si="628"/>
        <v>0</v>
      </c>
      <c r="Q429" s="5">
        <f t="shared" ca="1" si="628"/>
        <v>0</v>
      </c>
      <c r="R429" s="5">
        <f t="shared" ca="1" si="628"/>
        <v>0</v>
      </c>
      <c r="S429" s="5">
        <f t="shared" ca="1" si="628"/>
        <v>0</v>
      </c>
      <c r="T429" s="5">
        <f t="shared" ca="1" si="628"/>
        <v>0</v>
      </c>
      <c r="U429" s="5">
        <f t="shared" ca="1" si="628"/>
        <v>0</v>
      </c>
      <c r="V429" s="5">
        <f t="shared" ca="1" si="628"/>
        <v>0</v>
      </c>
      <c r="W429" s="5">
        <f t="shared" ca="1" si="628"/>
        <v>0</v>
      </c>
      <c r="X429" s="5">
        <f t="shared" ca="1" si="628"/>
        <v>0</v>
      </c>
      <c r="Y429" s="5">
        <f t="shared" ca="1" si="628"/>
        <v>0</v>
      </c>
      <c r="Z429" s="5">
        <f t="shared" ca="1" si="628"/>
        <v>0</v>
      </c>
      <c r="AA429" s="5">
        <f t="shared" ca="1" si="628"/>
        <v>0</v>
      </c>
      <c r="AB429" s="5">
        <f t="shared" ca="1" si="628"/>
        <v>0</v>
      </c>
      <c r="AC429" s="5">
        <f t="shared" ca="1" si="628"/>
        <v>0</v>
      </c>
      <c r="AD429" s="5">
        <f t="shared" ca="1" si="628"/>
        <v>0</v>
      </c>
      <c r="AE429" s="5">
        <f t="shared" ca="1" si="628"/>
        <v>0</v>
      </c>
      <c r="AF429" s="5">
        <f t="shared" ca="1" si="628"/>
        <v>0</v>
      </c>
      <c r="AG429" s="5">
        <f t="shared" ca="1" si="628"/>
        <v>0</v>
      </c>
      <c r="AH429" s="5">
        <f t="shared" ca="1" si="628"/>
        <v>0</v>
      </c>
      <c r="AI429" s="5">
        <f t="shared" ca="1" si="628"/>
        <v>0</v>
      </c>
      <c r="AJ429" s="5">
        <f t="shared" ca="1" si="628"/>
        <v>0</v>
      </c>
      <c r="AK429" s="5">
        <f t="shared" ca="1" si="628"/>
        <v>0</v>
      </c>
      <c r="AL429" s="5">
        <f t="shared" ca="1" si="628"/>
        <v>0</v>
      </c>
      <c r="AM429" s="5">
        <f t="shared" ca="1" si="628"/>
        <v>0</v>
      </c>
      <c r="AN429" s="5">
        <f t="shared" ca="1" si="628"/>
        <v>0</v>
      </c>
      <c r="AO429" s="5">
        <f t="shared" ca="1" si="628"/>
        <v>0</v>
      </c>
      <c r="AP429" s="5">
        <f t="shared" ca="1" si="628"/>
        <v>79264.415082687658</v>
      </c>
      <c r="AQ429" s="5">
        <f t="shared" ca="1" si="628"/>
        <v>0</v>
      </c>
      <c r="AR429" s="5">
        <f t="shared" ca="1" si="628"/>
        <v>0</v>
      </c>
      <c r="AS429" s="5">
        <f t="shared" ca="1" si="628"/>
        <v>0</v>
      </c>
      <c r="AT429" s="5">
        <f t="shared" ca="1" si="628"/>
        <v>0</v>
      </c>
      <c r="AU429" s="5">
        <f t="shared" ca="1" si="628"/>
        <v>0</v>
      </c>
      <c r="AV429" s="5">
        <f t="shared" ca="1" si="628"/>
        <v>0</v>
      </c>
      <c r="AW429" s="5">
        <f t="shared" ca="1" si="628"/>
        <v>0</v>
      </c>
      <c r="AX429" s="5">
        <f t="shared" ca="1" si="628"/>
        <v>0</v>
      </c>
      <c r="AY429" s="5">
        <f t="shared" ca="1" si="628"/>
        <v>0</v>
      </c>
      <c r="AZ429" s="5">
        <f t="shared" ca="1" si="628"/>
        <v>0</v>
      </c>
      <c r="BA429" s="5">
        <f t="shared" ca="1" si="628"/>
        <v>0</v>
      </c>
      <c r="BB429" s="5">
        <f t="shared" ca="1" si="628"/>
        <v>0</v>
      </c>
      <c r="BC429" s="5">
        <f t="shared" ca="1" si="628"/>
        <v>0</v>
      </c>
      <c r="BD429" s="5">
        <f t="shared" ca="1" si="628"/>
        <v>0</v>
      </c>
      <c r="BE429" s="5">
        <f t="shared" ca="1" si="628"/>
        <v>0</v>
      </c>
      <c r="BF429" s="5">
        <f t="shared" ca="1" si="628"/>
        <v>0</v>
      </c>
      <c r="BG429" s="5">
        <f t="shared" ca="1" si="628"/>
        <v>0</v>
      </c>
      <c r="BH429" s="5">
        <f t="shared" ca="1" si="628"/>
        <v>0</v>
      </c>
      <c r="BI429" s="5">
        <f t="shared" ca="1" si="628"/>
        <v>0</v>
      </c>
    </row>
    <row r="430" spans="1:61" x14ac:dyDescent="0.25">
      <c r="A430" s="60">
        <f t="shared" si="589"/>
        <v>2024.75</v>
      </c>
      <c r="C430" s="5">
        <f t="shared" ref="C430:BI430" ca="1" si="629">C367*C299</f>
        <v>0</v>
      </c>
      <c r="D430" s="5">
        <f t="shared" ca="1" si="629"/>
        <v>0</v>
      </c>
      <c r="E430" s="5">
        <f t="shared" ca="1" si="629"/>
        <v>0</v>
      </c>
      <c r="F430" s="5">
        <f t="shared" ca="1" si="629"/>
        <v>0</v>
      </c>
      <c r="G430" s="5">
        <f t="shared" ca="1" si="629"/>
        <v>0</v>
      </c>
      <c r="H430" s="5">
        <f t="shared" ca="1" si="629"/>
        <v>0</v>
      </c>
      <c r="I430" s="5">
        <f t="shared" ca="1" si="629"/>
        <v>0</v>
      </c>
      <c r="J430" s="5">
        <f t="shared" ca="1" si="629"/>
        <v>0</v>
      </c>
      <c r="K430" s="5">
        <f t="shared" ca="1" si="629"/>
        <v>0</v>
      </c>
      <c r="L430" s="5">
        <f t="shared" ca="1" si="629"/>
        <v>0</v>
      </c>
      <c r="M430" s="5">
        <f t="shared" ca="1" si="629"/>
        <v>0</v>
      </c>
      <c r="N430" s="5">
        <f t="shared" ca="1" si="629"/>
        <v>0</v>
      </c>
      <c r="O430" s="5">
        <f t="shared" ca="1" si="629"/>
        <v>0</v>
      </c>
      <c r="P430" s="5">
        <f t="shared" ca="1" si="629"/>
        <v>0</v>
      </c>
      <c r="Q430" s="5">
        <f t="shared" ca="1" si="629"/>
        <v>0</v>
      </c>
      <c r="R430" s="5">
        <f t="shared" ca="1" si="629"/>
        <v>0</v>
      </c>
      <c r="S430" s="5">
        <f t="shared" ca="1" si="629"/>
        <v>0</v>
      </c>
      <c r="T430" s="5">
        <f t="shared" ca="1" si="629"/>
        <v>0</v>
      </c>
      <c r="U430" s="5">
        <f t="shared" ca="1" si="629"/>
        <v>0</v>
      </c>
      <c r="V430" s="5">
        <f t="shared" ca="1" si="629"/>
        <v>0</v>
      </c>
      <c r="W430" s="5">
        <f t="shared" ca="1" si="629"/>
        <v>0</v>
      </c>
      <c r="X430" s="5">
        <f t="shared" ca="1" si="629"/>
        <v>0</v>
      </c>
      <c r="Y430" s="5">
        <f t="shared" ca="1" si="629"/>
        <v>0</v>
      </c>
      <c r="Z430" s="5">
        <f t="shared" ca="1" si="629"/>
        <v>0</v>
      </c>
      <c r="AA430" s="5">
        <f t="shared" ca="1" si="629"/>
        <v>0</v>
      </c>
      <c r="AB430" s="5">
        <f t="shared" ca="1" si="629"/>
        <v>0</v>
      </c>
      <c r="AC430" s="5">
        <f t="shared" ca="1" si="629"/>
        <v>0</v>
      </c>
      <c r="AD430" s="5">
        <f t="shared" ca="1" si="629"/>
        <v>0</v>
      </c>
      <c r="AE430" s="5">
        <f t="shared" ca="1" si="629"/>
        <v>0</v>
      </c>
      <c r="AF430" s="5">
        <f t="shared" ca="1" si="629"/>
        <v>0</v>
      </c>
      <c r="AG430" s="5">
        <f t="shared" ca="1" si="629"/>
        <v>0</v>
      </c>
      <c r="AH430" s="5">
        <f t="shared" ca="1" si="629"/>
        <v>0</v>
      </c>
      <c r="AI430" s="5">
        <f t="shared" ca="1" si="629"/>
        <v>0</v>
      </c>
      <c r="AJ430" s="5">
        <f t="shared" ca="1" si="629"/>
        <v>0</v>
      </c>
      <c r="AK430" s="5">
        <f t="shared" ca="1" si="629"/>
        <v>0</v>
      </c>
      <c r="AL430" s="5">
        <f t="shared" ca="1" si="629"/>
        <v>0</v>
      </c>
      <c r="AM430" s="5">
        <f t="shared" ca="1" si="629"/>
        <v>0</v>
      </c>
      <c r="AN430" s="5">
        <f t="shared" ca="1" si="629"/>
        <v>0</v>
      </c>
      <c r="AO430" s="5">
        <f t="shared" ca="1" si="629"/>
        <v>0</v>
      </c>
      <c r="AP430" s="5">
        <f t="shared" ca="1" si="629"/>
        <v>0</v>
      </c>
      <c r="AQ430" s="5">
        <f t="shared" ca="1" si="629"/>
        <v>79852.324938775986</v>
      </c>
      <c r="AR430" s="5">
        <f t="shared" ca="1" si="629"/>
        <v>0</v>
      </c>
      <c r="AS430" s="5">
        <f t="shared" ca="1" si="629"/>
        <v>0</v>
      </c>
      <c r="AT430" s="5">
        <f t="shared" ca="1" si="629"/>
        <v>0</v>
      </c>
      <c r="AU430" s="5">
        <f t="shared" ca="1" si="629"/>
        <v>0</v>
      </c>
      <c r="AV430" s="5">
        <f t="shared" ca="1" si="629"/>
        <v>0</v>
      </c>
      <c r="AW430" s="5">
        <f t="shared" ca="1" si="629"/>
        <v>0</v>
      </c>
      <c r="AX430" s="5">
        <f t="shared" ca="1" si="629"/>
        <v>0</v>
      </c>
      <c r="AY430" s="5">
        <f t="shared" ca="1" si="629"/>
        <v>0</v>
      </c>
      <c r="AZ430" s="5">
        <f t="shared" ca="1" si="629"/>
        <v>0</v>
      </c>
      <c r="BA430" s="5">
        <f t="shared" ca="1" si="629"/>
        <v>0</v>
      </c>
      <c r="BB430" s="5">
        <f t="shared" ca="1" si="629"/>
        <v>0</v>
      </c>
      <c r="BC430" s="5">
        <f t="shared" ca="1" si="629"/>
        <v>0</v>
      </c>
      <c r="BD430" s="5">
        <f t="shared" ca="1" si="629"/>
        <v>0</v>
      </c>
      <c r="BE430" s="5">
        <f t="shared" ca="1" si="629"/>
        <v>0</v>
      </c>
      <c r="BF430" s="5">
        <f t="shared" ca="1" si="629"/>
        <v>0</v>
      </c>
      <c r="BG430" s="5">
        <f t="shared" ca="1" si="629"/>
        <v>0</v>
      </c>
      <c r="BH430" s="5">
        <f t="shared" ca="1" si="629"/>
        <v>0</v>
      </c>
      <c r="BI430" s="5">
        <f t="shared" ca="1" si="629"/>
        <v>0</v>
      </c>
    </row>
    <row r="431" spans="1:61" x14ac:dyDescent="0.25">
      <c r="A431" s="60">
        <f t="shared" si="589"/>
        <v>2025</v>
      </c>
      <c r="C431" s="5">
        <f t="shared" ref="C431:BI431" ca="1" si="630">C368*C300</f>
        <v>0</v>
      </c>
      <c r="D431" s="5">
        <f t="shared" ca="1" si="630"/>
        <v>0</v>
      </c>
      <c r="E431" s="5">
        <f t="shared" ca="1" si="630"/>
        <v>0</v>
      </c>
      <c r="F431" s="5">
        <f t="shared" ca="1" si="630"/>
        <v>0</v>
      </c>
      <c r="G431" s="5">
        <f t="shared" ca="1" si="630"/>
        <v>0</v>
      </c>
      <c r="H431" s="5">
        <f t="shared" ca="1" si="630"/>
        <v>0</v>
      </c>
      <c r="I431" s="5">
        <f t="shared" ca="1" si="630"/>
        <v>0</v>
      </c>
      <c r="J431" s="5">
        <f t="shared" ca="1" si="630"/>
        <v>0</v>
      </c>
      <c r="K431" s="5">
        <f t="shared" ca="1" si="630"/>
        <v>0</v>
      </c>
      <c r="L431" s="5">
        <f t="shared" ca="1" si="630"/>
        <v>0</v>
      </c>
      <c r="M431" s="5">
        <f t="shared" ca="1" si="630"/>
        <v>0</v>
      </c>
      <c r="N431" s="5">
        <f t="shared" ca="1" si="630"/>
        <v>0</v>
      </c>
      <c r="O431" s="5">
        <f t="shared" ca="1" si="630"/>
        <v>0</v>
      </c>
      <c r="P431" s="5">
        <f t="shared" ca="1" si="630"/>
        <v>0</v>
      </c>
      <c r="Q431" s="5">
        <f t="shared" ca="1" si="630"/>
        <v>0</v>
      </c>
      <c r="R431" s="5">
        <f t="shared" ca="1" si="630"/>
        <v>0</v>
      </c>
      <c r="S431" s="5">
        <f t="shared" ca="1" si="630"/>
        <v>0</v>
      </c>
      <c r="T431" s="5">
        <f t="shared" ca="1" si="630"/>
        <v>0</v>
      </c>
      <c r="U431" s="5">
        <f t="shared" ca="1" si="630"/>
        <v>0</v>
      </c>
      <c r="V431" s="5">
        <f t="shared" ca="1" si="630"/>
        <v>0</v>
      </c>
      <c r="W431" s="5">
        <f t="shared" ca="1" si="630"/>
        <v>0</v>
      </c>
      <c r="X431" s="5">
        <f t="shared" ca="1" si="630"/>
        <v>0</v>
      </c>
      <c r="Y431" s="5">
        <f t="shared" ca="1" si="630"/>
        <v>0</v>
      </c>
      <c r="Z431" s="5">
        <f t="shared" ca="1" si="630"/>
        <v>0</v>
      </c>
      <c r="AA431" s="5">
        <f t="shared" ca="1" si="630"/>
        <v>0</v>
      </c>
      <c r="AB431" s="5">
        <f t="shared" ca="1" si="630"/>
        <v>0</v>
      </c>
      <c r="AC431" s="5">
        <f t="shared" ca="1" si="630"/>
        <v>0</v>
      </c>
      <c r="AD431" s="5">
        <f t="shared" ca="1" si="630"/>
        <v>0</v>
      </c>
      <c r="AE431" s="5">
        <f t="shared" ca="1" si="630"/>
        <v>0</v>
      </c>
      <c r="AF431" s="5">
        <f t="shared" ca="1" si="630"/>
        <v>0</v>
      </c>
      <c r="AG431" s="5">
        <f t="shared" ca="1" si="630"/>
        <v>0</v>
      </c>
      <c r="AH431" s="5">
        <f t="shared" ca="1" si="630"/>
        <v>0</v>
      </c>
      <c r="AI431" s="5">
        <f t="shared" ca="1" si="630"/>
        <v>0</v>
      </c>
      <c r="AJ431" s="5">
        <f t="shared" ca="1" si="630"/>
        <v>0</v>
      </c>
      <c r="AK431" s="5">
        <f t="shared" ca="1" si="630"/>
        <v>0</v>
      </c>
      <c r="AL431" s="5">
        <f t="shared" ca="1" si="630"/>
        <v>0</v>
      </c>
      <c r="AM431" s="5">
        <f t="shared" ca="1" si="630"/>
        <v>0</v>
      </c>
      <c r="AN431" s="5">
        <f t="shared" ca="1" si="630"/>
        <v>0</v>
      </c>
      <c r="AO431" s="5">
        <f t="shared" ca="1" si="630"/>
        <v>0</v>
      </c>
      <c r="AP431" s="5">
        <f t="shared" ca="1" si="630"/>
        <v>0</v>
      </c>
      <c r="AQ431" s="5">
        <f t="shared" ca="1" si="630"/>
        <v>0</v>
      </c>
      <c r="AR431" s="5">
        <f t="shared" ca="1" si="630"/>
        <v>105761.95319689096</v>
      </c>
      <c r="AS431" s="5">
        <f t="shared" ca="1" si="630"/>
        <v>0</v>
      </c>
      <c r="AT431" s="5">
        <f t="shared" ca="1" si="630"/>
        <v>0</v>
      </c>
      <c r="AU431" s="5">
        <f t="shared" ca="1" si="630"/>
        <v>0</v>
      </c>
      <c r="AV431" s="5">
        <f t="shared" ca="1" si="630"/>
        <v>0</v>
      </c>
      <c r="AW431" s="5">
        <f t="shared" ca="1" si="630"/>
        <v>0</v>
      </c>
      <c r="AX431" s="5">
        <f t="shared" ca="1" si="630"/>
        <v>0</v>
      </c>
      <c r="AY431" s="5">
        <f t="shared" ca="1" si="630"/>
        <v>0</v>
      </c>
      <c r="AZ431" s="5">
        <f t="shared" ca="1" si="630"/>
        <v>0</v>
      </c>
      <c r="BA431" s="5">
        <f t="shared" ca="1" si="630"/>
        <v>0</v>
      </c>
      <c r="BB431" s="5">
        <f t="shared" ca="1" si="630"/>
        <v>0</v>
      </c>
      <c r="BC431" s="5">
        <f t="shared" ca="1" si="630"/>
        <v>0</v>
      </c>
      <c r="BD431" s="5">
        <f t="shared" ca="1" si="630"/>
        <v>0</v>
      </c>
      <c r="BE431" s="5">
        <f t="shared" ca="1" si="630"/>
        <v>0</v>
      </c>
      <c r="BF431" s="5">
        <f t="shared" ca="1" si="630"/>
        <v>0</v>
      </c>
      <c r="BG431" s="5">
        <f t="shared" ca="1" si="630"/>
        <v>0</v>
      </c>
      <c r="BH431" s="5">
        <f t="shared" ca="1" si="630"/>
        <v>0</v>
      </c>
      <c r="BI431" s="5">
        <f t="shared" ca="1" si="630"/>
        <v>0</v>
      </c>
    </row>
    <row r="432" spans="1:61" x14ac:dyDescent="0.25">
      <c r="A432" s="60">
        <f t="shared" si="589"/>
        <v>2025.25</v>
      </c>
      <c r="C432" s="5">
        <f t="shared" ref="C432:BI432" ca="1" si="631">C369*C301</f>
        <v>0</v>
      </c>
      <c r="D432" s="5">
        <f t="shared" ca="1" si="631"/>
        <v>0</v>
      </c>
      <c r="E432" s="5">
        <f t="shared" ca="1" si="631"/>
        <v>0</v>
      </c>
      <c r="F432" s="5">
        <f t="shared" ca="1" si="631"/>
        <v>0</v>
      </c>
      <c r="G432" s="5">
        <f t="shared" ca="1" si="631"/>
        <v>0</v>
      </c>
      <c r="H432" s="5">
        <f t="shared" ca="1" si="631"/>
        <v>0</v>
      </c>
      <c r="I432" s="5">
        <f t="shared" ca="1" si="631"/>
        <v>0</v>
      </c>
      <c r="J432" s="5">
        <f t="shared" ca="1" si="631"/>
        <v>0</v>
      </c>
      <c r="K432" s="5">
        <f t="shared" ca="1" si="631"/>
        <v>0</v>
      </c>
      <c r="L432" s="5">
        <f t="shared" ca="1" si="631"/>
        <v>0</v>
      </c>
      <c r="M432" s="5">
        <f t="shared" ca="1" si="631"/>
        <v>0</v>
      </c>
      <c r="N432" s="5">
        <f t="shared" ca="1" si="631"/>
        <v>0</v>
      </c>
      <c r="O432" s="5">
        <f t="shared" ca="1" si="631"/>
        <v>0</v>
      </c>
      <c r="P432" s="5">
        <f t="shared" ca="1" si="631"/>
        <v>0</v>
      </c>
      <c r="Q432" s="5">
        <f t="shared" ca="1" si="631"/>
        <v>0</v>
      </c>
      <c r="R432" s="5">
        <f t="shared" ca="1" si="631"/>
        <v>0</v>
      </c>
      <c r="S432" s="5">
        <f t="shared" ca="1" si="631"/>
        <v>0</v>
      </c>
      <c r="T432" s="5">
        <f t="shared" ca="1" si="631"/>
        <v>0</v>
      </c>
      <c r="U432" s="5">
        <f t="shared" ca="1" si="631"/>
        <v>0</v>
      </c>
      <c r="V432" s="5">
        <f t="shared" ca="1" si="631"/>
        <v>0</v>
      </c>
      <c r="W432" s="5">
        <f t="shared" ca="1" si="631"/>
        <v>0</v>
      </c>
      <c r="X432" s="5">
        <f t="shared" ca="1" si="631"/>
        <v>0</v>
      </c>
      <c r="Y432" s="5">
        <f t="shared" ca="1" si="631"/>
        <v>0</v>
      </c>
      <c r="Z432" s="5">
        <f t="shared" ca="1" si="631"/>
        <v>0</v>
      </c>
      <c r="AA432" s="5">
        <f t="shared" ca="1" si="631"/>
        <v>0</v>
      </c>
      <c r="AB432" s="5">
        <f t="shared" ca="1" si="631"/>
        <v>0</v>
      </c>
      <c r="AC432" s="5">
        <f t="shared" ca="1" si="631"/>
        <v>0</v>
      </c>
      <c r="AD432" s="5">
        <f t="shared" ca="1" si="631"/>
        <v>0</v>
      </c>
      <c r="AE432" s="5">
        <f t="shared" ca="1" si="631"/>
        <v>0</v>
      </c>
      <c r="AF432" s="5">
        <f t="shared" ca="1" si="631"/>
        <v>0</v>
      </c>
      <c r="AG432" s="5">
        <f t="shared" ca="1" si="631"/>
        <v>0</v>
      </c>
      <c r="AH432" s="5">
        <f t="shared" ca="1" si="631"/>
        <v>0</v>
      </c>
      <c r="AI432" s="5">
        <f t="shared" ca="1" si="631"/>
        <v>0</v>
      </c>
      <c r="AJ432" s="5">
        <f t="shared" ca="1" si="631"/>
        <v>0</v>
      </c>
      <c r="AK432" s="5">
        <f t="shared" ca="1" si="631"/>
        <v>0</v>
      </c>
      <c r="AL432" s="5">
        <f t="shared" ca="1" si="631"/>
        <v>0</v>
      </c>
      <c r="AM432" s="5">
        <f t="shared" ca="1" si="631"/>
        <v>0</v>
      </c>
      <c r="AN432" s="5">
        <f t="shared" ca="1" si="631"/>
        <v>0</v>
      </c>
      <c r="AO432" s="5">
        <f t="shared" ca="1" si="631"/>
        <v>0</v>
      </c>
      <c r="AP432" s="5">
        <f t="shared" ca="1" si="631"/>
        <v>0</v>
      </c>
      <c r="AQ432" s="5">
        <f t="shared" ca="1" si="631"/>
        <v>0</v>
      </c>
      <c r="AR432" s="5">
        <f t="shared" ca="1" si="631"/>
        <v>0</v>
      </c>
      <c r="AS432" s="5">
        <f t="shared" ca="1" si="631"/>
        <v>106546.39719510553</v>
      </c>
      <c r="AT432" s="5">
        <f t="shared" ca="1" si="631"/>
        <v>0</v>
      </c>
      <c r="AU432" s="5">
        <f t="shared" ca="1" si="631"/>
        <v>0</v>
      </c>
      <c r="AV432" s="5">
        <f t="shared" ca="1" si="631"/>
        <v>0</v>
      </c>
      <c r="AW432" s="5">
        <f t="shared" ca="1" si="631"/>
        <v>0</v>
      </c>
      <c r="AX432" s="5">
        <f t="shared" ca="1" si="631"/>
        <v>0</v>
      </c>
      <c r="AY432" s="5">
        <f t="shared" ca="1" si="631"/>
        <v>0</v>
      </c>
      <c r="AZ432" s="5">
        <f t="shared" ca="1" si="631"/>
        <v>0</v>
      </c>
      <c r="BA432" s="5">
        <f t="shared" ca="1" si="631"/>
        <v>0</v>
      </c>
      <c r="BB432" s="5">
        <f t="shared" ca="1" si="631"/>
        <v>0</v>
      </c>
      <c r="BC432" s="5">
        <f t="shared" ca="1" si="631"/>
        <v>0</v>
      </c>
      <c r="BD432" s="5">
        <f t="shared" ca="1" si="631"/>
        <v>0</v>
      </c>
      <c r="BE432" s="5">
        <f t="shared" ca="1" si="631"/>
        <v>0</v>
      </c>
      <c r="BF432" s="5">
        <f t="shared" ca="1" si="631"/>
        <v>0</v>
      </c>
      <c r="BG432" s="5">
        <f t="shared" ca="1" si="631"/>
        <v>0</v>
      </c>
      <c r="BH432" s="5">
        <f t="shared" ca="1" si="631"/>
        <v>0</v>
      </c>
      <c r="BI432" s="5">
        <f t="shared" ca="1" si="631"/>
        <v>0</v>
      </c>
    </row>
    <row r="433" spans="1:61" x14ac:dyDescent="0.25">
      <c r="A433" s="60">
        <f t="shared" si="589"/>
        <v>2025.5</v>
      </c>
      <c r="C433" s="5">
        <f t="shared" ref="C433:BI433" ca="1" si="632">C370*C302</f>
        <v>0</v>
      </c>
      <c r="D433" s="5">
        <f t="shared" ca="1" si="632"/>
        <v>0</v>
      </c>
      <c r="E433" s="5">
        <f t="shared" ca="1" si="632"/>
        <v>0</v>
      </c>
      <c r="F433" s="5">
        <f t="shared" ca="1" si="632"/>
        <v>0</v>
      </c>
      <c r="G433" s="5">
        <f t="shared" ca="1" si="632"/>
        <v>0</v>
      </c>
      <c r="H433" s="5">
        <f t="shared" ca="1" si="632"/>
        <v>0</v>
      </c>
      <c r="I433" s="5">
        <f t="shared" ca="1" si="632"/>
        <v>0</v>
      </c>
      <c r="J433" s="5">
        <f t="shared" ca="1" si="632"/>
        <v>0</v>
      </c>
      <c r="K433" s="5">
        <f t="shared" ca="1" si="632"/>
        <v>0</v>
      </c>
      <c r="L433" s="5">
        <f t="shared" ca="1" si="632"/>
        <v>0</v>
      </c>
      <c r="M433" s="5">
        <f t="shared" ca="1" si="632"/>
        <v>0</v>
      </c>
      <c r="N433" s="5">
        <f t="shared" ca="1" si="632"/>
        <v>0</v>
      </c>
      <c r="O433" s="5">
        <f t="shared" ca="1" si="632"/>
        <v>0</v>
      </c>
      <c r="P433" s="5">
        <f t="shared" ca="1" si="632"/>
        <v>0</v>
      </c>
      <c r="Q433" s="5">
        <f t="shared" ca="1" si="632"/>
        <v>0</v>
      </c>
      <c r="R433" s="5">
        <f t="shared" ca="1" si="632"/>
        <v>0</v>
      </c>
      <c r="S433" s="5">
        <f t="shared" ca="1" si="632"/>
        <v>0</v>
      </c>
      <c r="T433" s="5">
        <f t="shared" ca="1" si="632"/>
        <v>0</v>
      </c>
      <c r="U433" s="5">
        <f t="shared" ca="1" si="632"/>
        <v>0</v>
      </c>
      <c r="V433" s="5">
        <f t="shared" ca="1" si="632"/>
        <v>0</v>
      </c>
      <c r="W433" s="5">
        <f t="shared" ca="1" si="632"/>
        <v>0</v>
      </c>
      <c r="X433" s="5">
        <f t="shared" ca="1" si="632"/>
        <v>0</v>
      </c>
      <c r="Y433" s="5">
        <f t="shared" ca="1" si="632"/>
        <v>0</v>
      </c>
      <c r="Z433" s="5">
        <f t="shared" ca="1" si="632"/>
        <v>0</v>
      </c>
      <c r="AA433" s="5">
        <f t="shared" ca="1" si="632"/>
        <v>0</v>
      </c>
      <c r="AB433" s="5">
        <f t="shared" ca="1" si="632"/>
        <v>0</v>
      </c>
      <c r="AC433" s="5">
        <f t="shared" ca="1" si="632"/>
        <v>0</v>
      </c>
      <c r="AD433" s="5">
        <f t="shared" ca="1" si="632"/>
        <v>0</v>
      </c>
      <c r="AE433" s="5">
        <f t="shared" ca="1" si="632"/>
        <v>0</v>
      </c>
      <c r="AF433" s="5">
        <f t="shared" ca="1" si="632"/>
        <v>0</v>
      </c>
      <c r="AG433" s="5">
        <f t="shared" ca="1" si="632"/>
        <v>0</v>
      </c>
      <c r="AH433" s="5">
        <f t="shared" ca="1" si="632"/>
        <v>0</v>
      </c>
      <c r="AI433" s="5">
        <f t="shared" ca="1" si="632"/>
        <v>0</v>
      </c>
      <c r="AJ433" s="5">
        <f t="shared" ca="1" si="632"/>
        <v>0</v>
      </c>
      <c r="AK433" s="5">
        <f t="shared" ca="1" si="632"/>
        <v>0</v>
      </c>
      <c r="AL433" s="5">
        <f t="shared" ca="1" si="632"/>
        <v>0</v>
      </c>
      <c r="AM433" s="5">
        <f t="shared" ca="1" si="632"/>
        <v>0</v>
      </c>
      <c r="AN433" s="5">
        <f t="shared" ca="1" si="632"/>
        <v>0</v>
      </c>
      <c r="AO433" s="5">
        <f t="shared" ca="1" si="632"/>
        <v>0</v>
      </c>
      <c r="AP433" s="5">
        <f t="shared" ca="1" si="632"/>
        <v>0</v>
      </c>
      <c r="AQ433" s="5">
        <f t="shared" ca="1" si="632"/>
        <v>0</v>
      </c>
      <c r="AR433" s="5">
        <f t="shared" ca="1" si="632"/>
        <v>0</v>
      </c>
      <c r="AS433" s="5">
        <f t="shared" ca="1" si="632"/>
        <v>0</v>
      </c>
      <c r="AT433" s="5">
        <f t="shared" ca="1" si="632"/>
        <v>122665.62554285566</v>
      </c>
      <c r="AU433" s="5">
        <f t="shared" ca="1" si="632"/>
        <v>0</v>
      </c>
      <c r="AV433" s="5">
        <f t="shared" ca="1" si="632"/>
        <v>0</v>
      </c>
      <c r="AW433" s="5">
        <f t="shared" ca="1" si="632"/>
        <v>0</v>
      </c>
      <c r="AX433" s="5">
        <f t="shared" ca="1" si="632"/>
        <v>0</v>
      </c>
      <c r="AY433" s="5">
        <f t="shared" ca="1" si="632"/>
        <v>0</v>
      </c>
      <c r="AZ433" s="5">
        <f t="shared" ca="1" si="632"/>
        <v>0</v>
      </c>
      <c r="BA433" s="5">
        <f t="shared" ca="1" si="632"/>
        <v>0</v>
      </c>
      <c r="BB433" s="5">
        <f t="shared" ca="1" si="632"/>
        <v>0</v>
      </c>
      <c r="BC433" s="5">
        <f t="shared" ca="1" si="632"/>
        <v>0</v>
      </c>
      <c r="BD433" s="5">
        <f t="shared" ca="1" si="632"/>
        <v>0</v>
      </c>
      <c r="BE433" s="5">
        <f t="shared" ca="1" si="632"/>
        <v>0</v>
      </c>
      <c r="BF433" s="5">
        <f t="shared" ca="1" si="632"/>
        <v>0</v>
      </c>
      <c r="BG433" s="5">
        <f t="shared" ca="1" si="632"/>
        <v>0</v>
      </c>
      <c r="BH433" s="5">
        <f t="shared" ca="1" si="632"/>
        <v>0</v>
      </c>
      <c r="BI433" s="5">
        <f t="shared" ca="1" si="632"/>
        <v>0</v>
      </c>
    </row>
    <row r="434" spans="1:61" x14ac:dyDescent="0.25">
      <c r="A434" s="60">
        <f t="shared" si="589"/>
        <v>2025.75</v>
      </c>
      <c r="C434" s="5">
        <f t="shared" ref="C434:BI434" ca="1" si="633">C371*C303</f>
        <v>0</v>
      </c>
      <c r="D434" s="5">
        <f t="shared" ca="1" si="633"/>
        <v>0</v>
      </c>
      <c r="E434" s="5">
        <f t="shared" ca="1" si="633"/>
        <v>0</v>
      </c>
      <c r="F434" s="5">
        <f t="shared" ca="1" si="633"/>
        <v>0</v>
      </c>
      <c r="G434" s="5">
        <f t="shared" ca="1" si="633"/>
        <v>0</v>
      </c>
      <c r="H434" s="5">
        <f t="shared" ca="1" si="633"/>
        <v>0</v>
      </c>
      <c r="I434" s="5">
        <f t="shared" ca="1" si="633"/>
        <v>0</v>
      </c>
      <c r="J434" s="5">
        <f t="shared" ca="1" si="633"/>
        <v>0</v>
      </c>
      <c r="K434" s="5">
        <f t="shared" ca="1" si="633"/>
        <v>0</v>
      </c>
      <c r="L434" s="5">
        <f t="shared" ca="1" si="633"/>
        <v>0</v>
      </c>
      <c r="M434" s="5">
        <f t="shared" ca="1" si="633"/>
        <v>0</v>
      </c>
      <c r="N434" s="5">
        <f t="shared" ca="1" si="633"/>
        <v>0</v>
      </c>
      <c r="O434" s="5">
        <f t="shared" ca="1" si="633"/>
        <v>0</v>
      </c>
      <c r="P434" s="5">
        <f t="shared" ca="1" si="633"/>
        <v>0</v>
      </c>
      <c r="Q434" s="5">
        <f t="shared" ca="1" si="633"/>
        <v>0</v>
      </c>
      <c r="R434" s="5">
        <f t="shared" ca="1" si="633"/>
        <v>0</v>
      </c>
      <c r="S434" s="5">
        <f t="shared" ca="1" si="633"/>
        <v>0</v>
      </c>
      <c r="T434" s="5">
        <f t="shared" ca="1" si="633"/>
        <v>0</v>
      </c>
      <c r="U434" s="5">
        <f t="shared" ca="1" si="633"/>
        <v>0</v>
      </c>
      <c r="V434" s="5">
        <f t="shared" ca="1" si="633"/>
        <v>0</v>
      </c>
      <c r="W434" s="5">
        <f t="shared" ca="1" si="633"/>
        <v>0</v>
      </c>
      <c r="X434" s="5">
        <f t="shared" ca="1" si="633"/>
        <v>0</v>
      </c>
      <c r="Y434" s="5">
        <f t="shared" ca="1" si="633"/>
        <v>0</v>
      </c>
      <c r="Z434" s="5">
        <f t="shared" ca="1" si="633"/>
        <v>0</v>
      </c>
      <c r="AA434" s="5">
        <f t="shared" ca="1" si="633"/>
        <v>0</v>
      </c>
      <c r="AB434" s="5">
        <f t="shared" ca="1" si="633"/>
        <v>0</v>
      </c>
      <c r="AC434" s="5">
        <f t="shared" ca="1" si="633"/>
        <v>0</v>
      </c>
      <c r="AD434" s="5">
        <f t="shared" ca="1" si="633"/>
        <v>0</v>
      </c>
      <c r="AE434" s="5">
        <f t="shared" ca="1" si="633"/>
        <v>0</v>
      </c>
      <c r="AF434" s="5">
        <f t="shared" ca="1" si="633"/>
        <v>0</v>
      </c>
      <c r="AG434" s="5">
        <f t="shared" ca="1" si="633"/>
        <v>0</v>
      </c>
      <c r="AH434" s="5">
        <f t="shared" ca="1" si="633"/>
        <v>0</v>
      </c>
      <c r="AI434" s="5">
        <f t="shared" ca="1" si="633"/>
        <v>0</v>
      </c>
      <c r="AJ434" s="5">
        <f t="shared" ca="1" si="633"/>
        <v>0</v>
      </c>
      <c r="AK434" s="5">
        <f t="shared" ca="1" si="633"/>
        <v>0</v>
      </c>
      <c r="AL434" s="5">
        <f t="shared" ca="1" si="633"/>
        <v>0</v>
      </c>
      <c r="AM434" s="5">
        <f t="shared" ca="1" si="633"/>
        <v>0</v>
      </c>
      <c r="AN434" s="5">
        <f t="shared" ca="1" si="633"/>
        <v>0</v>
      </c>
      <c r="AO434" s="5">
        <f t="shared" ca="1" si="633"/>
        <v>0</v>
      </c>
      <c r="AP434" s="5">
        <f t="shared" ca="1" si="633"/>
        <v>0</v>
      </c>
      <c r="AQ434" s="5">
        <f t="shared" ca="1" si="633"/>
        <v>0</v>
      </c>
      <c r="AR434" s="5">
        <f t="shared" ca="1" si="633"/>
        <v>0</v>
      </c>
      <c r="AS434" s="5">
        <f t="shared" ca="1" si="633"/>
        <v>0</v>
      </c>
      <c r="AT434" s="5">
        <f t="shared" ca="1" si="633"/>
        <v>0</v>
      </c>
      <c r="AU434" s="5">
        <f t="shared" ca="1" si="633"/>
        <v>123575.44529216751</v>
      </c>
      <c r="AV434" s="5">
        <f t="shared" ca="1" si="633"/>
        <v>0</v>
      </c>
      <c r="AW434" s="5">
        <f t="shared" ca="1" si="633"/>
        <v>0</v>
      </c>
      <c r="AX434" s="5">
        <f t="shared" ca="1" si="633"/>
        <v>0</v>
      </c>
      <c r="AY434" s="5">
        <f t="shared" ca="1" si="633"/>
        <v>0</v>
      </c>
      <c r="AZ434" s="5">
        <f t="shared" ca="1" si="633"/>
        <v>0</v>
      </c>
      <c r="BA434" s="5">
        <f t="shared" ca="1" si="633"/>
        <v>0</v>
      </c>
      <c r="BB434" s="5">
        <f t="shared" ca="1" si="633"/>
        <v>0</v>
      </c>
      <c r="BC434" s="5">
        <f t="shared" ca="1" si="633"/>
        <v>0</v>
      </c>
      <c r="BD434" s="5">
        <f t="shared" ca="1" si="633"/>
        <v>0</v>
      </c>
      <c r="BE434" s="5">
        <f t="shared" ca="1" si="633"/>
        <v>0</v>
      </c>
      <c r="BF434" s="5">
        <f t="shared" ca="1" si="633"/>
        <v>0</v>
      </c>
      <c r="BG434" s="5">
        <f t="shared" ca="1" si="633"/>
        <v>0</v>
      </c>
      <c r="BH434" s="5">
        <f t="shared" ca="1" si="633"/>
        <v>0</v>
      </c>
      <c r="BI434" s="5">
        <f t="shared" ca="1" si="633"/>
        <v>0</v>
      </c>
    </row>
    <row r="435" spans="1:61" x14ac:dyDescent="0.25">
      <c r="A435" s="60">
        <f t="shared" si="589"/>
        <v>2026</v>
      </c>
      <c r="C435" s="5">
        <f t="shared" ref="C435:BI435" ca="1" si="634">C372*C304</f>
        <v>0</v>
      </c>
      <c r="D435" s="5">
        <f t="shared" ca="1" si="634"/>
        <v>0</v>
      </c>
      <c r="E435" s="5">
        <f t="shared" ca="1" si="634"/>
        <v>0</v>
      </c>
      <c r="F435" s="5">
        <f t="shared" ca="1" si="634"/>
        <v>0</v>
      </c>
      <c r="G435" s="5">
        <f t="shared" ca="1" si="634"/>
        <v>0</v>
      </c>
      <c r="H435" s="5">
        <f t="shared" ca="1" si="634"/>
        <v>0</v>
      </c>
      <c r="I435" s="5">
        <f t="shared" ca="1" si="634"/>
        <v>0</v>
      </c>
      <c r="J435" s="5">
        <f t="shared" ca="1" si="634"/>
        <v>0</v>
      </c>
      <c r="K435" s="5">
        <f t="shared" ca="1" si="634"/>
        <v>0</v>
      </c>
      <c r="L435" s="5">
        <f t="shared" ca="1" si="634"/>
        <v>0</v>
      </c>
      <c r="M435" s="5">
        <f t="shared" ca="1" si="634"/>
        <v>0</v>
      </c>
      <c r="N435" s="5">
        <f t="shared" ca="1" si="634"/>
        <v>0</v>
      </c>
      <c r="O435" s="5">
        <f t="shared" ca="1" si="634"/>
        <v>0</v>
      </c>
      <c r="P435" s="5">
        <f t="shared" ca="1" si="634"/>
        <v>0</v>
      </c>
      <c r="Q435" s="5">
        <f t="shared" ca="1" si="634"/>
        <v>0</v>
      </c>
      <c r="R435" s="5">
        <f t="shared" ca="1" si="634"/>
        <v>0</v>
      </c>
      <c r="S435" s="5">
        <f t="shared" ca="1" si="634"/>
        <v>0</v>
      </c>
      <c r="T435" s="5">
        <f t="shared" ca="1" si="634"/>
        <v>0</v>
      </c>
      <c r="U435" s="5">
        <f t="shared" ca="1" si="634"/>
        <v>0</v>
      </c>
      <c r="V435" s="5">
        <f t="shared" ca="1" si="634"/>
        <v>0</v>
      </c>
      <c r="W435" s="5">
        <f t="shared" ca="1" si="634"/>
        <v>0</v>
      </c>
      <c r="X435" s="5">
        <f t="shared" ca="1" si="634"/>
        <v>0</v>
      </c>
      <c r="Y435" s="5">
        <f t="shared" ca="1" si="634"/>
        <v>0</v>
      </c>
      <c r="Z435" s="5">
        <f t="shared" ca="1" si="634"/>
        <v>0</v>
      </c>
      <c r="AA435" s="5">
        <f t="shared" ca="1" si="634"/>
        <v>0</v>
      </c>
      <c r="AB435" s="5">
        <f t="shared" ca="1" si="634"/>
        <v>0</v>
      </c>
      <c r="AC435" s="5">
        <f t="shared" ca="1" si="634"/>
        <v>0</v>
      </c>
      <c r="AD435" s="5">
        <f t="shared" ca="1" si="634"/>
        <v>0</v>
      </c>
      <c r="AE435" s="5">
        <f t="shared" ca="1" si="634"/>
        <v>0</v>
      </c>
      <c r="AF435" s="5">
        <f t="shared" ca="1" si="634"/>
        <v>0</v>
      </c>
      <c r="AG435" s="5">
        <f t="shared" ca="1" si="634"/>
        <v>0</v>
      </c>
      <c r="AH435" s="5">
        <f t="shared" ca="1" si="634"/>
        <v>0</v>
      </c>
      <c r="AI435" s="5">
        <f t="shared" ca="1" si="634"/>
        <v>0</v>
      </c>
      <c r="AJ435" s="5">
        <f t="shared" ca="1" si="634"/>
        <v>0</v>
      </c>
      <c r="AK435" s="5">
        <f t="shared" ca="1" si="634"/>
        <v>0</v>
      </c>
      <c r="AL435" s="5">
        <f t="shared" ca="1" si="634"/>
        <v>0</v>
      </c>
      <c r="AM435" s="5">
        <f t="shared" ca="1" si="634"/>
        <v>0</v>
      </c>
      <c r="AN435" s="5">
        <f t="shared" ca="1" si="634"/>
        <v>0</v>
      </c>
      <c r="AO435" s="5">
        <f t="shared" ca="1" si="634"/>
        <v>0</v>
      </c>
      <c r="AP435" s="5">
        <f t="shared" ca="1" si="634"/>
        <v>0</v>
      </c>
      <c r="AQ435" s="5">
        <f t="shared" ca="1" si="634"/>
        <v>0</v>
      </c>
      <c r="AR435" s="5">
        <f t="shared" ca="1" si="634"/>
        <v>0</v>
      </c>
      <c r="AS435" s="5">
        <f t="shared" ca="1" si="634"/>
        <v>0</v>
      </c>
      <c r="AT435" s="5">
        <f t="shared" ca="1" si="634"/>
        <v>0</v>
      </c>
      <c r="AU435" s="5">
        <f t="shared" ca="1" si="634"/>
        <v>0</v>
      </c>
      <c r="AV435" s="5">
        <f t="shared" ca="1" si="634"/>
        <v>96017.301478405541</v>
      </c>
      <c r="AW435" s="5">
        <f t="shared" ca="1" si="634"/>
        <v>0</v>
      </c>
      <c r="AX435" s="5">
        <f t="shared" ca="1" si="634"/>
        <v>0</v>
      </c>
      <c r="AY435" s="5">
        <f t="shared" ca="1" si="634"/>
        <v>0</v>
      </c>
      <c r="AZ435" s="5">
        <f t="shared" ca="1" si="634"/>
        <v>0</v>
      </c>
      <c r="BA435" s="5">
        <f t="shared" ca="1" si="634"/>
        <v>0</v>
      </c>
      <c r="BB435" s="5">
        <f t="shared" ca="1" si="634"/>
        <v>0</v>
      </c>
      <c r="BC435" s="5">
        <f t="shared" ca="1" si="634"/>
        <v>0</v>
      </c>
      <c r="BD435" s="5">
        <f t="shared" ca="1" si="634"/>
        <v>0</v>
      </c>
      <c r="BE435" s="5">
        <f t="shared" ca="1" si="634"/>
        <v>0</v>
      </c>
      <c r="BF435" s="5">
        <f t="shared" ca="1" si="634"/>
        <v>0</v>
      </c>
      <c r="BG435" s="5">
        <f t="shared" ca="1" si="634"/>
        <v>0</v>
      </c>
      <c r="BH435" s="5">
        <f t="shared" ca="1" si="634"/>
        <v>0</v>
      </c>
      <c r="BI435" s="5">
        <f t="shared" ca="1" si="634"/>
        <v>0</v>
      </c>
    </row>
    <row r="436" spans="1:61" x14ac:dyDescent="0.25">
      <c r="A436" s="60">
        <f t="shared" si="589"/>
        <v>2026.25</v>
      </c>
      <c r="C436" s="5">
        <f t="shared" ref="C436:BI436" ca="1" si="635">C373*C305</f>
        <v>0</v>
      </c>
      <c r="D436" s="5">
        <f t="shared" ca="1" si="635"/>
        <v>0</v>
      </c>
      <c r="E436" s="5">
        <f t="shared" ca="1" si="635"/>
        <v>0</v>
      </c>
      <c r="F436" s="5">
        <f t="shared" ca="1" si="635"/>
        <v>0</v>
      </c>
      <c r="G436" s="5">
        <f t="shared" ca="1" si="635"/>
        <v>0</v>
      </c>
      <c r="H436" s="5">
        <f t="shared" ca="1" si="635"/>
        <v>0</v>
      </c>
      <c r="I436" s="5">
        <f t="shared" ca="1" si="635"/>
        <v>0</v>
      </c>
      <c r="J436" s="5">
        <f t="shared" ca="1" si="635"/>
        <v>0</v>
      </c>
      <c r="K436" s="5">
        <f t="shared" ca="1" si="635"/>
        <v>0</v>
      </c>
      <c r="L436" s="5">
        <f t="shared" ca="1" si="635"/>
        <v>0</v>
      </c>
      <c r="M436" s="5">
        <f t="shared" ca="1" si="635"/>
        <v>0</v>
      </c>
      <c r="N436" s="5">
        <f t="shared" ca="1" si="635"/>
        <v>0</v>
      </c>
      <c r="O436" s="5">
        <f t="shared" ca="1" si="635"/>
        <v>0</v>
      </c>
      <c r="P436" s="5">
        <f t="shared" ca="1" si="635"/>
        <v>0</v>
      </c>
      <c r="Q436" s="5">
        <f t="shared" ca="1" si="635"/>
        <v>0</v>
      </c>
      <c r="R436" s="5">
        <f t="shared" ca="1" si="635"/>
        <v>0</v>
      </c>
      <c r="S436" s="5">
        <f t="shared" ca="1" si="635"/>
        <v>0</v>
      </c>
      <c r="T436" s="5">
        <f t="shared" ca="1" si="635"/>
        <v>0</v>
      </c>
      <c r="U436" s="5">
        <f t="shared" ca="1" si="635"/>
        <v>0</v>
      </c>
      <c r="V436" s="5">
        <f t="shared" ca="1" si="635"/>
        <v>0</v>
      </c>
      <c r="W436" s="5">
        <f t="shared" ca="1" si="635"/>
        <v>0</v>
      </c>
      <c r="X436" s="5">
        <f t="shared" ca="1" si="635"/>
        <v>0</v>
      </c>
      <c r="Y436" s="5">
        <f t="shared" ca="1" si="635"/>
        <v>0</v>
      </c>
      <c r="Z436" s="5">
        <f t="shared" ca="1" si="635"/>
        <v>0</v>
      </c>
      <c r="AA436" s="5">
        <f t="shared" ca="1" si="635"/>
        <v>0</v>
      </c>
      <c r="AB436" s="5">
        <f t="shared" ca="1" si="635"/>
        <v>0</v>
      </c>
      <c r="AC436" s="5">
        <f t="shared" ca="1" si="635"/>
        <v>0</v>
      </c>
      <c r="AD436" s="5">
        <f t="shared" ca="1" si="635"/>
        <v>0</v>
      </c>
      <c r="AE436" s="5">
        <f t="shared" ca="1" si="635"/>
        <v>0</v>
      </c>
      <c r="AF436" s="5">
        <f t="shared" ca="1" si="635"/>
        <v>0</v>
      </c>
      <c r="AG436" s="5">
        <f t="shared" ca="1" si="635"/>
        <v>0</v>
      </c>
      <c r="AH436" s="5">
        <f t="shared" ca="1" si="635"/>
        <v>0</v>
      </c>
      <c r="AI436" s="5">
        <f t="shared" ca="1" si="635"/>
        <v>0</v>
      </c>
      <c r="AJ436" s="5">
        <f t="shared" ca="1" si="635"/>
        <v>0</v>
      </c>
      <c r="AK436" s="5">
        <f t="shared" ca="1" si="635"/>
        <v>0</v>
      </c>
      <c r="AL436" s="5">
        <f t="shared" ca="1" si="635"/>
        <v>0</v>
      </c>
      <c r="AM436" s="5">
        <f t="shared" ca="1" si="635"/>
        <v>0</v>
      </c>
      <c r="AN436" s="5">
        <f t="shared" ca="1" si="635"/>
        <v>0</v>
      </c>
      <c r="AO436" s="5">
        <f t="shared" ca="1" si="635"/>
        <v>0</v>
      </c>
      <c r="AP436" s="5">
        <f t="shared" ca="1" si="635"/>
        <v>0</v>
      </c>
      <c r="AQ436" s="5">
        <f t="shared" ca="1" si="635"/>
        <v>0</v>
      </c>
      <c r="AR436" s="5">
        <f t="shared" ca="1" si="635"/>
        <v>0</v>
      </c>
      <c r="AS436" s="5">
        <f t="shared" ca="1" si="635"/>
        <v>0</v>
      </c>
      <c r="AT436" s="5">
        <f t="shared" ca="1" si="635"/>
        <v>0</v>
      </c>
      <c r="AU436" s="5">
        <f t="shared" ca="1" si="635"/>
        <v>0</v>
      </c>
      <c r="AV436" s="5">
        <f t="shared" ca="1" si="635"/>
        <v>0</v>
      </c>
      <c r="AW436" s="5">
        <f t="shared" ca="1" si="635"/>
        <v>96729.468695375093</v>
      </c>
      <c r="AX436" s="5">
        <f t="shared" ca="1" si="635"/>
        <v>0</v>
      </c>
      <c r="AY436" s="5">
        <f t="shared" ca="1" si="635"/>
        <v>0</v>
      </c>
      <c r="AZ436" s="5">
        <f t="shared" ca="1" si="635"/>
        <v>0</v>
      </c>
      <c r="BA436" s="5">
        <f t="shared" ca="1" si="635"/>
        <v>0</v>
      </c>
      <c r="BB436" s="5">
        <f t="shared" ca="1" si="635"/>
        <v>0</v>
      </c>
      <c r="BC436" s="5">
        <f t="shared" ca="1" si="635"/>
        <v>0</v>
      </c>
      <c r="BD436" s="5">
        <f t="shared" ca="1" si="635"/>
        <v>0</v>
      </c>
      <c r="BE436" s="5">
        <f t="shared" ca="1" si="635"/>
        <v>0</v>
      </c>
      <c r="BF436" s="5">
        <f t="shared" ca="1" si="635"/>
        <v>0</v>
      </c>
      <c r="BG436" s="5">
        <f t="shared" ca="1" si="635"/>
        <v>0</v>
      </c>
      <c r="BH436" s="5">
        <f t="shared" ca="1" si="635"/>
        <v>0</v>
      </c>
      <c r="BI436" s="5">
        <f t="shared" ca="1" si="635"/>
        <v>0</v>
      </c>
    </row>
    <row r="437" spans="1:61" x14ac:dyDescent="0.25">
      <c r="A437" s="60">
        <f t="shared" si="589"/>
        <v>2026.5</v>
      </c>
      <c r="C437" s="5">
        <f t="shared" ref="C437:BI437" ca="1" si="636">C374*C306</f>
        <v>0</v>
      </c>
      <c r="D437" s="5">
        <f t="shared" ca="1" si="636"/>
        <v>0</v>
      </c>
      <c r="E437" s="5">
        <f t="shared" ca="1" si="636"/>
        <v>0</v>
      </c>
      <c r="F437" s="5">
        <f t="shared" ca="1" si="636"/>
        <v>0</v>
      </c>
      <c r="G437" s="5">
        <f t="shared" ca="1" si="636"/>
        <v>0</v>
      </c>
      <c r="H437" s="5">
        <f t="shared" ca="1" si="636"/>
        <v>0</v>
      </c>
      <c r="I437" s="5">
        <f t="shared" ca="1" si="636"/>
        <v>0</v>
      </c>
      <c r="J437" s="5">
        <f t="shared" ca="1" si="636"/>
        <v>0</v>
      </c>
      <c r="K437" s="5">
        <f t="shared" ca="1" si="636"/>
        <v>0</v>
      </c>
      <c r="L437" s="5">
        <f t="shared" ca="1" si="636"/>
        <v>0</v>
      </c>
      <c r="M437" s="5">
        <f t="shared" ca="1" si="636"/>
        <v>0</v>
      </c>
      <c r="N437" s="5">
        <f t="shared" ca="1" si="636"/>
        <v>0</v>
      </c>
      <c r="O437" s="5">
        <f t="shared" ca="1" si="636"/>
        <v>0</v>
      </c>
      <c r="P437" s="5">
        <f t="shared" ca="1" si="636"/>
        <v>0</v>
      </c>
      <c r="Q437" s="5">
        <f t="shared" ca="1" si="636"/>
        <v>0</v>
      </c>
      <c r="R437" s="5">
        <f t="shared" ca="1" si="636"/>
        <v>0</v>
      </c>
      <c r="S437" s="5">
        <f t="shared" ca="1" si="636"/>
        <v>0</v>
      </c>
      <c r="T437" s="5">
        <f t="shared" ca="1" si="636"/>
        <v>0</v>
      </c>
      <c r="U437" s="5">
        <f t="shared" ca="1" si="636"/>
        <v>0</v>
      </c>
      <c r="V437" s="5">
        <f t="shared" ca="1" si="636"/>
        <v>0</v>
      </c>
      <c r="W437" s="5">
        <f t="shared" ca="1" si="636"/>
        <v>0</v>
      </c>
      <c r="X437" s="5">
        <f t="shared" ca="1" si="636"/>
        <v>0</v>
      </c>
      <c r="Y437" s="5">
        <f t="shared" ca="1" si="636"/>
        <v>0</v>
      </c>
      <c r="Z437" s="5">
        <f t="shared" ca="1" si="636"/>
        <v>0</v>
      </c>
      <c r="AA437" s="5">
        <f t="shared" ca="1" si="636"/>
        <v>0</v>
      </c>
      <c r="AB437" s="5">
        <f t="shared" ca="1" si="636"/>
        <v>0</v>
      </c>
      <c r="AC437" s="5">
        <f t="shared" ca="1" si="636"/>
        <v>0</v>
      </c>
      <c r="AD437" s="5">
        <f t="shared" ca="1" si="636"/>
        <v>0</v>
      </c>
      <c r="AE437" s="5">
        <f t="shared" ca="1" si="636"/>
        <v>0</v>
      </c>
      <c r="AF437" s="5">
        <f t="shared" ca="1" si="636"/>
        <v>0</v>
      </c>
      <c r="AG437" s="5">
        <f t="shared" ca="1" si="636"/>
        <v>0</v>
      </c>
      <c r="AH437" s="5">
        <f t="shared" ca="1" si="636"/>
        <v>0</v>
      </c>
      <c r="AI437" s="5">
        <f t="shared" ca="1" si="636"/>
        <v>0</v>
      </c>
      <c r="AJ437" s="5">
        <f t="shared" ca="1" si="636"/>
        <v>0</v>
      </c>
      <c r="AK437" s="5">
        <f t="shared" ca="1" si="636"/>
        <v>0</v>
      </c>
      <c r="AL437" s="5">
        <f t="shared" ca="1" si="636"/>
        <v>0</v>
      </c>
      <c r="AM437" s="5">
        <f t="shared" ca="1" si="636"/>
        <v>0</v>
      </c>
      <c r="AN437" s="5">
        <f t="shared" ca="1" si="636"/>
        <v>0</v>
      </c>
      <c r="AO437" s="5">
        <f t="shared" ca="1" si="636"/>
        <v>0</v>
      </c>
      <c r="AP437" s="5">
        <f t="shared" ca="1" si="636"/>
        <v>0</v>
      </c>
      <c r="AQ437" s="5">
        <f t="shared" ca="1" si="636"/>
        <v>0</v>
      </c>
      <c r="AR437" s="5">
        <f t="shared" ca="1" si="636"/>
        <v>0</v>
      </c>
      <c r="AS437" s="5">
        <f t="shared" ca="1" si="636"/>
        <v>0</v>
      </c>
      <c r="AT437" s="5">
        <f t="shared" ca="1" si="636"/>
        <v>0</v>
      </c>
      <c r="AU437" s="5">
        <f t="shared" ca="1" si="636"/>
        <v>0</v>
      </c>
      <c r="AV437" s="5">
        <f t="shared" ca="1" si="636"/>
        <v>0</v>
      </c>
      <c r="AW437" s="5">
        <f t="shared" ca="1" si="636"/>
        <v>0</v>
      </c>
      <c r="AX437" s="5">
        <f t="shared" ca="1" si="636"/>
        <v>59840.308744679787</v>
      </c>
      <c r="AY437" s="5">
        <f t="shared" ca="1" si="636"/>
        <v>0</v>
      </c>
      <c r="AZ437" s="5">
        <f t="shared" ca="1" si="636"/>
        <v>0</v>
      </c>
      <c r="BA437" s="5">
        <f t="shared" ca="1" si="636"/>
        <v>0</v>
      </c>
      <c r="BB437" s="5">
        <f t="shared" ca="1" si="636"/>
        <v>0</v>
      </c>
      <c r="BC437" s="5">
        <f t="shared" ca="1" si="636"/>
        <v>0</v>
      </c>
      <c r="BD437" s="5">
        <f t="shared" ca="1" si="636"/>
        <v>0</v>
      </c>
      <c r="BE437" s="5">
        <f t="shared" ca="1" si="636"/>
        <v>0</v>
      </c>
      <c r="BF437" s="5">
        <f t="shared" ca="1" si="636"/>
        <v>0</v>
      </c>
      <c r="BG437" s="5">
        <f t="shared" ca="1" si="636"/>
        <v>0</v>
      </c>
      <c r="BH437" s="5">
        <f t="shared" ca="1" si="636"/>
        <v>0</v>
      </c>
      <c r="BI437" s="5">
        <f t="shared" ca="1" si="636"/>
        <v>0</v>
      </c>
    </row>
    <row r="438" spans="1:61" x14ac:dyDescent="0.25">
      <c r="A438" s="60">
        <f t="shared" si="589"/>
        <v>2026.75</v>
      </c>
      <c r="C438" s="5">
        <f t="shared" ref="C438:BI438" ca="1" si="637">C375*C307</f>
        <v>0</v>
      </c>
      <c r="D438" s="5">
        <f t="shared" ca="1" si="637"/>
        <v>0</v>
      </c>
      <c r="E438" s="5">
        <f t="shared" ca="1" si="637"/>
        <v>0</v>
      </c>
      <c r="F438" s="5">
        <f t="shared" ca="1" si="637"/>
        <v>0</v>
      </c>
      <c r="G438" s="5">
        <f t="shared" ca="1" si="637"/>
        <v>0</v>
      </c>
      <c r="H438" s="5">
        <f t="shared" ca="1" si="637"/>
        <v>0</v>
      </c>
      <c r="I438" s="5">
        <f t="shared" ca="1" si="637"/>
        <v>0</v>
      </c>
      <c r="J438" s="5">
        <f t="shared" ca="1" si="637"/>
        <v>0</v>
      </c>
      <c r="K438" s="5">
        <f t="shared" ca="1" si="637"/>
        <v>0</v>
      </c>
      <c r="L438" s="5">
        <f t="shared" ca="1" si="637"/>
        <v>0</v>
      </c>
      <c r="M438" s="5">
        <f t="shared" ca="1" si="637"/>
        <v>0</v>
      </c>
      <c r="N438" s="5">
        <f t="shared" ca="1" si="637"/>
        <v>0</v>
      </c>
      <c r="O438" s="5">
        <f t="shared" ca="1" si="637"/>
        <v>0</v>
      </c>
      <c r="P438" s="5">
        <f t="shared" ca="1" si="637"/>
        <v>0</v>
      </c>
      <c r="Q438" s="5">
        <f t="shared" ca="1" si="637"/>
        <v>0</v>
      </c>
      <c r="R438" s="5">
        <f t="shared" ca="1" si="637"/>
        <v>0</v>
      </c>
      <c r="S438" s="5">
        <f t="shared" ca="1" si="637"/>
        <v>0</v>
      </c>
      <c r="T438" s="5">
        <f t="shared" ca="1" si="637"/>
        <v>0</v>
      </c>
      <c r="U438" s="5">
        <f t="shared" ca="1" si="637"/>
        <v>0</v>
      </c>
      <c r="V438" s="5">
        <f t="shared" ca="1" si="637"/>
        <v>0</v>
      </c>
      <c r="W438" s="5">
        <f t="shared" ca="1" si="637"/>
        <v>0</v>
      </c>
      <c r="X438" s="5">
        <f t="shared" ca="1" si="637"/>
        <v>0</v>
      </c>
      <c r="Y438" s="5">
        <f t="shared" ca="1" si="637"/>
        <v>0</v>
      </c>
      <c r="Z438" s="5">
        <f t="shared" ca="1" si="637"/>
        <v>0</v>
      </c>
      <c r="AA438" s="5">
        <f t="shared" ca="1" si="637"/>
        <v>0</v>
      </c>
      <c r="AB438" s="5">
        <f t="shared" ca="1" si="637"/>
        <v>0</v>
      </c>
      <c r="AC438" s="5">
        <f t="shared" ca="1" si="637"/>
        <v>0</v>
      </c>
      <c r="AD438" s="5">
        <f t="shared" ca="1" si="637"/>
        <v>0</v>
      </c>
      <c r="AE438" s="5">
        <f t="shared" ca="1" si="637"/>
        <v>0</v>
      </c>
      <c r="AF438" s="5">
        <f t="shared" ca="1" si="637"/>
        <v>0</v>
      </c>
      <c r="AG438" s="5">
        <f t="shared" ca="1" si="637"/>
        <v>0</v>
      </c>
      <c r="AH438" s="5">
        <f t="shared" ca="1" si="637"/>
        <v>0</v>
      </c>
      <c r="AI438" s="5">
        <f t="shared" ca="1" si="637"/>
        <v>0</v>
      </c>
      <c r="AJ438" s="5">
        <f t="shared" ca="1" si="637"/>
        <v>0</v>
      </c>
      <c r="AK438" s="5">
        <f t="shared" ca="1" si="637"/>
        <v>0</v>
      </c>
      <c r="AL438" s="5">
        <f t="shared" ca="1" si="637"/>
        <v>0</v>
      </c>
      <c r="AM438" s="5">
        <f t="shared" ca="1" si="637"/>
        <v>0</v>
      </c>
      <c r="AN438" s="5">
        <f t="shared" ca="1" si="637"/>
        <v>0</v>
      </c>
      <c r="AO438" s="5">
        <f t="shared" ca="1" si="637"/>
        <v>0</v>
      </c>
      <c r="AP438" s="5">
        <f t="shared" ca="1" si="637"/>
        <v>0</v>
      </c>
      <c r="AQ438" s="5">
        <f t="shared" ca="1" si="637"/>
        <v>0</v>
      </c>
      <c r="AR438" s="5">
        <f t="shared" ca="1" si="637"/>
        <v>0</v>
      </c>
      <c r="AS438" s="5">
        <f t="shared" ca="1" si="637"/>
        <v>0</v>
      </c>
      <c r="AT438" s="5">
        <f t="shared" ca="1" si="637"/>
        <v>0</v>
      </c>
      <c r="AU438" s="5">
        <f t="shared" ca="1" si="637"/>
        <v>0</v>
      </c>
      <c r="AV438" s="5">
        <f t="shared" ca="1" si="637"/>
        <v>0</v>
      </c>
      <c r="AW438" s="5">
        <f t="shared" ca="1" si="637"/>
        <v>0</v>
      </c>
      <c r="AX438" s="5">
        <f t="shared" ca="1" si="637"/>
        <v>0</v>
      </c>
      <c r="AY438" s="5">
        <f t="shared" ca="1" si="637"/>
        <v>60284.148609840777</v>
      </c>
      <c r="AZ438" s="5">
        <f t="shared" ca="1" si="637"/>
        <v>0</v>
      </c>
      <c r="BA438" s="5">
        <f t="shared" ca="1" si="637"/>
        <v>0</v>
      </c>
      <c r="BB438" s="5">
        <f t="shared" ca="1" si="637"/>
        <v>0</v>
      </c>
      <c r="BC438" s="5">
        <f t="shared" ca="1" si="637"/>
        <v>0</v>
      </c>
      <c r="BD438" s="5">
        <f t="shared" ca="1" si="637"/>
        <v>0</v>
      </c>
      <c r="BE438" s="5">
        <f t="shared" ca="1" si="637"/>
        <v>0</v>
      </c>
      <c r="BF438" s="5">
        <f t="shared" ca="1" si="637"/>
        <v>0</v>
      </c>
      <c r="BG438" s="5">
        <f t="shared" ca="1" si="637"/>
        <v>0</v>
      </c>
      <c r="BH438" s="5">
        <f t="shared" ca="1" si="637"/>
        <v>0</v>
      </c>
      <c r="BI438" s="5">
        <f t="shared" ca="1" si="637"/>
        <v>0</v>
      </c>
    </row>
    <row r="439" spans="1:61" x14ac:dyDescent="0.25">
      <c r="A439" s="60">
        <f t="shared" si="589"/>
        <v>2027</v>
      </c>
      <c r="C439" s="5">
        <f t="shared" ref="C439:BI439" ca="1" si="638">C376*C308</f>
        <v>0</v>
      </c>
      <c r="D439" s="5">
        <f t="shared" ca="1" si="638"/>
        <v>0</v>
      </c>
      <c r="E439" s="5">
        <f t="shared" ca="1" si="638"/>
        <v>0</v>
      </c>
      <c r="F439" s="5">
        <f t="shared" ca="1" si="638"/>
        <v>0</v>
      </c>
      <c r="G439" s="5">
        <f t="shared" ca="1" si="638"/>
        <v>0</v>
      </c>
      <c r="H439" s="5">
        <f t="shared" ca="1" si="638"/>
        <v>0</v>
      </c>
      <c r="I439" s="5">
        <f t="shared" ca="1" si="638"/>
        <v>0</v>
      </c>
      <c r="J439" s="5">
        <f t="shared" ca="1" si="638"/>
        <v>0</v>
      </c>
      <c r="K439" s="5">
        <f t="shared" ca="1" si="638"/>
        <v>0</v>
      </c>
      <c r="L439" s="5">
        <f t="shared" ca="1" si="638"/>
        <v>0</v>
      </c>
      <c r="M439" s="5">
        <f t="shared" ca="1" si="638"/>
        <v>0</v>
      </c>
      <c r="N439" s="5">
        <f t="shared" ca="1" si="638"/>
        <v>0</v>
      </c>
      <c r="O439" s="5">
        <f t="shared" ca="1" si="638"/>
        <v>0</v>
      </c>
      <c r="P439" s="5">
        <f t="shared" ca="1" si="638"/>
        <v>0</v>
      </c>
      <c r="Q439" s="5">
        <f t="shared" ca="1" si="638"/>
        <v>0</v>
      </c>
      <c r="R439" s="5">
        <f t="shared" ca="1" si="638"/>
        <v>0</v>
      </c>
      <c r="S439" s="5">
        <f t="shared" ca="1" si="638"/>
        <v>0</v>
      </c>
      <c r="T439" s="5">
        <f t="shared" ca="1" si="638"/>
        <v>0</v>
      </c>
      <c r="U439" s="5">
        <f t="shared" ca="1" si="638"/>
        <v>0</v>
      </c>
      <c r="V439" s="5">
        <f t="shared" ca="1" si="638"/>
        <v>0</v>
      </c>
      <c r="W439" s="5">
        <f t="shared" ca="1" si="638"/>
        <v>0</v>
      </c>
      <c r="X439" s="5">
        <f t="shared" ca="1" si="638"/>
        <v>0</v>
      </c>
      <c r="Y439" s="5">
        <f t="shared" ca="1" si="638"/>
        <v>0</v>
      </c>
      <c r="Z439" s="5">
        <f t="shared" ca="1" si="638"/>
        <v>0</v>
      </c>
      <c r="AA439" s="5">
        <f t="shared" ca="1" si="638"/>
        <v>0</v>
      </c>
      <c r="AB439" s="5">
        <f t="shared" ca="1" si="638"/>
        <v>0</v>
      </c>
      <c r="AC439" s="5">
        <f t="shared" ca="1" si="638"/>
        <v>0</v>
      </c>
      <c r="AD439" s="5">
        <f t="shared" ca="1" si="638"/>
        <v>0</v>
      </c>
      <c r="AE439" s="5">
        <f t="shared" ca="1" si="638"/>
        <v>0</v>
      </c>
      <c r="AF439" s="5">
        <f t="shared" ca="1" si="638"/>
        <v>0</v>
      </c>
      <c r="AG439" s="5">
        <f t="shared" ca="1" si="638"/>
        <v>0</v>
      </c>
      <c r="AH439" s="5">
        <f t="shared" ca="1" si="638"/>
        <v>0</v>
      </c>
      <c r="AI439" s="5">
        <f t="shared" ca="1" si="638"/>
        <v>0</v>
      </c>
      <c r="AJ439" s="5">
        <f t="shared" ca="1" si="638"/>
        <v>0</v>
      </c>
      <c r="AK439" s="5">
        <f t="shared" ca="1" si="638"/>
        <v>0</v>
      </c>
      <c r="AL439" s="5">
        <f t="shared" ca="1" si="638"/>
        <v>0</v>
      </c>
      <c r="AM439" s="5">
        <f t="shared" ca="1" si="638"/>
        <v>0</v>
      </c>
      <c r="AN439" s="5">
        <f t="shared" ca="1" si="638"/>
        <v>0</v>
      </c>
      <c r="AO439" s="5">
        <f t="shared" ca="1" si="638"/>
        <v>0</v>
      </c>
      <c r="AP439" s="5">
        <f t="shared" ca="1" si="638"/>
        <v>0</v>
      </c>
      <c r="AQ439" s="5">
        <f t="shared" ca="1" si="638"/>
        <v>0</v>
      </c>
      <c r="AR439" s="5">
        <f t="shared" ca="1" si="638"/>
        <v>0</v>
      </c>
      <c r="AS439" s="5">
        <f t="shared" ca="1" si="638"/>
        <v>0</v>
      </c>
      <c r="AT439" s="5">
        <f t="shared" ca="1" si="638"/>
        <v>0</v>
      </c>
      <c r="AU439" s="5">
        <f t="shared" ca="1" si="638"/>
        <v>0</v>
      </c>
      <c r="AV439" s="5">
        <f t="shared" ca="1" si="638"/>
        <v>0</v>
      </c>
      <c r="AW439" s="5">
        <f t="shared" ca="1" si="638"/>
        <v>0</v>
      </c>
      <c r="AX439" s="5">
        <f t="shared" ca="1" si="638"/>
        <v>0</v>
      </c>
      <c r="AY439" s="5">
        <f t="shared" ca="1" si="638"/>
        <v>0</v>
      </c>
      <c r="AZ439" s="5">
        <f t="shared" ca="1" si="638"/>
        <v>46855.001527390923</v>
      </c>
      <c r="BA439" s="5">
        <f t="shared" ca="1" si="638"/>
        <v>0</v>
      </c>
      <c r="BB439" s="5">
        <f t="shared" ca="1" si="638"/>
        <v>0</v>
      </c>
      <c r="BC439" s="5">
        <f t="shared" ca="1" si="638"/>
        <v>0</v>
      </c>
      <c r="BD439" s="5">
        <f t="shared" ca="1" si="638"/>
        <v>0</v>
      </c>
      <c r="BE439" s="5">
        <f t="shared" ca="1" si="638"/>
        <v>0</v>
      </c>
      <c r="BF439" s="5">
        <f t="shared" ca="1" si="638"/>
        <v>0</v>
      </c>
      <c r="BG439" s="5">
        <f t="shared" ca="1" si="638"/>
        <v>0</v>
      </c>
      <c r="BH439" s="5">
        <f t="shared" ca="1" si="638"/>
        <v>0</v>
      </c>
      <c r="BI439" s="5">
        <f t="shared" ca="1" si="638"/>
        <v>0</v>
      </c>
    </row>
    <row r="440" spans="1:61" x14ac:dyDescent="0.25">
      <c r="A440" s="60">
        <f t="shared" si="589"/>
        <v>2027.25</v>
      </c>
      <c r="C440" s="5">
        <f t="shared" ref="C440:BI440" ca="1" si="639">C377*C309</f>
        <v>0</v>
      </c>
      <c r="D440" s="5">
        <f t="shared" ca="1" si="639"/>
        <v>0</v>
      </c>
      <c r="E440" s="5">
        <f t="shared" ca="1" si="639"/>
        <v>0</v>
      </c>
      <c r="F440" s="5">
        <f t="shared" ca="1" si="639"/>
        <v>0</v>
      </c>
      <c r="G440" s="5">
        <f t="shared" ca="1" si="639"/>
        <v>0</v>
      </c>
      <c r="H440" s="5">
        <f t="shared" ca="1" si="639"/>
        <v>0</v>
      </c>
      <c r="I440" s="5">
        <f t="shared" ca="1" si="639"/>
        <v>0</v>
      </c>
      <c r="J440" s="5">
        <f t="shared" ca="1" si="639"/>
        <v>0</v>
      </c>
      <c r="K440" s="5">
        <f t="shared" ca="1" si="639"/>
        <v>0</v>
      </c>
      <c r="L440" s="5">
        <f t="shared" ca="1" si="639"/>
        <v>0</v>
      </c>
      <c r="M440" s="5">
        <f t="shared" ca="1" si="639"/>
        <v>0</v>
      </c>
      <c r="N440" s="5">
        <f t="shared" ca="1" si="639"/>
        <v>0</v>
      </c>
      <c r="O440" s="5">
        <f t="shared" ca="1" si="639"/>
        <v>0</v>
      </c>
      <c r="P440" s="5">
        <f t="shared" ca="1" si="639"/>
        <v>0</v>
      </c>
      <c r="Q440" s="5">
        <f t="shared" ca="1" si="639"/>
        <v>0</v>
      </c>
      <c r="R440" s="5">
        <f t="shared" ca="1" si="639"/>
        <v>0</v>
      </c>
      <c r="S440" s="5">
        <f t="shared" ca="1" si="639"/>
        <v>0</v>
      </c>
      <c r="T440" s="5">
        <f t="shared" ca="1" si="639"/>
        <v>0</v>
      </c>
      <c r="U440" s="5">
        <f t="shared" ca="1" si="639"/>
        <v>0</v>
      </c>
      <c r="V440" s="5">
        <f t="shared" ca="1" si="639"/>
        <v>0</v>
      </c>
      <c r="W440" s="5">
        <f t="shared" ca="1" si="639"/>
        <v>0</v>
      </c>
      <c r="X440" s="5">
        <f t="shared" ca="1" si="639"/>
        <v>0</v>
      </c>
      <c r="Y440" s="5">
        <f t="shared" ca="1" si="639"/>
        <v>0</v>
      </c>
      <c r="Z440" s="5">
        <f t="shared" ca="1" si="639"/>
        <v>0</v>
      </c>
      <c r="AA440" s="5">
        <f t="shared" ca="1" si="639"/>
        <v>0</v>
      </c>
      <c r="AB440" s="5">
        <f t="shared" ca="1" si="639"/>
        <v>0</v>
      </c>
      <c r="AC440" s="5">
        <f t="shared" ca="1" si="639"/>
        <v>0</v>
      </c>
      <c r="AD440" s="5">
        <f t="shared" ca="1" si="639"/>
        <v>0</v>
      </c>
      <c r="AE440" s="5">
        <f t="shared" ca="1" si="639"/>
        <v>0</v>
      </c>
      <c r="AF440" s="5">
        <f t="shared" ca="1" si="639"/>
        <v>0</v>
      </c>
      <c r="AG440" s="5">
        <f t="shared" ca="1" si="639"/>
        <v>0</v>
      </c>
      <c r="AH440" s="5">
        <f t="shared" ca="1" si="639"/>
        <v>0</v>
      </c>
      <c r="AI440" s="5">
        <f t="shared" ca="1" si="639"/>
        <v>0</v>
      </c>
      <c r="AJ440" s="5">
        <f t="shared" ca="1" si="639"/>
        <v>0</v>
      </c>
      <c r="AK440" s="5">
        <f t="shared" ca="1" si="639"/>
        <v>0</v>
      </c>
      <c r="AL440" s="5">
        <f t="shared" ca="1" si="639"/>
        <v>0</v>
      </c>
      <c r="AM440" s="5">
        <f t="shared" ca="1" si="639"/>
        <v>0</v>
      </c>
      <c r="AN440" s="5">
        <f t="shared" ca="1" si="639"/>
        <v>0</v>
      </c>
      <c r="AO440" s="5">
        <f t="shared" ca="1" si="639"/>
        <v>0</v>
      </c>
      <c r="AP440" s="5">
        <f t="shared" ca="1" si="639"/>
        <v>0</v>
      </c>
      <c r="AQ440" s="5">
        <f t="shared" ca="1" si="639"/>
        <v>0</v>
      </c>
      <c r="AR440" s="5">
        <f t="shared" ca="1" si="639"/>
        <v>0</v>
      </c>
      <c r="AS440" s="5">
        <f t="shared" ca="1" si="639"/>
        <v>0</v>
      </c>
      <c r="AT440" s="5">
        <f t="shared" ca="1" si="639"/>
        <v>0</v>
      </c>
      <c r="AU440" s="5">
        <f t="shared" ca="1" si="639"/>
        <v>0</v>
      </c>
      <c r="AV440" s="5">
        <f t="shared" ca="1" si="639"/>
        <v>0</v>
      </c>
      <c r="AW440" s="5">
        <f t="shared" ca="1" si="639"/>
        <v>0</v>
      </c>
      <c r="AX440" s="5">
        <f t="shared" ca="1" si="639"/>
        <v>0</v>
      </c>
      <c r="AY440" s="5">
        <f t="shared" ca="1" si="639"/>
        <v>0</v>
      </c>
      <c r="AZ440" s="5">
        <f t="shared" ca="1" si="639"/>
        <v>0</v>
      </c>
      <c r="BA440" s="5">
        <f t="shared" ca="1" si="639"/>
        <v>47202.528436865367</v>
      </c>
      <c r="BB440" s="5">
        <f t="shared" ca="1" si="639"/>
        <v>0</v>
      </c>
      <c r="BC440" s="5">
        <f t="shared" ca="1" si="639"/>
        <v>0</v>
      </c>
      <c r="BD440" s="5">
        <f t="shared" ca="1" si="639"/>
        <v>0</v>
      </c>
      <c r="BE440" s="5">
        <f t="shared" ca="1" si="639"/>
        <v>0</v>
      </c>
      <c r="BF440" s="5">
        <f t="shared" ca="1" si="639"/>
        <v>0</v>
      </c>
      <c r="BG440" s="5">
        <f t="shared" ca="1" si="639"/>
        <v>0</v>
      </c>
      <c r="BH440" s="5">
        <f t="shared" ca="1" si="639"/>
        <v>0</v>
      </c>
      <c r="BI440" s="5">
        <f t="shared" ca="1" si="639"/>
        <v>0</v>
      </c>
    </row>
    <row r="441" spans="1:61" x14ac:dyDescent="0.25">
      <c r="A441" s="60">
        <f t="shared" si="589"/>
        <v>2027.5</v>
      </c>
      <c r="C441" s="5">
        <f t="shared" ref="C441:BI441" ca="1" si="640">C378*C310</f>
        <v>0</v>
      </c>
      <c r="D441" s="5">
        <f t="shared" ca="1" si="640"/>
        <v>0</v>
      </c>
      <c r="E441" s="5">
        <f t="shared" ca="1" si="640"/>
        <v>0</v>
      </c>
      <c r="F441" s="5">
        <f t="shared" ca="1" si="640"/>
        <v>0</v>
      </c>
      <c r="G441" s="5">
        <f t="shared" ca="1" si="640"/>
        <v>0</v>
      </c>
      <c r="H441" s="5">
        <f t="shared" ca="1" si="640"/>
        <v>0</v>
      </c>
      <c r="I441" s="5">
        <f t="shared" ca="1" si="640"/>
        <v>0</v>
      </c>
      <c r="J441" s="5">
        <f t="shared" ca="1" si="640"/>
        <v>0</v>
      </c>
      <c r="K441" s="5">
        <f t="shared" ca="1" si="640"/>
        <v>0</v>
      </c>
      <c r="L441" s="5">
        <f t="shared" ca="1" si="640"/>
        <v>0</v>
      </c>
      <c r="M441" s="5">
        <f t="shared" ca="1" si="640"/>
        <v>0</v>
      </c>
      <c r="N441" s="5">
        <f t="shared" ca="1" si="640"/>
        <v>0</v>
      </c>
      <c r="O441" s="5">
        <f t="shared" ca="1" si="640"/>
        <v>0</v>
      </c>
      <c r="P441" s="5">
        <f t="shared" ca="1" si="640"/>
        <v>0</v>
      </c>
      <c r="Q441" s="5">
        <f t="shared" ca="1" si="640"/>
        <v>0</v>
      </c>
      <c r="R441" s="5">
        <f t="shared" ca="1" si="640"/>
        <v>0</v>
      </c>
      <c r="S441" s="5">
        <f t="shared" ca="1" si="640"/>
        <v>0</v>
      </c>
      <c r="T441" s="5">
        <f t="shared" ca="1" si="640"/>
        <v>0</v>
      </c>
      <c r="U441" s="5">
        <f t="shared" ca="1" si="640"/>
        <v>0</v>
      </c>
      <c r="V441" s="5">
        <f t="shared" ca="1" si="640"/>
        <v>0</v>
      </c>
      <c r="W441" s="5">
        <f t="shared" ca="1" si="640"/>
        <v>0</v>
      </c>
      <c r="X441" s="5">
        <f t="shared" ca="1" si="640"/>
        <v>0</v>
      </c>
      <c r="Y441" s="5">
        <f t="shared" ca="1" si="640"/>
        <v>0</v>
      </c>
      <c r="Z441" s="5">
        <f t="shared" ca="1" si="640"/>
        <v>0</v>
      </c>
      <c r="AA441" s="5">
        <f t="shared" ca="1" si="640"/>
        <v>0</v>
      </c>
      <c r="AB441" s="5">
        <f t="shared" ca="1" si="640"/>
        <v>0</v>
      </c>
      <c r="AC441" s="5">
        <f t="shared" ca="1" si="640"/>
        <v>0</v>
      </c>
      <c r="AD441" s="5">
        <f t="shared" ca="1" si="640"/>
        <v>0</v>
      </c>
      <c r="AE441" s="5">
        <f t="shared" ca="1" si="640"/>
        <v>0</v>
      </c>
      <c r="AF441" s="5">
        <f t="shared" ca="1" si="640"/>
        <v>0</v>
      </c>
      <c r="AG441" s="5">
        <f t="shared" ca="1" si="640"/>
        <v>0</v>
      </c>
      <c r="AH441" s="5">
        <f t="shared" ca="1" si="640"/>
        <v>0</v>
      </c>
      <c r="AI441" s="5">
        <f t="shared" ca="1" si="640"/>
        <v>0</v>
      </c>
      <c r="AJ441" s="5">
        <f t="shared" ca="1" si="640"/>
        <v>0</v>
      </c>
      <c r="AK441" s="5">
        <f t="shared" ca="1" si="640"/>
        <v>0</v>
      </c>
      <c r="AL441" s="5">
        <f t="shared" ca="1" si="640"/>
        <v>0</v>
      </c>
      <c r="AM441" s="5">
        <f t="shared" ca="1" si="640"/>
        <v>0</v>
      </c>
      <c r="AN441" s="5">
        <f t="shared" ca="1" si="640"/>
        <v>0</v>
      </c>
      <c r="AO441" s="5">
        <f t="shared" ca="1" si="640"/>
        <v>0</v>
      </c>
      <c r="AP441" s="5">
        <f t="shared" ca="1" si="640"/>
        <v>0</v>
      </c>
      <c r="AQ441" s="5">
        <f t="shared" ca="1" si="640"/>
        <v>0</v>
      </c>
      <c r="AR441" s="5">
        <f t="shared" ca="1" si="640"/>
        <v>0</v>
      </c>
      <c r="AS441" s="5">
        <f t="shared" ca="1" si="640"/>
        <v>0</v>
      </c>
      <c r="AT441" s="5">
        <f t="shared" ca="1" si="640"/>
        <v>0</v>
      </c>
      <c r="AU441" s="5">
        <f t="shared" ca="1" si="640"/>
        <v>0</v>
      </c>
      <c r="AV441" s="5">
        <f t="shared" ca="1" si="640"/>
        <v>0</v>
      </c>
      <c r="AW441" s="5">
        <f t="shared" ca="1" si="640"/>
        <v>0</v>
      </c>
      <c r="AX441" s="5">
        <f t="shared" ca="1" si="640"/>
        <v>0</v>
      </c>
      <c r="AY441" s="5">
        <f t="shared" ca="1" si="640"/>
        <v>0</v>
      </c>
      <c r="AZ441" s="5">
        <f t="shared" ca="1" si="640"/>
        <v>0</v>
      </c>
      <c r="BA441" s="5">
        <f t="shared" ca="1" si="640"/>
        <v>0</v>
      </c>
      <c r="BB441" s="5">
        <f t="shared" ca="1" si="640"/>
        <v>76611.100143642747</v>
      </c>
      <c r="BC441" s="5">
        <f t="shared" ca="1" si="640"/>
        <v>0</v>
      </c>
      <c r="BD441" s="5">
        <f t="shared" ca="1" si="640"/>
        <v>0</v>
      </c>
      <c r="BE441" s="5">
        <f t="shared" ca="1" si="640"/>
        <v>0</v>
      </c>
      <c r="BF441" s="5">
        <f t="shared" ca="1" si="640"/>
        <v>0</v>
      </c>
      <c r="BG441" s="5">
        <f t="shared" ca="1" si="640"/>
        <v>0</v>
      </c>
      <c r="BH441" s="5">
        <f t="shared" ca="1" si="640"/>
        <v>0</v>
      </c>
      <c r="BI441" s="5">
        <f t="shared" ca="1" si="640"/>
        <v>0</v>
      </c>
    </row>
    <row r="442" spans="1:61" x14ac:dyDescent="0.25">
      <c r="A442" s="60">
        <f t="shared" si="589"/>
        <v>2027.75</v>
      </c>
      <c r="C442" s="5">
        <f t="shared" ref="C442:BI442" ca="1" si="641">C379*C311</f>
        <v>0</v>
      </c>
      <c r="D442" s="5">
        <f t="shared" ca="1" si="641"/>
        <v>0</v>
      </c>
      <c r="E442" s="5">
        <f t="shared" ca="1" si="641"/>
        <v>0</v>
      </c>
      <c r="F442" s="5">
        <f t="shared" ca="1" si="641"/>
        <v>0</v>
      </c>
      <c r="G442" s="5">
        <f t="shared" ca="1" si="641"/>
        <v>0</v>
      </c>
      <c r="H442" s="5">
        <f t="shared" ca="1" si="641"/>
        <v>0</v>
      </c>
      <c r="I442" s="5">
        <f t="shared" ca="1" si="641"/>
        <v>0</v>
      </c>
      <c r="J442" s="5">
        <f t="shared" ca="1" si="641"/>
        <v>0</v>
      </c>
      <c r="K442" s="5">
        <f t="shared" ca="1" si="641"/>
        <v>0</v>
      </c>
      <c r="L442" s="5">
        <f t="shared" ca="1" si="641"/>
        <v>0</v>
      </c>
      <c r="M442" s="5">
        <f t="shared" ca="1" si="641"/>
        <v>0</v>
      </c>
      <c r="N442" s="5">
        <f t="shared" ca="1" si="641"/>
        <v>0</v>
      </c>
      <c r="O442" s="5">
        <f t="shared" ca="1" si="641"/>
        <v>0</v>
      </c>
      <c r="P442" s="5">
        <f t="shared" ca="1" si="641"/>
        <v>0</v>
      </c>
      <c r="Q442" s="5">
        <f t="shared" ca="1" si="641"/>
        <v>0</v>
      </c>
      <c r="R442" s="5">
        <f t="shared" ca="1" si="641"/>
        <v>0</v>
      </c>
      <c r="S442" s="5">
        <f t="shared" ca="1" si="641"/>
        <v>0</v>
      </c>
      <c r="T442" s="5">
        <f t="shared" ca="1" si="641"/>
        <v>0</v>
      </c>
      <c r="U442" s="5">
        <f t="shared" ca="1" si="641"/>
        <v>0</v>
      </c>
      <c r="V442" s="5">
        <f t="shared" ca="1" si="641"/>
        <v>0</v>
      </c>
      <c r="W442" s="5">
        <f t="shared" ca="1" si="641"/>
        <v>0</v>
      </c>
      <c r="X442" s="5">
        <f t="shared" ca="1" si="641"/>
        <v>0</v>
      </c>
      <c r="Y442" s="5">
        <f t="shared" ca="1" si="641"/>
        <v>0</v>
      </c>
      <c r="Z442" s="5">
        <f t="shared" ca="1" si="641"/>
        <v>0</v>
      </c>
      <c r="AA442" s="5">
        <f t="shared" ca="1" si="641"/>
        <v>0</v>
      </c>
      <c r="AB442" s="5">
        <f t="shared" ca="1" si="641"/>
        <v>0</v>
      </c>
      <c r="AC442" s="5">
        <f t="shared" ca="1" si="641"/>
        <v>0</v>
      </c>
      <c r="AD442" s="5">
        <f t="shared" ca="1" si="641"/>
        <v>0</v>
      </c>
      <c r="AE442" s="5">
        <f t="shared" ca="1" si="641"/>
        <v>0</v>
      </c>
      <c r="AF442" s="5">
        <f t="shared" ca="1" si="641"/>
        <v>0</v>
      </c>
      <c r="AG442" s="5">
        <f t="shared" ca="1" si="641"/>
        <v>0</v>
      </c>
      <c r="AH442" s="5">
        <f t="shared" ca="1" si="641"/>
        <v>0</v>
      </c>
      <c r="AI442" s="5">
        <f t="shared" ca="1" si="641"/>
        <v>0</v>
      </c>
      <c r="AJ442" s="5">
        <f t="shared" ca="1" si="641"/>
        <v>0</v>
      </c>
      <c r="AK442" s="5">
        <f t="shared" ca="1" si="641"/>
        <v>0</v>
      </c>
      <c r="AL442" s="5">
        <f t="shared" ca="1" si="641"/>
        <v>0</v>
      </c>
      <c r="AM442" s="5">
        <f t="shared" ca="1" si="641"/>
        <v>0</v>
      </c>
      <c r="AN442" s="5">
        <f t="shared" ca="1" si="641"/>
        <v>0</v>
      </c>
      <c r="AO442" s="5">
        <f t="shared" ca="1" si="641"/>
        <v>0</v>
      </c>
      <c r="AP442" s="5">
        <f t="shared" ca="1" si="641"/>
        <v>0</v>
      </c>
      <c r="AQ442" s="5">
        <f t="shared" ca="1" si="641"/>
        <v>0</v>
      </c>
      <c r="AR442" s="5">
        <f t="shared" ca="1" si="641"/>
        <v>0</v>
      </c>
      <c r="AS442" s="5">
        <f t="shared" ca="1" si="641"/>
        <v>0</v>
      </c>
      <c r="AT442" s="5">
        <f t="shared" ca="1" si="641"/>
        <v>0</v>
      </c>
      <c r="AU442" s="5">
        <f t="shared" ca="1" si="641"/>
        <v>0</v>
      </c>
      <c r="AV442" s="5">
        <f t="shared" ca="1" si="641"/>
        <v>0</v>
      </c>
      <c r="AW442" s="5">
        <f t="shared" ca="1" si="641"/>
        <v>0</v>
      </c>
      <c r="AX442" s="5">
        <f t="shared" ca="1" si="641"/>
        <v>0</v>
      </c>
      <c r="AY442" s="5">
        <f t="shared" ca="1" si="641"/>
        <v>0</v>
      </c>
      <c r="AZ442" s="5">
        <f t="shared" ca="1" si="641"/>
        <v>0</v>
      </c>
      <c r="BA442" s="5">
        <f t="shared" ca="1" si="641"/>
        <v>0</v>
      </c>
      <c r="BB442" s="5">
        <f t="shared" ca="1" si="641"/>
        <v>0</v>
      </c>
      <c r="BC442" s="5">
        <f t="shared" ca="1" si="641"/>
        <v>77179.330172379225</v>
      </c>
      <c r="BD442" s="5">
        <f t="shared" ca="1" si="641"/>
        <v>0</v>
      </c>
      <c r="BE442" s="5">
        <f t="shared" ca="1" si="641"/>
        <v>0</v>
      </c>
      <c r="BF442" s="5">
        <f t="shared" ca="1" si="641"/>
        <v>0</v>
      </c>
      <c r="BG442" s="5">
        <f t="shared" ca="1" si="641"/>
        <v>0</v>
      </c>
      <c r="BH442" s="5">
        <f t="shared" ca="1" si="641"/>
        <v>0</v>
      </c>
      <c r="BI442" s="5">
        <f t="shared" ca="1" si="641"/>
        <v>0</v>
      </c>
    </row>
    <row r="443" spans="1:61" x14ac:dyDescent="0.25">
      <c r="A443" s="60">
        <f t="shared" si="589"/>
        <v>2028</v>
      </c>
      <c r="C443" s="5">
        <f t="shared" ref="C443:BI443" ca="1" si="642">C380*C312</f>
        <v>0</v>
      </c>
      <c r="D443" s="5">
        <f t="shared" ca="1" si="642"/>
        <v>0</v>
      </c>
      <c r="E443" s="5">
        <f t="shared" ca="1" si="642"/>
        <v>0</v>
      </c>
      <c r="F443" s="5">
        <f t="shared" ca="1" si="642"/>
        <v>0</v>
      </c>
      <c r="G443" s="5">
        <f t="shared" ca="1" si="642"/>
        <v>0</v>
      </c>
      <c r="H443" s="5">
        <f t="shared" ca="1" si="642"/>
        <v>0</v>
      </c>
      <c r="I443" s="5">
        <f t="shared" ca="1" si="642"/>
        <v>0</v>
      </c>
      <c r="J443" s="5">
        <f t="shared" ca="1" si="642"/>
        <v>0</v>
      </c>
      <c r="K443" s="5">
        <f t="shared" ca="1" si="642"/>
        <v>0</v>
      </c>
      <c r="L443" s="5">
        <f t="shared" ca="1" si="642"/>
        <v>0</v>
      </c>
      <c r="M443" s="5">
        <f t="shared" ca="1" si="642"/>
        <v>0</v>
      </c>
      <c r="N443" s="5">
        <f t="shared" ca="1" si="642"/>
        <v>0</v>
      </c>
      <c r="O443" s="5">
        <f t="shared" ca="1" si="642"/>
        <v>0</v>
      </c>
      <c r="P443" s="5">
        <f t="shared" ca="1" si="642"/>
        <v>0</v>
      </c>
      <c r="Q443" s="5">
        <f t="shared" ca="1" si="642"/>
        <v>0</v>
      </c>
      <c r="R443" s="5">
        <f t="shared" ca="1" si="642"/>
        <v>0</v>
      </c>
      <c r="S443" s="5">
        <f t="shared" ca="1" si="642"/>
        <v>0</v>
      </c>
      <c r="T443" s="5">
        <f t="shared" ca="1" si="642"/>
        <v>0</v>
      </c>
      <c r="U443" s="5">
        <f t="shared" ca="1" si="642"/>
        <v>0</v>
      </c>
      <c r="V443" s="5">
        <f t="shared" ca="1" si="642"/>
        <v>0</v>
      </c>
      <c r="W443" s="5">
        <f t="shared" ca="1" si="642"/>
        <v>0</v>
      </c>
      <c r="X443" s="5">
        <f t="shared" ca="1" si="642"/>
        <v>0</v>
      </c>
      <c r="Y443" s="5">
        <f t="shared" ca="1" si="642"/>
        <v>0</v>
      </c>
      <c r="Z443" s="5">
        <f t="shared" ca="1" si="642"/>
        <v>0</v>
      </c>
      <c r="AA443" s="5">
        <f t="shared" ca="1" si="642"/>
        <v>0</v>
      </c>
      <c r="AB443" s="5">
        <f t="shared" ca="1" si="642"/>
        <v>0</v>
      </c>
      <c r="AC443" s="5">
        <f t="shared" ca="1" si="642"/>
        <v>0</v>
      </c>
      <c r="AD443" s="5">
        <f t="shared" ca="1" si="642"/>
        <v>0</v>
      </c>
      <c r="AE443" s="5">
        <f t="shared" ca="1" si="642"/>
        <v>0</v>
      </c>
      <c r="AF443" s="5">
        <f t="shared" ca="1" si="642"/>
        <v>0</v>
      </c>
      <c r="AG443" s="5">
        <f t="shared" ca="1" si="642"/>
        <v>0</v>
      </c>
      <c r="AH443" s="5">
        <f t="shared" ca="1" si="642"/>
        <v>0</v>
      </c>
      <c r="AI443" s="5">
        <f t="shared" ca="1" si="642"/>
        <v>0</v>
      </c>
      <c r="AJ443" s="5">
        <f t="shared" ca="1" si="642"/>
        <v>0</v>
      </c>
      <c r="AK443" s="5">
        <f t="shared" ca="1" si="642"/>
        <v>0</v>
      </c>
      <c r="AL443" s="5">
        <f t="shared" ca="1" si="642"/>
        <v>0</v>
      </c>
      <c r="AM443" s="5">
        <f t="shared" ca="1" si="642"/>
        <v>0</v>
      </c>
      <c r="AN443" s="5">
        <f t="shared" ca="1" si="642"/>
        <v>0</v>
      </c>
      <c r="AO443" s="5">
        <f t="shared" ca="1" si="642"/>
        <v>0</v>
      </c>
      <c r="AP443" s="5">
        <f t="shared" ca="1" si="642"/>
        <v>0</v>
      </c>
      <c r="AQ443" s="5">
        <f t="shared" ca="1" si="642"/>
        <v>0</v>
      </c>
      <c r="AR443" s="5">
        <f t="shared" ca="1" si="642"/>
        <v>0</v>
      </c>
      <c r="AS443" s="5">
        <f t="shared" ca="1" si="642"/>
        <v>0</v>
      </c>
      <c r="AT443" s="5">
        <f t="shared" ca="1" si="642"/>
        <v>0</v>
      </c>
      <c r="AU443" s="5">
        <f t="shared" ca="1" si="642"/>
        <v>0</v>
      </c>
      <c r="AV443" s="5">
        <f t="shared" ca="1" si="642"/>
        <v>0</v>
      </c>
      <c r="AW443" s="5">
        <f t="shared" ca="1" si="642"/>
        <v>0</v>
      </c>
      <c r="AX443" s="5">
        <f t="shared" ca="1" si="642"/>
        <v>0</v>
      </c>
      <c r="AY443" s="5">
        <f t="shared" ca="1" si="642"/>
        <v>0</v>
      </c>
      <c r="AZ443" s="5">
        <f t="shared" ca="1" si="642"/>
        <v>0</v>
      </c>
      <c r="BA443" s="5">
        <f t="shared" ca="1" si="642"/>
        <v>0</v>
      </c>
      <c r="BB443" s="5">
        <f t="shared" ca="1" si="642"/>
        <v>0</v>
      </c>
      <c r="BC443" s="5">
        <f t="shared" ca="1" si="642"/>
        <v>0</v>
      </c>
      <c r="BD443" s="5">
        <f t="shared" ca="1" si="642"/>
        <v>84819.873419046242</v>
      </c>
      <c r="BE443" s="5">
        <f t="shared" ca="1" si="642"/>
        <v>0</v>
      </c>
      <c r="BF443" s="5">
        <f t="shared" ca="1" si="642"/>
        <v>0</v>
      </c>
      <c r="BG443" s="5">
        <f t="shared" ca="1" si="642"/>
        <v>0</v>
      </c>
      <c r="BH443" s="5">
        <f t="shared" ca="1" si="642"/>
        <v>0</v>
      </c>
      <c r="BI443" s="5">
        <f t="shared" ca="1" si="642"/>
        <v>0</v>
      </c>
    </row>
    <row r="444" spans="1:61" x14ac:dyDescent="0.25">
      <c r="A444" s="60">
        <f t="shared" si="589"/>
        <v>2028.25</v>
      </c>
      <c r="C444" s="5">
        <f t="shared" ref="C444:BI444" ca="1" si="643">C381*C313</f>
        <v>0</v>
      </c>
      <c r="D444" s="5">
        <f t="shared" ca="1" si="643"/>
        <v>0</v>
      </c>
      <c r="E444" s="5">
        <f t="shared" ca="1" si="643"/>
        <v>0</v>
      </c>
      <c r="F444" s="5">
        <f t="shared" ca="1" si="643"/>
        <v>0</v>
      </c>
      <c r="G444" s="5">
        <f t="shared" ca="1" si="643"/>
        <v>0</v>
      </c>
      <c r="H444" s="5">
        <f t="shared" ca="1" si="643"/>
        <v>0</v>
      </c>
      <c r="I444" s="5">
        <f t="shared" ca="1" si="643"/>
        <v>0</v>
      </c>
      <c r="J444" s="5">
        <f t="shared" ca="1" si="643"/>
        <v>0</v>
      </c>
      <c r="K444" s="5">
        <f t="shared" ca="1" si="643"/>
        <v>0</v>
      </c>
      <c r="L444" s="5">
        <f t="shared" ca="1" si="643"/>
        <v>0</v>
      </c>
      <c r="M444" s="5">
        <f t="shared" ca="1" si="643"/>
        <v>0</v>
      </c>
      <c r="N444" s="5">
        <f t="shared" ca="1" si="643"/>
        <v>0</v>
      </c>
      <c r="O444" s="5">
        <f t="shared" ca="1" si="643"/>
        <v>0</v>
      </c>
      <c r="P444" s="5">
        <f t="shared" ca="1" si="643"/>
        <v>0</v>
      </c>
      <c r="Q444" s="5">
        <f t="shared" ca="1" si="643"/>
        <v>0</v>
      </c>
      <c r="R444" s="5">
        <f t="shared" ca="1" si="643"/>
        <v>0</v>
      </c>
      <c r="S444" s="5">
        <f t="shared" ca="1" si="643"/>
        <v>0</v>
      </c>
      <c r="T444" s="5">
        <f t="shared" ca="1" si="643"/>
        <v>0</v>
      </c>
      <c r="U444" s="5">
        <f t="shared" ca="1" si="643"/>
        <v>0</v>
      </c>
      <c r="V444" s="5">
        <f t="shared" ca="1" si="643"/>
        <v>0</v>
      </c>
      <c r="W444" s="5">
        <f t="shared" ca="1" si="643"/>
        <v>0</v>
      </c>
      <c r="X444" s="5">
        <f t="shared" ca="1" si="643"/>
        <v>0</v>
      </c>
      <c r="Y444" s="5">
        <f t="shared" ca="1" si="643"/>
        <v>0</v>
      </c>
      <c r="Z444" s="5">
        <f t="shared" ca="1" si="643"/>
        <v>0</v>
      </c>
      <c r="AA444" s="5">
        <f t="shared" ca="1" si="643"/>
        <v>0</v>
      </c>
      <c r="AB444" s="5">
        <f t="shared" ca="1" si="643"/>
        <v>0</v>
      </c>
      <c r="AC444" s="5">
        <f t="shared" ca="1" si="643"/>
        <v>0</v>
      </c>
      <c r="AD444" s="5">
        <f t="shared" ca="1" si="643"/>
        <v>0</v>
      </c>
      <c r="AE444" s="5">
        <f t="shared" ca="1" si="643"/>
        <v>0</v>
      </c>
      <c r="AF444" s="5">
        <f t="shared" ca="1" si="643"/>
        <v>0</v>
      </c>
      <c r="AG444" s="5">
        <f t="shared" ca="1" si="643"/>
        <v>0</v>
      </c>
      <c r="AH444" s="5">
        <f t="shared" ca="1" si="643"/>
        <v>0</v>
      </c>
      <c r="AI444" s="5">
        <f t="shared" ca="1" si="643"/>
        <v>0</v>
      </c>
      <c r="AJ444" s="5">
        <f t="shared" ca="1" si="643"/>
        <v>0</v>
      </c>
      <c r="AK444" s="5">
        <f t="shared" ca="1" si="643"/>
        <v>0</v>
      </c>
      <c r="AL444" s="5">
        <f t="shared" ca="1" si="643"/>
        <v>0</v>
      </c>
      <c r="AM444" s="5">
        <f t="shared" ca="1" si="643"/>
        <v>0</v>
      </c>
      <c r="AN444" s="5">
        <f t="shared" ca="1" si="643"/>
        <v>0</v>
      </c>
      <c r="AO444" s="5">
        <f t="shared" ca="1" si="643"/>
        <v>0</v>
      </c>
      <c r="AP444" s="5">
        <f t="shared" ca="1" si="643"/>
        <v>0</v>
      </c>
      <c r="AQ444" s="5">
        <f t="shared" ca="1" si="643"/>
        <v>0</v>
      </c>
      <c r="AR444" s="5">
        <f t="shared" ca="1" si="643"/>
        <v>0</v>
      </c>
      <c r="AS444" s="5">
        <f t="shared" ca="1" si="643"/>
        <v>0</v>
      </c>
      <c r="AT444" s="5">
        <f t="shared" ca="1" si="643"/>
        <v>0</v>
      </c>
      <c r="AU444" s="5">
        <f t="shared" ca="1" si="643"/>
        <v>0</v>
      </c>
      <c r="AV444" s="5">
        <f t="shared" ca="1" si="643"/>
        <v>0</v>
      </c>
      <c r="AW444" s="5">
        <f t="shared" ca="1" si="643"/>
        <v>0</v>
      </c>
      <c r="AX444" s="5">
        <f t="shared" ca="1" si="643"/>
        <v>0</v>
      </c>
      <c r="AY444" s="5">
        <f t="shared" ca="1" si="643"/>
        <v>0</v>
      </c>
      <c r="AZ444" s="5">
        <f t="shared" ca="1" si="643"/>
        <v>0</v>
      </c>
      <c r="BA444" s="5">
        <f t="shared" ca="1" si="643"/>
        <v>0</v>
      </c>
      <c r="BB444" s="5">
        <f t="shared" ca="1" si="643"/>
        <v>0</v>
      </c>
      <c r="BC444" s="5">
        <f t="shared" ca="1" si="643"/>
        <v>0</v>
      </c>
      <c r="BD444" s="5">
        <f t="shared" ca="1" si="643"/>
        <v>0</v>
      </c>
      <c r="BE444" s="5">
        <f t="shared" ca="1" si="643"/>
        <v>85448.988508373528</v>
      </c>
      <c r="BF444" s="5">
        <f t="shared" ca="1" si="643"/>
        <v>0</v>
      </c>
      <c r="BG444" s="5">
        <f t="shared" ca="1" si="643"/>
        <v>0</v>
      </c>
      <c r="BH444" s="5">
        <f t="shared" ca="1" si="643"/>
        <v>0</v>
      </c>
      <c r="BI444" s="5">
        <f t="shared" ca="1" si="643"/>
        <v>0</v>
      </c>
    </row>
    <row r="445" spans="1:61" x14ac:dyDescent="0.25">
      <c r="A445" s="60">
        <f t="shared" si="589"/>
        <v>2028.5</v>
      </c>
      <c r="C445" s="5">
        <f t="shared" ref="C445:BI445" ca="1" si="644">C382*C314</f>
        <v>0</v>
      </c>
      <c r="D445" s="5">
        <f t="shared" ca="1" si="644"/>
        <v>0</v>
      </c>
      <c r="E445" s="5">
        <f t="shared" ca="1" si="644"/>
        <v>0</v>
      </c>
      <c r="F445" s="5">
        <f t="shared" ca="1" si="644"/>
        <v>0</v>
      </c>
      <c r="G445" s="5">
        <f t="shared" ca="1" si="644"/>
        <v>0</v>
      </c>
      <c r="H445" s="5">
        <f t="shared" ca="1" si="644"/>
        <v>0</v>
      </c>
      <c r="I445" s="5">
        <f t="shared" ca="1" si="644"/>
        <v>0</v>
      </c>
      <c r="J445" s="5">
        <f t="shared" ca="1" si="644"/>
        <v>0</v>
      </c>
      <c r="K445" s="5">
        <f t="shared" ca="1" si="644"/>
        <v>0</v>
      </c>
      <c r="L445" s="5">
        <f t="shared" ca="1" si="644"/>
        <v>0</v>
      </c>
      <c r="M445" s="5">
        <f t="shared" ca="1" si="644"/>
        <v>0</v>
      </c>
      <c r="N445" s="5">
        <f t="shared" ca="1" si="644"/>
        <v>0</v>
      </c>
      <c r="O445" s="5">
        <f t="shared" ca="1" si="644"/>
        <v>0</v>
      </c>
      <c r="P445" s="5">
        <f t="shared" ca="1" si="644"/>
        <v>0</v>
      </c>
      <c r="Q445" s="5">
        <f t="shared" ca="1" si="644"/>
        <v>0</v>
      </c>
      <c r="R445" s="5">
        <f t="shared" ca="1" si="644"/>
        <v>0</v>
      </c>
      <c r="S445" s="5">
        <f t="shared" ca="1" si="644"/>
        <v>0</v>
      </c>
      <c r="T445" s="5">
        <f t="shared" ca="1" si="644"/>
        <v>0</v>
      </c>
      <c r="U445" s="5">
        <f t="shared" ca="1" si="644"/>
        <v>0</v>
      </c>
      <c r="V445" s="5">
        <f t="shared" ca="1" si="644"/>
        <v>0</v>
      </c>
      <c r="W445" s="5">
        <f t="shared" ca="1" si="644"/>
        <v>0</v>
      </c>
      <c r="X445" s="5">
        <f t="shared" ca="1" si="644"/>
        <v>0</v>
      </c>
      <c r="Y445" s="5">
        <f t="shared" ca="1" si="644"/>
        <v>0</v>
      </c>
      <c r="Z445" s="5">
        <f t="shared" ca="1" si="644"/>
        <v>0</v>
      </c>
      <c r="AA445" s="5">
        <f t="shared" ca="1" si="644"/>
        <v>0</v>
      </c>
      <c r="AB445" s="5">
        <f t="shared" ca="1" si="644"/>
        <v>0</v>
      </c>
      <c r="AC445" s="5">
        <f t="shared" ca="1" si="644"/>
        <v>0</v>
      </c>
      <c r="AD445" s="5">
        <f t="shared" ca="1" si="644"/>
        <v>0</v>
      </c>
      <c r="AE445" s="5">
        <f t="shared" ca="1" si="644"/>
        <v>0</v>
      </c>
      <c r="AF445" s="5">
        <f t="shared" ca="1" si="644"/>
        <v>0</v>
      </c>
      <c r="AG445" s="5">
        <f t="shared" ca="1" si="644"/>
        <v>0</v>
      </c>
      <c r="AH445" s="5">
        <f t="shared" ca="1" si="644"/>
        <v>0</v>
      </c>
      <c r="AI445" s="5">
        <f t="shared" ca="1" si="644"/>
        <v>0</v>
      </c>
      <c r="AJ445" s="5">
        <f t="shared" ca="1" si="644"/>
        <v>0</v>
      </c>
      <c r="AK445" s="5">
        <f t="shared" ca="1" si="644"/>
        <v>0</v>
      </c>
      <c r="AL445" s="5">
        <f t="shared" ca="1" si="644"/>
        <v>0</v>
      </c>
      <c r="AM445" s="5">
        <f t="shared" ca="1" si="644"/>
        <v>0</v>
      </c>
      <c r="AN445" s="5">
        <f t="shared" ca="1" si="644"/>
        <v>0</v>
      </c>
      <c r="AO445" s="5">
        <f t="shared" ca="1" si="644"/>
        <v>0</v>
      </c>
      <c r="AP445" s="5">
        <f t="shared" ca="1" si="644"/>
        <v>0</v>
      </c>
      <c r="AQ445" s="5">
        <f t="shared" ca="1" si="644"/>
        <v>0</v>
      </c>
      <c r="AR445" s="5">
        <f t="shared" ca="1" si="644"/>
        <v>0</v>
      </c>
      <c r="AS445" s="5">
        <f t="shared" ca="1" si="644"/>
        <v>0</v>
      </c>
      <c r="AT445" s="5">
        <f t="shared" ca="1" si="644"/>
        <v>0</v>
      </c>
      <c r="AU445" s="5">
        <f t="shared" ca="1" si="644"/>
        <v>0</v>
      </c>
      <c r="AV445" s="5">
        <f t="shared" ca="1" si="644"/>
        <v>0</v>
      </c>
      <c r="AW445" s="5">
        <f t="shared" ca="1" si="644"/>
        <v>0</v>
      </c>
      <c r="AX445" s="5">
        <f t="shared" ca="1" si="644"/>
        <v>0</v>
      </c>
      <c r="AY445" s="5">
        <f t="shared" ca="1" si="644"/>
        <v>0</v>
      </c>
      <c r="AZ445" s="5">
        <f t="shared" ca="1" si="644"/>
        <v>0</v>
      </c>
      <c r="BA445" s="5">
        <f t="shared" ca="1" si="644"/>
        <v>0</v>
      </c>
      <c r="BB445" s="5">
        <f t="shared" ca="1" si="644"/>
        <v>0</v>
      </c>
      <c r="BC445" s="5">
        <f t="shared" ca="1" si="644"/>
        <v>0</v>
      </c>
      <c r="BD445" s="5">
        <f t="shared" ca="1" si="644"/>
        <v>0</v>
      </c>
      <c r="BE445" s="5">
        <f t="shared" ca="1" si="644"/>
        <v>0</v>
      </c>
      <c r="BF445" s="5">
        <f t="shared" ca="1" si="644"/>
        <v>89212.797495061852</v>
      </c>
      <c r="BG445" s="5">
        <f t="shared" ca="1" si="644"/>
        <v>0</v>
      </c>
      <c r="BH445" s="5">
        <f t="shared" ca="1" si="644"/>
        <v>0</v>
      </c>
      <c r="BI445" s="5">
        <f t="shared" ca="1" si="644"/>
        <v>0</v>
      </c>
    </row>
    <row r="446" spans="1:61" x14ac:dyDescent="0.25">
      <c r="A446" s="60">
        <f t="shared" si="589"/>
        <v>2028.75</v>
      </c>
      <c r="C446" s="5">
        <f t="shared" ref="C446:BI446" ca="1" si="645">C383*C315</f>
        <v>0</v>
      </c>
      <c r="D446" s="5">
        <f t="shared" ca="1" si="645"/>
        <v>0</v>
      </c>
      <c r="E446" s="5">
        <f t="shared" ca="1" si="645"/>
        <v>0</v>
      </c>
      <c r="F446" s="5">
        <f t="shared" ca="1" si="645"/>
        <v>0</v>
      </c>
      <c r="G446" s="5">
        <f t="shared" ca="1" si="645"/>
        <v>0</v>
      </c>
      <c r="H446" s="5">
        <f t="shared" ca="1" si="645"/>
        <v>0</v>
      </c>
      <c r="I446" s="5">
        <f t="shared" ca="1" si="645"/>
        <v>0</v>
      </c>
      <c r="J446" s="5">
        <f t="shared" ca="1" si="645"/>
        <v>0</v>
      </c>
      <c r="K446" s="5">
        <f t="shared" ca="1" si="645"/>
        <v>0</v>
      </c>
      <c r="L446" s="5">
        <f t="shared" ca="1" si="645"/>
        <v>0</v>
      </c>
      <c r="M446" s="5">
        <f t="shared" ca="1" si="645"/>
        <v>0</v>
      </c>
      <c r="N446" s="5">
        <f t="shared" ca="1" si="645"/>
        <v>0</v>
      </c>
      <c r="O446" s="5">
        <f t="shared" ca="1" si="645"/>
        <v>0</v>
      </c>
      <c r="P446" s="5">
        <f t="shared" ca="1" si="645"/>
        <v>0</v>
      </c>
      <c r="Q446" s="5">
        <f t="shared" ca="1" si="645"/>
        <v>0</v>
      </c>
      <c r="R446" s="5">
        <f t="shared" ca="1" si="645"/>
        <v>0</v>
      </c>
      <c r="S446" s="5">
        <f t="shared" ca="1" si="645"/>
        <v>0</v>
      </c>
      <c r="T446" s="5">
        <f t="shared" ca="1" si="645"/>
        <v>0</v>
      </c>
      <c r="U446" s="5">
        <f t="shared" ca="1" si="645"/>
        <v>0</v>
      </c>
      <c r="V446" s="5">
        <f t="shared" ca="1" si="645"/>
        <v>0</v>
      </c>
      <c r="W446" s="5">
        <f t="shared" ca="1" si="645"/>
        <v>0</v>
      </c>
      <c r="X446" s="5">
        <f t="shared" ca="1" si="645"/>
        <v>0</v>
      </c>
      <c r="Y446" s="5">
        <f t="shared" ca="1" si="645"/>
        <v>0</v>
      </c>
      <c r="Z446" s="5">
        <f t="shared" ca="1" si="645"/>
        <v>0</v>
      </c>
      <c r="AA446" s="5">
        <f t="shared" ca="1" si="645"/>
        <v>0</v>
      </c>
      <c r="AB446" s="5">
        <f t="shared" ca="1" si="645"/>
        <v>0</v>
      </c>
      <c r="AC446" s="5">
        <f t="shared" ca="1" si="645"/>
        <v>0</v>
      </c>
      <c r="AD446" s="5">
        <f t="shared" ca="1" si="645"/>
        <v>0</v>
      </c>
      <c r="AE446" s="5">
        <f t="shared" ca="1" si="645"/>
        <v>0</v>
      </c>
      <c r="AF446" s="5">
        <f t="shared" ca="1" si="645"/>
        <v>0</v>
      </c>
      <c r="AG446" s="5">
        <f t="shared" ca="1" si="645"/>
        <v>0</v>
      </c>
      <c r="AH446" s="5">
        <f t="shared" ca="1" si="645"/>
        <v>0</v>
      </c>
      <c r="AI446" s="5">
        <f t="shared" ca="1" si="645"/>
        <v>0</v>
      </c>
      <c r="AJ446" s="5">
        <f t="shared" ca="1" si="645"/>
        <v>0</v>
      </c>
      <c r="AK446" s="5">
        <f t="shared" ca="1" si="645"/>
        <v>0</v>
      </c>
      <c r="AL446" s="5">
        <f t="shared" ca="1" si="645"/>
        <v>0</v>
      </c>
      <c r="AM446" s="5">
        <f t="shared" ca="1" si="645"/>
        <v>0</v>
      </c>
      <c r="AN446" s="5">
        <f t="shared" ca="1" si="645"/>
        <v>0</v>
      </c>
      <c r="AO446" s="5">
        <f t="shared" ca="1" si="645"/>
        <v>0</v>
      </c>
      <c r="AP446" s="5">
        <f t="shared" ca="1" si="645"/>
        <v>0</v>
      </c>
      <c r="AQ446" s="5">
        <f t="shared" ca="1" si="645"/>
        <v>0</v>
      </c>
      <c r="AR446" s="5">
        <f t="shared" ca="1" si="645"/>
        <v>0</v>
      </c>
      <c r="AS446" s="5">
        <f t="shared" ca="1" si="645"/>
        <v>0</v>
      </c>
      <c r="AT446" s="5">
        <f t="shared" ca="1" si="645"/>
        <v>0</v>
      </c>
      <c r="AU446" s="5">
        <f t="shared" ca="1" si="645"/>
        <v>0</v>
      </c>
      <c r="AV446" s="5">
        <f t="shared" ca="1" si="645"/>
        <v>0</v>
      </c>
      <c r="AW446" s="5">
        <f t="shared" ca="1" si="645"/>
        <v>0</v>
      </c>
      <c r="AX446" s="5">
        <f t="shared" ca="1" si="645"/>
        <v>0</v>
      </c>
      <c r="AY446" s="5">
        <f t="shared" ca="1" si="645"/>
        <v>0</v>
      </c>
      <c r="AZ446" s="5">
        <f t="shared" ca="1" si="645"/>
        <v>0</v>
      </c>
      <c r="BA446" s="5">
        <f t="shared" ca="1" si="645"/>
        <v>0</v>
      </c>
      <c r="BB446" s="5">
        <f t="shared" ca="1" si="645"/>
        <v>0</v>
      </c>
      <c r="BC446" s="5">
        <f t="shared" ca="1" si="645"/>
        <v>0</v>
      </c>
      <c r="BD446" s="5">
        <f t="shared" ca="1" si="645"/>
        <v>0</v>
      </c>
      <c r="BE446" s="5">
        <f t="shared" ca="1" si="645"/>
        <v>0</v>
      </c>
      <c r="BF446" s="5">
        <f t="shared" ca="1" si="645"/>
        <v>0</v>
      </c>
      <c r="BG446" s="5">
        <f t="shared" ca="1" si="645"/>
        <v>89874.49521757508</v>
      </c>
      <c r="BH446" s="5">
        <f t="shared" ca="1" si="645"/>
        <v>0</v>
      </c>
      <c r="BI446" s="5">
        <f t="shared" ca="1" si="645"/>
        <v>0</v>
      </c>
    </row>
    <row r="447" spans="1:61" x14ac:dyDescent="0.25">
      <c r="A447" s="60">
        <f t="shared" si="589"/>
        <v>2029</v>
      </c>
      <c r="C447" s="5">
        <f t="shared" ref="C447:BI447" ca="1" si="646">C384*C316</f>
        <v>0</v>
      </c>
      <c r="D447" s="5">
        <f t="shared" ca="1" si="646"/>
        <v>0</v>
      </c>
      <c r="E447" s="5">
        <f t="shared" ca="1" si="646"/>
        <v>0</v>
      </c>
      <c r="F447" s="5">
        <f t="shared" ca="1" si="646"/>
        <v>0</v>
      </c>
      <c r="G447" s="5">
        <f t="shared" ca="1" si="646"/>
        <v>0</v>
      </c>
      <c r="H447" s="5">
        <f t="shared" ca="1" si="646"/>
        <v>0</v>
      </c>
      <c r="I447" s="5">
        <f t="shared" ca="1" si="646"/>
        <v>0</v>
      </c>
      <c r="J447" s="5">
        <f t="shared" ca="1" si="646"/>
        <v>0</v>
      </c>
      <c r="K447" s="5">
        <f t="shared" ca="1" si="646"/>
        <v>0</v>
      </c>
      <c r="L447" s="5">
        <f t="shared" ca="1" si="646"/>
        <v>0</v>
      </c>
      <c r="M447" s="5">
        <f t="shared" ca="1" si="646"/>
        <v>0</v>
      </c>
      <c r="N447" s="5">
        <f t="shared" ca="1" si="646"/>
        <v>0</v>
      </c>
      <c r="O447" s="5">
        <f t="shared" ca="1" si="646"/>
        <v>0</v>
      </c>
      <c r="P447" s="5">
        <f t="shared" ca="1" si="646"/>
        <v>0</v>
      </c>
      <c r="Q447" s="5">
        <f t="shared" ca="1" si="646"/>
        <v>0</v>
      </c>
      <c r="R447" s="5">
        <f t="shared" ca="1" si="646"/>
        <v>0</v>
      </c>
      <c r="S447" s="5">
        <f t="shared" ca="1" si="646"/>
        <v>0</v>
      </c>
      <c r="T447" s="5">
        <f t="shared" ca="1" si="646"/>
        <v>0</v>
      </c>
      <c r="U447" s="5">
        <f t="shared" ca="1" si="646"/>
        <v>0</v>
      </c>
      <c r="V447" s="5">
        <f t="shared" ca="1" si="646"/>
        <v>0</v>
      </c>
      <c r="W447" s="5">
        <f t="shared" ca="1" si="646"/>
        <v>0</v>
      </c>
      <c r="X447" s="5">
        <f t="shared" ca="1" si="646"/>
        <v>0</v>
      </c>
      <c r="Y447" s="5">
        <f t="shared" ca="1" si="646"/>
        <v>0</v>
      </c>
      <c r="Z447" s="5">
        <f t="shared" ca="1" si="646"/>
        <v>0</v>
      </c>
      <c r="AA447" s="5">
        <f t="shared" ca="1" si="646"/>
        <v>0</v>
      </c>
      <c r="AB447" s="5">
        <f t="shared" ca="1" si="646"/>
        <v>0</v>
      </c>
      <c r="AC447" s="5">
        <f t="shared" ca="1" si="646"/>
        <v>0</v>
      </c>
      <c r="AD447" s="5">
        <f t="shared" ca="1" si="646"/>
        <v>0</v>
      </c>
      <c r="AE447" s="5">
        <f t="shared" ca="1" si="646"/>
        <v>0</v>
      </c>
      <c r="AF447" s="5">
        <f t="shared" ca="1" si="646"/>
        <v>0</v>
      </c>
      <c r="AG447" s="5">
        <f t="shared" ca="1" si="646"/>
        <v>0</v>
      </c>
      <c r="AH447" s="5">
        <f t="shared" ca="1" si="646"/>
        <v>0</v>
      </c>
      <c r="AI447" s="5">
        <f t="shared" ca="1" si="646"/>
        <v>0</v>
      </c>
      <c r="AJ447" s="5">
        <f t="shared" ca="1" si="646"/>
        <v>0</v>
      </c>
      <c r="AK447" s="5">
        <f t="shared" ca="1" si="646"/>
        <v>0</v>
      </c>
      <c r="AL447" s="5">
        <f t="shared" ca="1" si="646"/>
        <v>0</v>
      </c>
      <c r="AM447" s="5">
        <f t="shared" ca="1" si="646"/>
        <v>0</v>
      </c>
      <c r="AN447" s="5">
        <f t="shared" ca="1" si="646"/>
        <v>0</v>
      </c>
      <c r="AO447" s="5">
        <f t="shared" ca="1" si="646"/>
        <v>0</v>
      </c>
      <c r="AP447" s="5">
        <f t="shared" ca="1" si="646"/>
        <v>0</v>
      </c>
      <c r="AQ447" s="5">
        <f t="shared" ca="1" si="646"/>
        <v>0</v>
      </c>
      <c r="AR447" s="5">
        <f t="shared" ca="1" si="646"/>
        <v>0</v>
      </c>
      <c r="AS447" s="5">
        <f t="shared" ca="1" si="646"/>
        <v>0</v>
      </c>
      <c r="AT447" s="5">
        <f t="shared" ca="1" si="646"/>
        <v>0</v>
      </c>
      <c r="AU447" s="5">
        <f t="shared" ca="1" si="646"/>
        <v>0</v>
      </c>
      <c r="AV447" s="5">
        <f t="shared" ca="1" si="646"/>
        <v>0</v>
      </c>
      <c r="AW447" s="5">
        <f t="shared" ca="1" si="646"/>
        <v>0</v>
      </c>
      <c r="AX447" s="5">
        <f t="shared" ca="1" si="646"/>
        <v>0</v>
      </c>
      <c r="AY447" s="5">
        <f t="shared" ca="1" si="646"/>
        <v>0</v>
      </c>
      <c r="AZ447" s="5">
        <f t="shared" ca="1" si="646"/>
        <v>0</v>
      </c>
      <c r="BA447" s="5">
        <f t="shared" ca="1" si="646"/>
        <v>0</v>
      </c>
      <c r="BB447" s="5">
        <f t="shared" ca="1" si="646"/>
        <v>0</v>
      </c>
      <c r="BC447" s="5">
        <f t="shared" ca="1" si="646"/>
        <v>0</v>
      </c>
      <c r="BD447" s="5">
        <f t="shared" ca="1" si="646"/>
        <v>0</v>
      </c>
      <c r="BE447" s="5">
        <f t="shared" ca="1" si="646"/>
        <v>0</v>
      </c>
      <c r="BF447" s="5">
        <f t="shared" ca="1" si="646"/>
        <v>0</v>
      </c>
      <c r="BG447" s="5">
        <f t="shared" ca="1" si="646"/>
        <v>0</v>
      </c>
      <c r="BH447" s="5">
        <f t="shared" ca="1" si="646"/>
        <v>90541.10079959131</v>
      </c>
      <c r="BI447" s="5">
        <f t="shared" ca="1" si="646"/>
        <v>0</v>
      </c>
    </row>
    <row r="448" spans="1:61" x14ac:dyDescent="0.25">
      <c r="A448" s="60">
        <f t="shared" si="589"/>
        <v>2029.25</v>
      </c>
      <c r="C448" s="5">
        <f t="shared" ref="C448:BI448" ca="1" si="647">C385*C317</f>
        <v>0</v>
      </c>
      <c r="D448" s="5">
        <f t="shared" ca="1" si="647"/>
        <v>0</v>
      </c>
      <c r="E448" s="5">
        <f t="shared" ca="1" si="647"/>
        <v>0</v>
      </c>
      <c r="F448" s="5">
        <f t="shared" ca="1" si="647"/>
        <v>0</v>
      </c>
      <c r="G448" s="5">
        <f t="shared" ca="1" si="647"/>
        <v>0</v>
      </c>
      <c r="H448" s="5">
        <f t="shared" ca="1" si="647"/>
        <v>0</v>
      </c>
      <c r="I448" s="5">
        <f t="shared" ca="1" si="647"/>
        <v>0</v>
      </c>
      <c r="J448" s="5">
        <f t="shared" ca="1" si="647"/>
        <v>0</v>
      </c>
      <c r="K448" s="5">
        <f t="shared" ca="1" si="647"/>
        <v>0</v>
      </c>
      <c r="L448" s="5">
        <f t="shared" ca="1" si="647"/>
        <v>0</v>
      </c>
      <c r="M448" s="5">
        <f t="shared" ca="1" si="647"/>
        <v>0</v>
      </c>
      <c r="N448" s="5">
        <f t="shared" ca="1" si="647"/>
        <v>0</v>
      </c>
      <c r="O448" s="5">
        <f t="shared" ca="1" si="647"/>
        <v>0</v>
      </c>
      <c r="P448" s="5">
        <f t="shared" ca="1" si="647"/>
        <v>0</v>
      </c>
      <c r="Q448" s="5">
        <f t="shared" ca="1" si="647"/>
        <v>0</v>
      </c>
      <c r="R448" s="5">
        <f t="shared" ca="1" si="647"/>
        <v>0</v>
      </c>
      <c r="S448" s="5">
        <f t="shared" ca="1" si="647"/>
        <v>0</v>
      </c>
      <c r="T448" s="5">
        <f t="shared" ca="1" si="647"/>
        <v>0</v>
      </c>
      <c r="U448" s="5">
        <f t="shared" ca="1" si="647"/>
        <v>0</v>
      </c>
      <c r="V448" s="5">
        <f t="shared" ca="1" si="647"/>
        <v>0</v>
      </c>
      <c r="W448" s="5">
        <f t="shared" ca="1" si="647"/>
        <v>0</v>
      </c>
      <c r="X448" s="5">
        <f t="shared" ca="1" si="647"/>
        <v>0</v>
      </c>
      <c r="Y448" s="5">
        <f t="shared" ca="1" si="647"/>
        <v>0</v>
      </c>
      <c r="Z448" s="5">
        <f t="shared" ca="1" si="647"/>
        <v>0</v>
      </c>
      <c r="AA448" s="5">
        <f t="shared" ca="1" si="647"/>
        <v>0</v>
      </c>
      <c r="AB448" s="5">
        <f t="shared" ca="1" si="647"/>
        <v>0</v>
      </c>
      <c r="AC448" s="5">
        <f t="shared" ca="1" si="647"/>
        <v>0</v>
      </c>
      <c r="AD448" s="5">
        <f t="shared" ca="1" si="647"/>
        <v>0</v>
      </c>
      <c r="AE448" s="5">
        <f t="shared" ca="1" si="647"/>
        <v>0</v>
      </c>
      <c r="AF448" s="5">
        <f t="shared" ca="1" si="647"/>
        <v>0</v>
      </c>
      <c r="AG448" s="5">
        <f t="shared" ca="1" si="647"/>
        <v>0</v>
      </c>
      <c r="AH448" s="5">
        <f t="shared" ca="1" si="647"/>
        <v>0</v>
      </c>
      <c r="AI448" s="5">
        <f t="shared" ca="1" si="647"/>
        <v>0</v>
      </c>
      <c r="AJ448" s="5">
        <f t="shared" ca="1" si="647"/>
        <v>0</v>
      </c>
      <c r="AK448" s="5">
        <f t="shared" ca="1" si="647"/>
        <v>0</v>
      </c>
      <c r="AL448" s="5">
        <f t="shared" ca="1" si="647"/>
        <v>0</v>
      </c>
      <c r="AM448" s="5">
        <f t="shared" ca="1" si="647"/>
        <v>0</v>
      </c>
      <c r="AN448" s="5">
        <f t="shared" ca="1" si="647"/>
        <v>0</v>
      </c>
      <c r="AO448" s="5">
        <f t="shared" ca="1" si="647"/>
        <v>0</v>
      </c>
      <c r="AP448" s="5">
        <f t="shared" ca="1" si="647"/>
        <v>0</v>
      </c>
      <c r="AQ448" s="5">
        <f t="shared" ca="1" si="647"/>
        <v>0</v>
      </c>
      <c r="AR448" s="5">
        <f t="shared" ca="1" si="647"/>
        <v>0</v>
      </c>
      <c r="AS448" s="5">
        <f t="shared" ca="1" si="647"/>
        <v>0</v>
      </c>
      <c r="AT448" s="5">
        <f t="shared" ca="1" si="647"/>
        <v>0</v>
      </c>
      <c r="AU448" s="5">
        <f t="shared" ca="1" si="647"/>
        <v>0</v>
      </c>
      <c r="AV448" s="5">
        <f t="shared" ca="1" si="647"/>
        <v>0</v>
      </c>
      <c r="AW448" s="5">
        <f t="shared" ca="1" si="647"/>
        <v>0</v>
      </c>
      <c r="AX448" s="5">
        <f t="shared" ca="1" si="647"/>
        <v>0</v>
      </c>
      <c r="AY448" s="5">
        <f t="shared" ca="1" si="647"/>
        <v>0</v>
      </c>
      <c r="AZ448" s="5">
        <f t="shared" ca="1" si="647"/>
        <v>0</v>
      </c>
      <c r="BA448" s="5">
        <f t="shared" ca="1" si="647"/>
        <v>0</v>
      </c>
      <c r="BB448" s="5">
        <f t="shared" ca="1" si="647"/>
        <v>0</v>
      </c>
      <c r="BC448" s="5">
        <f t="shared" ca="1" si="647"/>
        <v>0</v>
      </c>
      <c r="BD448" s="5">
        <f t="shared" ca="1" si="647"/>
        <v>0</v>
      </c>
      <c r="BE448" s="5">
        <f t="shared" ca="1" si="647"/>
        <v>0</v>
      </c>
      <c r="BF448" s="5">
        <f t="shared" ca="1" si="647"/>
        <v>0</v>
      </c>
      <c r="BG448" s="5">
        <f t="shared" ca="1" si="647"/>
        <v>0</v>
      </c>
      <c r="BH448" s="5">
        <f t="shared" ca="1" si="647"/>
        <v>0</v>
      </c>
      <c r="BI448" s="5">
        <f t="shared" ca="1" si="647"/>
        <v>91212.65064305687</v>
      </c>
    </row>
    <row r="449" spans="1:61" x14ac:dyDescent="0.25">
      <c r="A449" s="60" t="str">
        <f t="shared" si="589"/>
        <v>Total</v>
      </c>
      <c r="C449" s="5">
        <f ca="1">SUM(C390:C448)</f>
        <v>0</v>
      </c>
      <c r="D449" s="5">
        <f t="shared" ref="D449:BI449" ca="1" si="648">SUM(D390:D448)</f>
        <v>29278.455972508324</v>
      </c>
      <c r="E449" s="5">
        <f t="shared" ca="1" si="648"/>
        <v>29637.768047923251</v>
      </c>
      <c r="F449" s="5">
        <f t="shared" ca="1" si="648"/>
        <v>33631.935997140652</v>
      </c>
      <c r="G449" s="5">
        <f t="shared" ca="1" si="648"/>
        <v>34044.67500000001</v>
      </c>
      <c r="H449" s="5">
        <f t="shared" ca="1" si="648"/>
        <v>34625.426939666053</v>
      </c>
      <c r="I449" s="5">
        <f t="shared" ca="1" si="648"/>
        <v>35216.085650814741</v>
      </c>
      <c r="J449" s="5">
        <f t="shared" ca="1" si="648"/>
        <v>35816.820128355095</v>
      </c>
      <c r="K449" s="5">
        <f t="shared" ca="1" si="648"/>
        <v>36427.802250000022</v>
      </c>
      <c r="L449" s="5">
        <f t="shared" ca="1" si="648"/>
        <v>44666.824143009704</v>
      </c>
      <c r="M449" s="5">
        <f t="shared" ca="1" si="648"/>
        <v>45214.985880093394</v>
      </c>
      <c r="N449" s="5">
        <f t="shared" ca="1" si="648"/>
        <v>64140.105161899992</v>
      </c>
      <c r="O449" s="5">
        <f t="shared" ca="1" si="648"/>
        <v>64927.247568750063</v>
      </c>
      <c r="P449" s="5">
        <f t="shared" ca="1" si="648"/>
        <v>65408.817624298114</v>
      </c>
      <c r="Q449" s="5">
        <f t="shared" ca="1" si="648"/>
        <v>65893.959519514174</v>
      </c>
      <c r="R449" s="5">
        <f t="shared" ca="1" si="648"/>
        <v>66382.699746989427</v>
      </c>
      <c r="S449" s="5">
        <f t="shared" ca="1" si="648"/>
        <v>66875.064995812543</v>
      </c>
      <c r="T449" s="5">
        <f t="shared" ca="1" si="648"/>
        <v>67371.082153027019</v>
      </c>
      <c r="U449" s="5">
        <f t="shared" ca="1" si="648"/>
        <v>67870.778305099579</v>
      </c>
      <c r="V449" s="5">
        <f t="shared" ca="1" si="648"/>
        <v>68374.180739399104</v>
      </c>
      <c r="W449" s="5">
        <f t="shared" ca="1" si="648"/>
        <v>68881.316945686907</v>
      </c>
      <c r="X449" s="5">
        <f t="shared" ca="1" si="648"/>
        <v>93095.597586193966</v>
      </c>
      <c r="Y449" s="5">
        <f t="shared" ca="1" si="648"/>
        <v>93786.094315681694</v>
      </c>
      <c r="Z449" s="5">
        <f t="shared" ca="1" si="648"/>
        <v>110346.13463917772</v>
      </c>
      <c r="AA449" s="5">
        <f t="shared" ca="1" si="648"/>
        <v>111164.57984019187</v>
      </c>
      <c r="AB449" s="5">
        <f t="shared" ca="1" si="648"/>
        <v>67121.821969742232</v>
      </c>
      <c r="AC449" s="5">
        <f t="shared" ca="1" si="648"/>
        <v>67619.669341144021</v>
      </c>
      <c r="AD449" s="5">
        <f t="shared" ca="1" si="648"/>
        <v>42732.850360983881</v>
      </c>
      <c r="AE449" s="5">
        <f t="shared" ca="1" si="648"/>
        <v>43049.802979378415</v>
      </c>
      <c r="AF449" s="5">
        <f t="shared" ca="1" si="648"/>
        <v>49325.877172839799</v>
      </c>
      <c r="AG449" s="5">
        <f t="shared" ca="1" si="648"/>
        <v>49691.730744330387</v>
      </c>
      <c r="AH449" s="5">
        <f t="shared" ca="1" si="648"/>
        <v>67224.745035641798</v>
      </c>
      <c r="AI449" s="5">
        <f t="shared" ca="1" si="648"/>
        <v>67723.355794810952</v>
      </c>
      <c r="AJ449" s="5">
        <f t="shared" ca="1" si="648"/>
        <v>75826.746502465627</v>
      </c>
      <c r="AK449" s="5">
        <f t="shared" ca="1" si="648"/>
        <v>76389.158923946379</v>
      </c>
      <c r="AL449" s="5">
        <f t="shared" ca="1" si="648"/>
        <v>76955.742798725929</v>
      </c>
      <c r="AM449" s="5">
        <f t="shared" ca="1" si="648"/>
        <v>77526.52906677284</v>
      </c>
      <c r="AN449" s="5">
        <f t="shared" ca="1" si="648"/>
        <v>78101.548897539556</v>
      </c>
      <c r="AO449" s="5">
        <f t="shared" ca="1" si="648"/>
        <v>78680.833691664739</v>
      </c>
      <c r="AP449" s="5">
        <f t="shared" ca="1" si="648"/>
        <v>79264.415082687658</v>
      </c>
      <c r="AQ449" s="5">
        <f t="shared" ca="1" si="648"/>
        <v>79852.324938775986</v>
      </c>
      <c r="AR449" s="5">
        <f t="shared" ca="1" si="648"/>
        <v>105761.95319689096</v>
      </c>
      <c r="AS449" s="5">
        <f t="shared" ca="1" si="648"/>
        <v>106546.39719510553</v>
      </c>
      <c r="AT449" s="5">
        <f t="shared" ca="1" si="648"/>
        <v>122665.62554285566</v>
      </c>
      <c r="AU449" s="5">
        <f t="shared" ca="1" si="648"/>
        <v>123575.44529216751</v>
      </c>
      <c r="AV449" s="5">
        <f t="shared" ca="1" si="648"/>
        <v>96017.301478405541</v>
      </c>
      <c r="AW449" s="5">
        <f t="shared" ca="1" si="648"/>
        <v>96729.468695375093</v>
      </c>
      <c r="AX449" s="5">
        <f t="shared" ca="1" si="648"/>
        <v>59840.308744679787</v>
      </c>
      <c r="AY449" s="5">
        <f t="shared" ca="1" si="648"/>
        <v>60284.148609840777</v>
      </c>
      <c r="AZ449" s="5">
        <f t="shared" ca="1" si="648"/>
        <v>46855.001527390923</v>
      </c>
      <c r="BA449" s="5">
        <f t="shared" ca="1" si="648"/>
        <v>47202.528436865367</v>
      </c>
      <c r="BB449" s="5">
        <f t="shared" ca="1" si="648"/>
        <v>76611.100143642747</v>
      </c>
      <c r="BC449" s="5">
        <f t="shared" ca="1" si="648"/>
        <v>77179.330172379225</v>
      </c>
      <c r="BD449" s="5">
        <f t="shared" ca="1" si="648"/>
        <v>84819.873419046242</v>
      </c>
      <c r="BE449" s="5">
        <f t="shared" ca="1" si="648"/>
        <v>85448.988508373528</v>
      </c>
      <c r="BF449" s="5">
        <f t="shared" ca="1" si="648"/>
        <v>89212.797495061852</v>
      </c>
      <c r="BG449" s="5">
        <f t="shared" ca="1" si="648"/>
        <v>89874.49521757508</v>
      </c>
      <c r="BH449" s="5">
        <f t="shared" ca="1" si="648"/>
        <v>90541.10079959131</v>
      </c>
      <c r="BI449" s="5">
        <f t="shared" ca="1" si="648"/>
        <v>91212.65064305687</v>
      </c>
    </row>
    <row r="450" spans="1:61" x14ac:dyDescent="0.25">
      <c r="A450" s="60"/>
    </row>
    <row r="451" spans="1:61" x14ac:dyDescent="0.25">
      <c r="A451" s="60"/>
    </row>
    <row r="452" spans="1:61" x14ac:dyDescent="0.25">
      <c r="A452" s="60"/>
    </row>
    <row r="453" spans="1:61" x14ac:dyDescent="0.25">
      <c r="A453" s="60"/>
    </row>
    <row r="454" spans="1:61" x14ac:dyDescent="0.25">
      <c r="A454" s="60"/>
    </row>
    <row r="455" spans="1:61" x14ac:dyDescent="0.25">
      <c r="A455" s="60"/>
    </row>
    <row r="456" spans="1:61" x14ac:dyDescent="0.25">
      <c r="A456" s="60"/>
    </row>
    <row r="457" spans="1:61" x14ac:dyDescent="0.25">
      <c r="A457" s="60"/>
    </row>
    <row r="458" spans="1:61" x14ac:dyDescent="0.25">
      <c r="A458" s="60"/>
    </row>
    <row r="459" spans="1:61" x14ac:dyDescent="0.25">
      <c r="A459" s="60"/>
    </row>
    <row r="460" spans="1:61" x14ac:dyDescent="0.25">
      <c r="A460" s="60"/>
    </row>
    <row r="461" spans="1:61" x14ac:dyDescent="0.25">
      <c r="A461" s="60"/>
    </row>
    <row r="462" spans="1:61" x14ac:dyDescent="0.25">
      <c r="A462" s="60"/>
    </row>
    <row r="463" spans="1:61" x14ac:dyDescent="0.25">
      <c r="A463" s="60"/>
    </row>
    <row r="464" spans="1:61" x14ac:dyDescent="0.25">
      <c r="A464" s="60"/>
    </row>
    <row r="465" spans="1:1" x14ac:dyDescent="0.25">
      <c r="A465" s="60"/>
    </row>
    <row r="466" spans="1:1" x14ac:dyDescent="0.25">
      <c r="A466" s="60"/>
    </row>
    <row r="467" spans="1:1" x14ac:dyDescent="0.25">
      <c r="A467" s="60"/>
    </row>
    <row r="468" spans="1:1" x14ac:dyDescent="0.25">
      <c r="A468" s="60"/>
    </row>
    <row r="469" spans="1:1" x14ac:dyDescent="0.25">
      <c r="A469" s="60"/>
    </row>
    <row r="470" spans="1:1" x14ac:dyDescent="0.25">
      <c r="A470" s="60"/>
    </row>
    <row r="471" spans="1:1" x14ac:dyDescent="0.25">
      <c r="A471" s="60"/>
    </row>
    <row r="472" spans="1:1" x14ac:dyDescent="0.25">
      <c r="A472" s="60"/>
    </row>
    <row r="473" spans="1:1" x14ac:dyDescent="0.25">
      <c r="A473" s="60"/>
    </row>
    <row r="474" spans="1:1" x14ac:dyDescent="0.25">
      <c r="A474" s="60"/>
    </row>
    <row r="475" spans="1:1" x14ac:dyDescent="0.25">
      <c r="A475" s="60"/>
    </row>
    <row r="476" spans="1:1" x14ac:dyDescent="0.25">
      <c r="A476" s="60"/>
    </row>
    <row r="477" spans="1:1" x14ac:dyDescent="0.25">
      <c r="A477" s="60"/>
    </row>
    <row r="478" spans="1:1" x14ac:dyDescent="0.25">
      <c r="A478" s="60"/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3:BY95"/>
  <sheetViews>
    <sheetView topLeftCell="A41" workbookViewId="0">
      <selection activeCell="D79" sqref="D79:BI79"/>
    </sheetView>
  </sheetViews>
  <sheetFormatPr defaultRowHeight="15" x14ac:dyDescent="0.25"/>
  <cols>
    <col min="1" max="1" width="38.140625" bestFit="1" customWidth="1"/>
    <col min="2" max="2" width="11.5703125" bestFit="1" customWidth="1"/>
    <col min="3" max="3" width="16.28515625" bestFit="1" customWidth="1"/>
    <col min="4" max="4" width="13.28515625" bestFit="1" customWidth="1"/>
    <col min="5" max="10" width="11.5703125" bestFit="1" customWidth="1"/>
    <col min="11" max="13" width="12.28515625" bestFit="1" customWidth="1"/>
  </cols>
  <sheetData>
    <row r="3" spans="1:68" x14ac:dyDescent="0.25">
      <c r="A3" t="s">
        <v>148</v>
      </c>
      <c r="B3" s="13">
        <v>0</v>
      </c>
    </row>
    <row r="4" spans="1:68" x14ac:dyDescent="0.25">
      <c r="A4" t="s">
        <v>71</v>
      </c>
      <c r="B4" s="12">
        <v>500000</v>
      </c>
    </row>
    <row r="5" spans="1:68" x14ac:dyDescent="0.25">
      <c r="A5" t="s">
        <v>95</v>
      </c>
      <c r="B5" s="14">
        <v>0.04</v>
      </c>
      <c r="C5" t="s">
        <v>13</v>
      </c>
    </row>
    <row r="6" spans="1:68" x14ac:dyDescent="0.25">
      <c r="A6" t="s">
        <v>368</v>
      </c>
      <c r="B6" s="14"/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</row>
    <row r="7" spans="1:68" ht="30" x14ac:dyDescent="0.25">
      <c r="A7" s="27" t="s">
        <v>382</v>
      </c>
      <c r="B7" s="12">
        <v>50000</v>
      </c>
    </row>
    <row r="8" spans="1:68" x14ac:dyDescent="0.25">
      <c r="A8" t="s">
        <v>373</v>
      </c>
      <c r="B8" s="12">
        <v>1</v>
      </c>
      <c r="C8" t="str">
        <f>VLOOKUP(B8,A92:B95,2)</f>
        <v>Pro Rata</v>
      </c>
    </row>
    <row r="9" spans="1:68" x14ac:dyDescent="0.25">
      <c r="A9" t="s">
        <v>367</v>
      </c>
      <c r="C9" s="13"/>
      <c r="D9" s="13"/>
      <c r="E9" s="13"/>
      <c r="F9" s="13"/>
      <c r="G9" s="13"/>
      <c r="H9" s="13"/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</row>
    <row r="10" spans="1:68" x14ac:dyDescent="0.25">
      <c r="A10" t="s">
        <v>155</v>
      </c>
      <c r="B10" s="14">
        <v>0.05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</row>
    <row r="11" spans="1:68" x14ac:dyDescent="0.25">
      <c r="A11" t="s">
        <v>170</v>
      </c>
      <c r="B11" s="14">
        <v>0.1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</row>
    <row r="12" spans="1:68" x14ac:dyDescent="0.25">
      <c r="A12" t="s">
        <v>171</v>
      </c>
      <c r="B12" s="14"/>
      <c r="C12" s="38" t="s">
        <v>35</v>
      </c>
      <c r="D12" s="38" t="s">
        <v>35</v>
      </c>
      <c r="E12" s="38" t="s">
        <v>35</v>
      </c>
      <c r="F12" s="38" t="s">
        <v>35</v>
      </c>
      <c r="G12" s="38" t="s">
        <v>35</v>
      </c>
      <c r="H12" s="38" t="s">
        <v>35</v>
      </c>
      <c r="I12" s="38" t="s">
        <v>35</v>
      </c>
      <c r="J12" s="38" t="s">
        <v>11</v>
      </c>
      <c r="K12" s="38" t="s">
        <v>11</v>
      </c>
      <c r="L12" s="38" t="s">
        <v>11</v>
      </c>
      <c r="M12" s="38" t="s">
        <v>11</v>
      </c>
      <c r="N12" s="38" t="s">
        <v>11</v>
      </c>
      <c r="O12" s="38" t="s">
        <v>11</v>
      </c>
      <c r="P12" s="38" t="s">
        <v>11</v>
      </c>
      <c r="Q12" s="38" t="s">
        <v>11</v>
      </c>
      <c r="R12" s="38" t="s">
        <v>11</v>
      </c>
      <c r="S12" s="38" t="s">
        <v>11</v>
      </c>
      <c r="T12" s="38" t="s">
        <v>11</v>
      </c>
      <c r="U12" s="38" t="s">
        <v>11</v>
      </c>
      <c r="V12" s="38" t="s">
        <v>11</v>
      </c>
      <c r="W12" s="38" t="s">
        <v>11</v>
      </c>
      <c r="X12" s="38" t="s">
        <v>11</v>
      </c>
      <c r="Y12" s="38" t="s">
        <v>11</v>
      </c>
      <c r="Z12" s="38" t="s">
        <v>11</v>
      </c>
      <c r="AA12" s="38" t="s">
        <v>11</v>
      </c>
      <c r="AB12" s="38" t="s">
        <v>11</v>
      </c>
      <c r="AC12" s="38" t="s">
        <v>11</v>
      </c>
      <c r="AD12" s="38" t="s">
        <v>11</v>
      </c>
      <c r="AE12" s="38" t="s">
        <v>11</v>
      </c>
      <c r="AF12" s="38" t="s">
        <v>11</v>
      </c>
      <c r="AG12" s="38" t="s">
        <v>11</v>
      </c>
      <c r="AH12" s="38" t="s">
        <v>11</v>
      </c>
      <c r="AI12" s="38" t="s">
        <v>11</v>
      </c>
      <c r="AJ12" s="38" t="s">
        <v>11</v>
      </c>
      <c r="AK12" s="38" t="s">
        <v>11</v>
      </c>
      <c r="AL12" s="38" t="s">
        <v>11</v>
      </c>
      <c r="AM12" s="38" t="s">
        <v>11</v>
      </c>
      <c r="AN12" s="38" t="s">
        <v>11</v>
      </c>
      <c r="AO12" s="38" t="s">
        <v>11</v>
      </c>
      <c r="AP12" s="38" t="s">
        <v>11</v>
      </c>
      <c r="AQ12" s="38" t="s">
        <v>11</v>
      </c>
      <c r="AR12" s="38" t="s">
        <v>11</v>
      </c>
      <c r="AS12" s="38" t="s">
        <v>11</v>
      </c>
      <c r="AT12" s="38" t="s">
        <v>11</v>
      </c>
      <c r="AU12" s="38" t="s">
        <v>11</v>
      </c>
      <c r="AV12" s="38" t="s">
        <v>11</v>
      </c>
      <c r="AW12" s="38" t="s">
        <v>11</v>
      </c>
      <c r="AX12" s="38" t="s">
        <v>11</v>
      </c>
      <c r="AY12" s="38" t="s">
        <v>11</v>
      </c>
      <c r="AZ12" s="38" t="s">
        <v>11</v>
      </c>
      <c r="BA12" s="38" t="s">
        <v>11</v>
      </c>
      <c r="BB12" s="38" t="s">
        <v>11</v>
      </c>
      <c r="BC12" s="38" t="s">
        <v>11</v>
      </c>
      <c r="BD12" s="38" t="s">
        <v>11</v>
      </c>
      <c r="BE12" s="38" t="s">
        <v>11</v>
      </c>
      <c r="BF12" s="38" t="s">
        <v>11</v>
      </c>
      <c r="BG12" s="38" t="s">
        <v>11</v>
      </c>
      <c r="BH12" s="38" t="s">
        <v>11</v>
      </c>
      <c r="BI12" s="38" t="s">
        <v>11</v>
      </c>
      <c r="BJ12" s="13"/>
      <c r="BK12" s="13"/>
      <c r="BL12" s="13"/>
      <c r="BM12" s="13"/>
      <c r="BN12" s="13"/>
      <c r="BO12" s="13"/>
      <c r="BP12" s="13"/>
    </row>
    <row r="13" spans="1:68" x14ac:dyDescent="0.25">
      <c r="A13" t="s">
        <v>173</v>
      </c>
      <c r="B13" s="14">
        <v>0.7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13"/>
      <c r="BK13" s="13"/>
      <c r="BL13" s="13"/>
      <c r="BM13" s="13"/>
      <c r="BN13" s="13"/>
      <c r="BO13" s="13"/>
      <c r="BP13" s="13"/>
    </row>
    <row r="14" spans="1:68" x14ac:dyDescent="0.25">
      <c r="A14" t="s">
        <v>174</v>
      </c>
      <c r="B14" s="14">
        <v>1.25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13"/>
      <c r="BK14" s="13"/>
      <c r="BL14" s="13"/>
      <c r="BM14" s="13"/>
      <c r="BN14" s="13"/>
      <c r="BO14" s="13"/>
      <c r="BP14" s="13"/>
    </row>
    <row r="15" spans="1:68" x14ac:dyDescent="0.25">
      <c r="A15" t="s">
        <v>47</v>
      </c>
      <c r="B15" s="14">
        <v>0.06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13"/>
      <c r="BK15" s="13"/>
      <c r="BL15" s="13"/>
      <c r="BM15" s="13"/>
      <c r="BN15" s="13"/>
      <c r="BO15" s="13"/>
      <c r="BP15" s="13"/>
    </row>
    <row r="16" spans="1:68" x14ac:dyDescent="0.25">
      <c r="A16" t="s">
        <v>179</v>
      </c>
      <c r="B16" s="14" t="b">
        <f>TRUE()</f>
        <v>1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13"/>
      <c r="BK16" s="13"/>
      <c r="BL16" s="13"/>
      <c r="BM16" s="13"/>
      <c r="BN16" s="13"/>
      <c r="BO16" s="13"/>
      <c r="BP16" s="13"/>
    </row>
    <row r="17" spans="1:77" x14ac:dyDescent="0.25">
      <c r="B17" s="14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13"/>
      <c r="BK17" s="13"/>
      <c r="BL17" s="13"/>
      <c r="BM17" s="13"/>
      <c r="BN17" s="13"/>
      <c r="BO17" s="13"/>
      <c r="BP17" s="13"/>
    </row>
    <row r="18" spans="1:77" x14ac:dyDescent="0.25"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</row>
    <row r="20" spans="1:77" x14ac:dyDescent="0.25">
      <c r="A20" t="s">
        <v>153</v>
      </c>
      <c r="C20" s="5">
        <f>B4</f>
        <v>500000</v>
      </c>
      <c r="D20" s="4">
        <f>C20*(1+$B$5/4)</f>
        <v>505000</v>
      </c>
      <c r="E20" s="4">
        <f t="shared" ref="E20:BI20" si="0">D20*(1+$B$5/4)</f>
        <v>510050</v>
      </c>
      <c r="F20" s="4">
        <f t="shared" si="0"/>
        <v>515150.5</v>
      </c>
      <c r="G20" s="4">
        <f t="shared" si="0"/>
        <v>520302.005</v>
      </c>
      <c r="H20" s="4">
        <f t="shared" si="0"/>
        <v>525505.02505000005</v>
      </c>
      <c r="I20" s="4">
        <f t="shared" si="0"/>
        <v>530760.07530050003</v>
      </c>
      <c r="J20" s="4">
        <f t="shared" si="0"/>
        <v>536067.67605350504</v>
      </c>
      <c r="K20" s="4">
        <f t="shared" si="0"/>
        <v>541428.35281404015</v>
      </c>
      <c r="L20" s="4">
        <f t="shared" si="0"/>
        <v>546842.63634218054</v>
      </c>
      <c r="M20" s="4">
        <f t="shared" si="0"/>
        <v>552311.06270560238</v>
      </c>
      <c r="N20" s="4">
        <f t="shared" si="0"/>
        <v>557834.17333265836</v>
      </c>
      <c r="O20" s="4">
        <f t="shared" si="0"/>
        <v>563412.51506598492</v>
      </c>
      <c r="P20" s="4">
        <f t="shared" si="0"/>
        <v>569046.64021664474</v>
      </c>
      <c r="Q20" s="4">
        <f t="shared" si="0"/>
        <v>574737.10661881114</v>
      </c>
      <c r="R20" s="4">
        <f t="shared" si="0"/>
        <v>580484.47768499923</v>
      </c>
      <c r="S20" s="4">
        <f t="shared" si="0"/>
        <v>586289.32246184919</v>
      </c>
      <c r="T20" s="4">
        <f t="shared" si="0"/>
        <v>592152.21568646771</v>
      </c>
      <c r="U20" s="4">
        <f t="shared" si="0"/>
        <v>598073.73784333235</v>
      </c>
      <c r="V20" s="4">
        <f t="shared" si="0"/>
        <v>604054.47522176569</v>
      </c>
      <c r="W20" s="4">
        <f t="shared" si="0"/>
        <v>610095.01997398341</v>
      </c>
      <c r="X20" s="4">
        <f t="shared" si="0"/>
        <v>616195.9701737233</v>
      </c>
      <c r="Y20" s="4">
        <f t="shared" si="0"/>
        <v>622357.92987546057</v>
      </c>
      <c r="Z20" s="4">
        <f t="shared" si="0"/>
        <v>628581.50917421514</v>
      </c>
      <c r="AA20" s="4">
        <f t="shared" si="0"/>
        <v>634867.32426595734</v>
      </c>
      <c r="AB20" s="4">
        <f t="shared" si="0"/>
        <v>641215.99750861689</v>
      </c>
      <c r="AC20" s="4">
        <f t="shared" si="0"/>
        <v>647628.15748370311</v>
      </c>
      <c r="AD20" s="4">
        <f t="shared" si="0"/>
        <v>654104.43905854016</v>
      </c>
      <c r="AE20" s="4">
        <f t="shared" si="0"/>
        <v>660645.48344912555</v>
      </c>
      <c r="AF20" s="4">
        <f t="shared" si="0"/>
        <v>667251.93828361679</v>
      </c>
      <c r="AG20" s="4">
        <f t="shared" si="0"/>
        <v>673924.45766645297</v>
      </c>
      <c r="AH20" s="4">
        <f t="shared" si="0"/>
        <v>680663.7022431175</v>
      </c>
      <c r="AI20" s="4">
        <f t="shared" si="0"/>
        <v>687470.33926554862</v>
      </c>
      <c r="AJ20" s="4">
        <f t="shared" si="0"/>
        <v>694345.0426582041</v>
      </c>
      <c r="AK20" s="4">
        <f t="shared" si="0"/>
        <v>701288.49308478611</v>
      </c>
      <c r="AL20" s="4">
        <f t="shared" si="0"/>
        <v>708301.37801563402</v>
      </c>
      <c r="AM20" s="4">
        <f t="shared" si="0"/>
        <v>715384.39179579041</v>
      </c>
      <c r="AN20" s="4">
        <f t="shared" si="0"/>
        <v>722538.23571374826</v>
      </c>
      <c r="AO20" s="4">
        <f t="shared" si="0"/>
        <v>729763.61807088577</v>
      </c>
      <c r="AP20" s="4">
        <f t="shared" si="0"/>
        <v>737061.25425159466</v>
      </c>
      <c r="AQ20" s="4">
        <f t="shared" si="0"/>
        <v>744431.86679411063</v>
      </c>
      <c r="AR20" s="4">
        <f t="shared" si="0"/>
        <v>751876.18546205177</v>
      </c>
      <c r="AS20" s="4">
        <f t="shared" si="0"/>
        <v>759394.9473166723</v>
      </c>
      <c r="AT20" s="4">
        <f t="shared" si="0"/>
        <v>766988.89678983903</v>
      </c>
      <c r="AU20" s="4">
        <f t="shared" si="0"/>
        <v>774658.78575773747</v>
      </c>
      <c r="AV20" s="4">
        <f t="shared" si="0"/>
        <v>782405.37361531483</v>
      </c>
      <c r="AW20" s="4">
        <f t="shared" si="0"/>
        <v>790229.42735146801</v>
      </c>
      <c r="AX20" s="4">
        <f t="shared" si="0"/>
        <v>798131.72162498266</v>
      </c>
      <c r="AY20" s="4">
        <f t="shared" si="0"/>
        <v>806113.03884123254</v>
      </c>
      <c r="AZ20" s="4">
        <f t="shared" si="0"/>
        <v>814174.16922964482</v>
      </c>
      <c r="BA20" s="4">
        <f t="shared" si="0"/>
        <v>822315.91092194128</v>
      </c>
      <c r="BB20" s="4">
        <f t="shared" si="0"/>
        <v>830539.07003116072</v>
      </c>
      <c r="BC20" s="4">
        <f t="shared" si="0"/>
        <v>838844.46073147235</v>
      </c>
      <c r="BD20" s="4">
        <f t="shared" si="0"/>
        <v>847232.90533878712</v>
      </c>
      <c r="BE20" s="4">
        <f t="shared" si="0"/>
        <v>855705.23439217499</v>
      </c>
      <c r="BF20" s="4">
        <f t="shared" si="0"/>
        <v>864262.28673609672</v>
      </c>
      <c r="BG20" s="4">
        <f t="shared" si="0"/>
        <v>872904.90960345767</v>
      </c>
      <c r="BH20" s="4">
        <f t="shared" si="0"/>
        <v>881633.95869949227</v>
      </c>
      <c r="BI20" s="4">
        <f t="shared" si="0"/>
        <v>890450.29828648723</v>
      </c>
    </row>
    <row r="24" spans="1:77" x14ac:dyDescent="0.25">
      <c r="C24" s="2">
        <f>Timeline!C12</f>
        <v>2014.75</v>
      </c>
      <c r="D24" s="2">
        <f>Timeline!D12</f>
        <v>2015</v>
      </c>
      <c r="E24" s="2">
        <f>Timeline!E12</f>
        <v>2015.25</v>
      </c>
      <c r="F24" s="2">
        <f>Timeline!F12</f>
        <v>2015.5</v>
      </c>
      <c r="G24" s="2">
        <f>Timeline!G12</f>
        <v>2015.75</v>
      </c>
      <c r="H24" s="2">
        <f>Timeline!H12</f>
        <v>2016</v>
      </c>
      <c r="I24" s="2">
        <f>Timeline!I12</f>
        <v>2016.25</v>
      </c>
      <c r="J24" s="2">
        <f>Timeline!J12</f>
        <v>2016.5</v>
      </c>
      <c r="K24" s="2">
        <f>Timeline!K12</f>
        <v>2016.75</v>
      </c>
      <c r="L24" s="2">
        <f>Timeline!L12</f>
        <v>2017</v>
      </c>
      <c r="M24" s="2">
        <f>Timeline!M12</f>
        <v>2017.25</v>
      </c>
      <c r="N24" s="2">
        <f>Timeline!N12</f>
        <v>2017.5</v>
      </c>
      <c r="O24" s="2">
        <f>Timeline!O12</f>
        <v>2017.75</v>
      </c>
      <c r="P24" s="2">
        <f>Timeline!P12</f>
        <v>2018</v>
      </c>
      <c r="Q24" s="2">
        <f>Timeline!Q12</f>
        <v>2018.25</v>
      </c>
      <c r="R24" s="2">
        <f>Timeline!R12</f>
        <v>2018.5</v>
      </c>
      <c r="S24" s="2">
        <f>Timeline!S12</f>
        <v>2018.75</v>
      </c>
      <c r="T24" s="2">
        <f>Timeline!T12</f>
        <v>2019</v>
      </c>
      <c r="U24" s="2">
        <f>Timeline!U12</f>
        <v>2019.25</v>
      </c>
      <c r="V24" s="2">
        <f>Timeline!V12</f>
        <v>2019.5</v>
      </c>
      <c r="W24" s="2">
        <f>Timeline!W12</f>
        <v>2019.75</v>
      </c>
      <c r="X24" s="2">
        <f>Timeline!X12</f>
        <v>2020</v>
      </c>
      <c r="Y24" s="2">
        <f>Timeline!Y12</f>
        <v>2020.25</v>
      </c>
      <c r="Z24" s="2">
        <f>Timeline!Z12</f>
        <v>2020.5</v>
      </c>
      <c r="AA24" s="2">
        <f>Timeline!AA12</f>
        <v>2020.75</v>
      </c>
      <c r="AB24" s="2">
        <f>Timeline!AB12</f>
        <v>2021</v>
      </c>
      <c r="AC24" s="2">
        <f>Timeline!AC12</f>
        <v>2021.25</v>
      </c>
      <c r="AD24" s="2">
        <f>Timeline!AD12</f>
        <v>2021.5</v>
      </c>
      <c r="AE24" s="2">
        <f>Timeline!AE12</f>
        <v>2021.75</v>
      </c>
      <c r="AF24" s="2">
        <f>Timeline!AF12</f>
        <v>2022</v>
      </c>
      <c r="AG24" s="2">
        <f>Timeline!AG12</f>
        <v>2022.25</v>
      </c>
      <c r="AH24" s="2">
        <f>Timeline!AH12</f>
        <v>2022.5</v>
      </c>
      <c r="AI24" s="2">
        <f>Timeline!AI12</f>
        <v>2022.75</v>
      </c>
      <c r="AJ24" s="2">
        <f>Timeline!AJ12</f>
        <v>2023</v>
      </c>
      <c r="AK24" s="2">
        <f>Timeline!AK12</f>
        <v>2023.25</v>
      </c>
      <c r="AL24" s="2">
        <f>Timeline!AL12</f>
        <v>2023.5</v>
      </c>
      <c r="AM24" s="2">
        <f>Timeline!AM12</f>
        <v>2023.75</v>
      </c>
      <c r="AN24" s="2">
        <f>Timeline!AN12</f>
        <v>2024</v>
      </c>
      <c r="AO24" s="2">
        <f>Timeline!AO12</f>
        <v>2024.25</v>
      </c>
      <c r="AP24" s="2">
        <f>Timeline!AP12</f>
        <v>2024.5</v>
      </c>
      <c r="AQ24" s="2">
        <f>Timeline!AQ12</f>
        <v>2024.75</v>
      </c>
      <c r="AR24" s="2">
        <f>Timeline!AR12</f>
        <v>2025</v>
      </c>
      <c r="AS24" s="2">
        <f>Timeline!AS12</f>
        <v>2025.25</v>
      </c>
      <c r="AT24" s="2">
        <f>Timeline!AT12</f>
        <v>2025.5</v>
      </c>
      <c r="AU24" s="2">
        <f>Timeline!AU12</f>
        <v>2025.75</v>
      </c>
      <c r="AV24" s="2">
        <f>Timeline!AV12</f>
        <v>2026</v>
      </c>
      <c r="AW24" s="2">
        <f>Timeline!AW12</f>
        <v>2026.25</v>
      </c>
      <c r="AX24" s="2">
        <f>Timeline!AX12</f>
        <v>2026.5</v>
      </c>
      <c r="AY24" s="2">
        <f>Timeline!AY12</f>
        <v>2026.75</v>
      </c>
      <c r="AZ24" s="2">
        <f>Timeline!AZ12</f>
        <v>2027</v>
      </c>
      <c r="BA24" s="2">
        <f>Timeline!BA12</f>
        <v>2027.25</v>
      </c>
      <c r="BB24" s="2">
        <f>Timeline!BB12</f>
        <v>2027.5</v>
      </c>
      <c r="BC24" s="2">
        <f>Timeline!BC12</f>
        <v>2027.75</v>
      </c>
      <c r="BD24" s="2">
        <f>Timeline!BD12</f>
        <v>2028</v>
      </c>
      <c r="BE24" s="2">
        <f>Timeline!BE12</f>
        <v>2028.25</v>
      </c>
      <c r="BF24" s="2">
        <f>Timeline!BF12</f>
        <v>2028.5</v>
      </c>
      <c r="BG24" s="2">
        <f>Timeline!BG12</f>
        <v>2028.75</v>
      </c>
      <c r="BH24" s="2">
        <f>Timeline!BH12</f>
        <v>2029</v>
      </c>
      <c r="BI24" s="2">
        <f>Timeline!BI12</f>
        <v>2029.25</v>
      </c>
      <c r="BJ24" s="2">
        <f>Timeline!BJ12</f>
        <v>0</v>
      </c>
      <c r="BK24" s="2">
        <f>Timeline!BK12</f>
        <v>0</v>
      </c>
      <c r="BL24" s="2">
        <f>Timeline!BL12</f>
        <v>0</v>
      </c>
      <c r="BM24" s="2">
        <f>Timeline!BM12</f>
        <v>0</v>
      </c>
      <c r="BN24" s="2">
        <f>Timeline!BN12</f>
        <v>0</v>
      </c>
      <c r="BO24" s="2">
        <f>Timeline!BO12</f>
        <v>0</v>
      </c>
      <c r="BP24" s="2">
        <f>Timeline!BP12</f>
        <v>0</v>
      </c>
      <c r="BQ24" s="2">
        <f>Timeline!BQ12</f>
        <v>0</v>
      </c>
      <c r="BR24" s="2">
        <f>Timeline!BR12</f>
        <v>0</v>
      </c>
      <c r="BS24" s="2">
        <f>Timeline!BS12</f>
        <v>0</v>
      </c>
      <c r="BT24" s="2">
        <f>Timeline!BT12</f>
        <v>0</v>
      </c>
      <c r="BU24" s="2">
        <f>Timeline!BU12</f>
        <v>0</v>
      </c>
      <c r="BV24" s="2">
        <f>Timeline!BV12</f>
        <v>0</v>
      </c>
      <c r="BW24" s="2">
        <f>Timeline!BW12</f>
        <v>0</v>
      </c>
      <c r="BX24" s="2">
        <f>Timeline!BX12</f>
        <v>0</v>
      </c>
      <c r="BY24" s="2">
        <f>Timeline!BY12</f>
        <v>0</v>
      </c>
    </row>
    <row r="25" spans="1:77" x14ac:dyDescent="0.25">
      <c r="C25" s="2">
        <f>Timeline!C13</f>
        <v>2014</v>
      </c>
      <c r="D25" s="2">
        <f>Timeline!D13</f>
        <v>2015</v>
      </c>
      <c r="E25" s="2">
        <f>Timeline!E13</f>
        <v>2015</v>
      </c>
      <c r="F25" s="2">
        <f>Timeline!F13</f>
        <v>2015</v>
      </c>
      <c r="G25" s="2">
        <f>Timeline!G13</f>
        <v>2015</v>
      </c>
      <c r="H25" s="2">
        <f>Timeline!H13</f>
        <v>2016</v>
      </c>
      <c r="I25" s="2">
        <f>Timeline!I13</f>
        <v>2016</v>
      </c>
      <c r="J25" s="2">
        <f>Timeline!J13</f>
        <v>2016</v>
      </c>
      <c r="K25" s="2">
        <f>Timeline!K13</f>
        <v>2016</v>
      </c>
      <c r="L25" s="2">
        <f>Timeline!L13</f>
        <v>2017</v>
      </c>
      <c r="M25" s="2">
        <f>Timeline!M13</f>
        <v>2017</v>
      </c>
      <c r="N25" s="2">
        <f>Timeline!N13</f>
        <v>2017</v>
      </c>
      <c r="O25" s="2">
        <f>Timeline!O13</f>
        <v>2017</v>
      </c>
      <c r="P25" s="2">
        <f>Timeline!P13</f>
        <v>2018</v>
      </c>
      <c r="Q25" s="2">
        <f>Timeline!Q13</f>
        <v>2018</v>
      </c>
      <c r="R25" s="2">
        <f>Timeline!R13</f>
        <v>2018</v>
      </c>
      <c r="S25" s="2">
        <f>Timeline!S13</f>
        <v>2018</v>
      </c>
      <c r="T25" s="2">
        <f>Timeline!T13</f>
        <v>2019</v>
      </c>
      <c r="U25" s="2">
        <f>Timeline!U13</f>
        <v>2019</v>
      </c>
      <c r="V25" s="2">
        <f>Timeline!V13</f>
        <v>2019</v>
      </c>
      <c r="W25" s="2">
        <f>Timeline!W13</f>
        <v>2019</v>
      </c>
      <c r="X25" s="2">
        <f>Timeline!X13</f>
        <v>2020</v>
      </c>
      <c r="Y25" s="2">
        <f>Timeline!Y13</f>
        <v>2020</v>
      </c>
      <c r="Z25" s="2">
        <f>Timeline!Z13</f>
        <v>2020</v>
      </c>
      <c r="AA25" s="2">
        <f>Timeline!AA13</f>
        <v>2020</v>
      </c>
      <c r="AB25" s="2">
        <f>Timeline!AB13</f>
        <v>2021</v>
      </c>
      <c r="AC25" s="2">
        <f>Timeline!AC13</f>
        <v>2021</v>
      </c>
      <c r="AD25" s="2">
        <f>Timeline!AD13</f>
        <v>2021</v>
      </c>
      <c r="AE25" s="2">
        <f>Timeline!AE13</f>
        <v>2021</v>
      </c>
      <c r="AF25" s="2">
        <f>Timeline!AF13</f>
        <v>2022</v>
      </c>
      <c r="AG25" s="2">
        <f>Timeline!AG13</f>
        <v>2022</v>
      </c>
      <c r="AH25" s="2">
        <f>Timeline!AH13</f>
        <v>2022</v>
      </c>
      <c r="AI25" s="2">
        <f>Timeline!AI13</f>
        <v>2022</v>
      </c>
      <c r="AJ25" s="2">
        <f>Timeline!AJ13</f>
        <v>2023</v>
      </c>
      <c r="AK25" s="2">
        <f>Timeline!AK13</f>
        <v>2023</v>
      </c>
      <c r="AL25" s="2">
        <f>Timeline!AL13</f>
        <v>2023</v>
      </c>
      <c r="AM25" s="2">
        <f>Timeline!AM13</f>
        <v>2023</v>
      </c>
      <c r="AN25" s="2">
        <f>Timeline!AN13</f>
        <v>2024</v>
      </c>
      <c r="AO25" s="2">
        <f>Timeline!AO13</f>
        <v>2024</v>
      </c>
      <c r="AP25" s="2">
        <f>Timeline!AP13</f>
        <v>2024</v>
      </c>
      <c r="AQ25" s="2">
        <f>Timeline!AQ13</f>
        <v>2024</v>
      </c>
      <c r="AR25" s="2">
        <f>Timeline!AR13</f>
        <v>2025</v>
      </c>
      <c r="AS25" s="2">
        <f>Timeline!AS13</f>
        <v>2025</v>
      </c>
      <c r="AT25" s="2">
        <f>Timeline!AT13</f>
        <v>2025</v>
      </c>
      <c r="AU25" s="2">
        <f>Timeline!AU13</f>
        <v>2025</v>
      </c>
      <c r="AV25" s="2">
        <f>Timeline!AV13</f>
        <v>2026</v>
      </c>
      <c r="AW25" s="2">
        <f>Timeline!AW13</f>
        <v>2026</v>
      </c>
      <c r="AX25" s="2">
        <f>Timeline!AX13</f>
        <v>2026</v>
      </c>
      <c r="AY25" s="2">
        <f>Timeline!AY13</f>
        <v>2026</v>
      </c>
      <c r="AZ25" s="2">
        <f>Timeline!AZ13</f>
        <v>2027</v>
      </c>
      <c r="BA25" s="2">
        <f>Timeline!BA13</f>
        <v>2027</v>
      </c>
      <c r="BB25" s="2">
        <f>Timeline!BB13</f>
        <v>2027</v>
      </c>
      <c r="BC25" s="2">
        <f>Timeline!BC13</f>
        <v>2027</v>
      </c>
      <c r="BD25" s="2">
        <f>Timeline!BD13</f>
        <v>2028</v>
      </c>
      <c r="BE25" s="2">
        <f>Timeline!BE13</f>
        <v>2028</v>
      </c>
      <c r="BF25" s="2">
        <f>Timeline!BF13</f>
        <v>2028</v>
      </c>
      <c r="BG25" s="2">
        <f>Timeline!BG13</f>
        <v>2028</v>
      </c>
      <c r="BH25" s="2">
        <f>Timeline!BH13</f>
        <v>2029</v>
      </c>
      <c r="BI25" s="2">
        <f>Timeline!BI13</f>
        <v>2029</v>
      </c>
      <c r="BJ25" s="2">
        <f>Timeline!BJ13</f>
        <v>0</v>
      </c>
      <c r="BK25" s="2">
        <f>Timeline!BK13</f>
        <v>0</v>
      </c>
      <c r="BL25" s="2">
        <f>Timeline!BL13</f>
        <v>0</v>
      </c>
      <c r="BM25" s="2">
        <f>Timeline!BM13</f>
        <v>0</v>
      </c>
      <c r="BN25" s="2">
        <f>Timeline!BN13</f>
        <v>0</v>
      </c>
      <c r="BO25" s="2">
        <f>Timeline!BO13</f>
        <v>0</v>
      </c>
      <c r="BP25" s="2">
        <f>Timeline!BP13</f>
        <v>0</v>
      </c>
      <c r="BQ25" s="2">
        <f>Timeline!BQ13</f>
        <v>0</v>
      </c>
      <c r="BR25" s="2">
        <f>Timeline!BR13</f>
        <v>0</v>
      </c>
      <c r="BS25" s="2">
        <f>Timeline!BS13</f>
        <v>0</v>
      </c>
      <c r="BT25" s="2">
        <f>Timeline!BT13</f>
        <v>0</v>
      </c>
      <c r="BU25" s="2">
        <f>Timeline!BU13</f>
        <v>0</v>
      </c>
      <c r="BV25" s="2">
        <f>Timeline!BV13</f>
        <v>0</v>
      </c>
      <c r="BW25" s="2">
        <f>Timeline!BW13</f>
        <v>0</v>
      </c>
      <c r="BX25" s="2">
        <f>Timeline!BX13</f>
        <v>0</v>
      </c>
      <c r="BY25" s="2">
        <f>Timeline!BY13</f>
        <v>0</v>
      </c>
    </row>
    <row r="26" spans="1:77" x14ac:dyDescent="0.25">
      <c r="C26" s="2" t="str">
        <f>Timeline!C14</f>
        <v>Q4</v>
      </c>
      <c r="D26" s="2" t="str">
        <f>Timeline!D14</f>
        <v>Q1</v>
      </c>
      <c r="E26" s="2" t="str">
        <f>Timeline!E14</f>
        <v>Q2</v>
      </c>
      <c r="F26" s="2" t="str">
        <f>Timeline!F14</f>
        <v>Q3</v>
      </c>
      <c r="G26" s="2" t="str">
        <f>Timeline!G14</f>
        <v>Q4</v>
      </c>
      <c r="H26" s="2" t="str">
        <f>Timeline!H14</f>
        <v>Q1</v>
      </c>
      <c r="I26" s="2" t="str">
        <f>Timeline!I14</f>
        <v>Q2</v>
      </c>
      <c r="J26" s="2" t="str">
        <f>Timeline!J14</f>
        <v>Q3</v>
      </c>
      <c r="K26" s="2" t="str">
        <f>Timeline!K14</f>
        <v>Q4</v>
      </c>
      <c r="L26" s="2" t="str">
        <f>Timeline!L14</f>
        <v>Q1</v>
      </c>
      <c r="M26" s="2" t="str">
        <f>Timeline!M14</f>
        <v>Q2</v>
      </c>
      <c r="N26" s="2" t="str">
        <f>Timeline!N14</f>
        <v>Q3</v>
      </c>
      <c r="O26" s="2" t="str">
        <f>Timeline!O14</f>
        <v>Q4</v>
      </c>
      <c r="P26" s="2" t="str">
        <f>Timeline!P14</f>
        <v>Q1</v>
      </c>
      <c r="Q26" s="2" t="str">
        <f>Timeline!Q14</f>
        <v>Q2</v>
      </c>
      <c r="R26" s="2" t="str">
        <f>Timeline!R14</f>
        <v>Q3</v>
      </c>
      <c r="S26" s="2" t="str">
        <f>Timeline!S14</f>
        <v>Q4</v>
      </c>
      <c r="T26" s="2" t="str">
        <f>Timeline!T14</f>
        <v>Q1</v>
      </c>
      <c r="U26" s="2" t="str">
        <f>Timeline!U14</f>
        <v>Q2</v>
      </c>
      <c r="V26" s="2" t="str">
        <f>Timeline!V14</f>
        <v>Q3</v>
      </c>
      <c r="W26" s="2" t="str">
        <f>Timeline!W14</f>
        <v>Q4</v>
      </c>
      <c r="X26" s="2" t="str">
        <f>Timeline!X14</f>
        <v>Q1</v>
      </c>
      <c r="Y26" s="2" t="str">
        <f>Timeline!Y14</f>
        <v>Q2</v>
      </c>
      <c r="Z26" s="2" t="str">
        <f>Timeline!Z14</f>
        <v>Q3</v>
      </c>
      <c r="AA26" s="2" t="str">
        <f>Timeline!AA14</f>
        <v>Q4</v>
      </c>
      <c r="AB26" s="2" t="str">
        <f>Timeline!AB14</f>
        <v>Q1</v>
      </c>
      <c r="AC26" s="2" t="str">
        <f>Timeline!AC14</f>
        <v>Q2</v>
      </c>
      <c r="AD26" s="2" t="str">
        <f>Timeline!AD14</f>
        <v>Q3</v>
      </c>
      <c r="AE26" s="2" t="str">
        <f>Timeline!AE14</f>
        <v>Q4</v>
      </c>
      <c r="AF26" s="2" t="str">
        <f>Timeline!AF14</f>
        <v>Q1</v>
      </c>
      <c r="AG26" s="2" t="str">
        <f>Timeline!AG14</f>
        <v>Q2</v>
      </c>
      <c r="AH26" s="2" t="str">
        <f>Timeline!AH14</f>
        <v>Q3</v>
      </c>
      <c r="AI26" s="2" t="str">
        <f>Timeline!AI14</f>
        <v>Q4</v>
      </c>
      <c r="AJ26" s="2" t="str">
        <f>Timeline!AJ14</f>
        <v>Q1</v>
      </c>
      <c r="AK26" s="2" t="str">
        <f>Timeline!AK14</f>
        <v>Q2</v>
      </c>
      <c r="AL26" s="2" t="str">
        <f>Timeline!AL14</f>
        <v>Q3</v>
      </c>
      <c r="AM26" s="2" t="str">
        <f>Timeline!AM14</f>
        <v>Q4</v>
      </c>
      <c r="AN26" s="2" t="str">
        <f>Timeline!AN14</f>
        <v>Q1</v>
      </c>
      <c r="AO26" s="2" t="str">
        <f>Timeline!AO14</f>
        <v>Q2</v>
      </c>
      <c r="AP26" s="2" t="str">
        <f>Timeline!AP14</f>
        <v>Q3</v>
      </c>
      <c r="AQ26" s="2" t="str">
        <f>Timeline!AQ14</f>
        <v>Q4</v>
      </c>
      <c r="AR26" s="2" t="str">
        <f>Timeline!AR14</f>
        <v>Q1</v>
      </c>
      <c r="AS26" s="2" t="str">
        <f>Timeline!AS14</f>
        <v>Q2</v>
      </c>
      <c r="AT26" s="2" t="str">
        <f>Timeline!AT14</f>
        <v>Q3</v>
      </c>
      <c r="AU26" s="2" t="str">
        <f>Timeline!AU14</f>
        <v>Q4</v>
      </c>
      <c r="AV26" s="2" t="str">
        <f>Timeline!AV14</f>
        <v>Q1</v>
      </c>
      <c r="AW26" s="2" t="str">
        <f>Timeline!AW14</f>
        <v>Q2</v>
      </c>
      <c r="AX26" s="2" t="str">
        <f>Timeline!AX14</f>
        <v>Q3</v>
      </c>
      <c r="AY26" s="2" t="str">
        <f>Timeline!AY14</f>
        <v>Q4</v>
      </c>
      <c r="AZ26" s="2" t="str">
        <f>Timeline!AZ14</f>
        <v>Q1</v>
      </c>
      <c r="BA26" s="2" t="str">
        <f>Timeline!BA14</f>
        <v>Q2</v>
      </c>
      <c r="BB26" s="2" t="str">
        <f>Timeline!BB14</f>
        <v>Q3</v>
      </c>
      <c r="BC26" s="2" t="str">
        <f>Timeline!BC14</f>
        <v>Q4</v>
      </c>
      <c r="BD26" s="2" t="str">
        <f>Timeline!BD14</f>
        <v>Q1</v>
      </c>
      <c r="BE26" s="2" t="str">
        <f>Timeline!BE14</f>
        <v>Q2</v>
      </c>
      <c r="BF26" s="2" t="str">
        <f>Timeline!BF14</f>
        <v>Q3</v>
      </c>
      <c r="BG26" s="2" t="str">
        <f>Timeline!BG14</f>
        <v>Q4</v>
      </c>
      <c r="BH26" s="2" t="str">
        <f>Timeline!BH14</f>
        <v>Q1</v>
      </c>
      <c r="BI26" s="2" t="str">
        <f>Timeline!BI14</f>
        <v>Q2</v>
      </c>
      <c r="BJ26" s="2">
        <f>Timeline!BJ14</f>
        <v>0</v>
      </c>
      <c r="BK26" s="2">
        <f>Timeline!BK14</f>
        <v>0</v>
      </c>
      <c r="BL26" s="2">
        <f>Timeline!BL14</f>
        <v>0</v>
      </c>
      <c r="BM26" s="2">
        <f>Timeline!BM14</f>
        <v>0</v>
      </c>
      <c r="BN26" s="2">
        <f>Timeline!BN14</f>
        <v>0</v>
      </c>
      <c r="BO26" s="2">
        <f>Timeline!BO14</f>
        <v>0</v>
      </c>
      <c r="BP26" s="2">
        <f>Timeline!BP14</f>
        <v>0</v>
      </c>
      <c r="BQ26" s="2">
        <f>Timeline!BQ14</f>
        <v>0</v>
      </c>
      <c r="BR26" s="2">
        <f>Timeline!BR14</f>
        <v>0</v>
      </c>
      <c r="BS26" s="2">
        <f>Timeline!BS14</f>
        <v>0</v>
      </c>
      <c r="BT26" s="2">
        <f>Timeline!BT14</f>
        <v>0</v>
      </c>
      <c r="BU26" s="2">
        <f>Timeline!BU14</f>
        <v>0</v>
      </c>
      <c r="BV26" s="2">
        <f>Timeline!BV14</f>
        <v>0</v>
      </c>
      <c r="BW26" s="2">
        <f>Timeline!BW14</f>
        <v>0</v>
      </c>
      <c r="BX26" s="2">
        <f>Timeline!BX14</f>
        <v>0</v>
      </c>
      <c r="BY26" s="2">
        <f>Timeline!BY14</f>
        <v>0</v>
      </c>
    </row>
    <row r="28" spans="1:77" x14ac:dyDescent="0.25">
      <c r="A28" t="s">
        <v>150</v>
      </c>
    </row>
    <row r="29" spans="1:77" x14ac:dyDescent="0.25">
      <c r="A29" t="s">
        <v>151</v>
      </c>
      <c r="C29" s="12">
        <v>0</v>
      </c>
      <c r="D29" s="13"/>
      <c r="E29" s="13"/>
      <c r="F29" s="13"/>
      <c r="G29" s="13"/>
      <c r="H29" s="13"/>
      <c r="I29" s="13"/>
    </row>
    <row r="30" spans="1:77" x14ac:dyDescent="0.25">
      <c r="A30" t="s">
        <v>152</v>
      </c>
      <c r="C30" s="13"/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3">
        <v>0</v>
      </c>
    </row>
    <row r="31" spans="1:77" x14ac:dyDescent="0.25">
      <c r="A31" s="42" t="s">
        <v>73</v>
      </c>
      <c r="C31" s="5">
        <f>SUM(C29:C30)</f>
        <v>0</v>
      </c>
      <c r="D31" s="5">
        <f t="shared" ref="D31:BI31" si="1">SUM(D29:D30)</f>
        <v>0</v>
      </c>
      <c r="E31" s="5">
        <f t="shared" si="1"/>
        <v>0</v>
      </c>
      <c r="F31" s="5">
        <f t="shared" si="1"/>
        <v>0</v>
      </c>
      <c r="G31" s="5">
        <f t="shared" si="1"/>
        <v>0</v>
      </c>
      <c r="H31" s="5">
        <f t="shared" si="1"/>
        <v>0</v>
      </c>
      <c r="I31" s="5">
        <f t="shared" si="1"/>
        <v>0</v>
      </c>
      <c r="J31" s="5">
        <f t="shared" si="1"/>
        <v>0</v>
      </c>
      <c r="K31" s="5">
        <f t="shared" si="1"/>
        <v>0</v>
      </c>
      <c r="L31" s="5">
        <f t="shared" si="1"/>
        <v>0</v>
      </c>
      <c r="M31" s="5">
        <f t="shared" si="1"/>
        <v>0</v>
      </c>
      <c r="N31" s="5">
        <f t="shared" si="1"/>
        <v>0</v>
      </c>
      <c r="O31" s="5">
        <f t="shared" si="1"/>
        <v>0</v>
      </c>
      <c r="P31" s="5">
        <f t="shared" si="1"/>
        <v>0</v>
      </c>
      <c r="Q31" s="5">
        <f t="shared" si="1"/>
        <v>0</v>
      </c>
      <c r="R31" s="5">
        <f t="shared" si="1"/>
        <v>0</v>
      </c>
      <c r="S31" s="5">
        <f t="shared" si="1"/>
        <v>0</v>
      </c>
      <c r="T31" s="5">
        <f t="shared" si="1"/>
        <v>0</v>
      </c>
      <c r="U31" s="5">
        <f t="shared" si="1"/>
        <v>0</v>
      </c>
      <c r="V31" s="5">
        <f t="shared" si="1"/>
        <v>0</v>
      </c>
      <c r="W31" s="5">
        <f t="shared" si="1"/>
        <v>0</v>
      </c>
      <c r="X31" s="5">
        <f t="shared" si="1"/>
        <v>0</v>
      </c>
      <c r="Y31" s="5">
        <f t="shared" si="1"/>
        <v>0</v>
      </c>
      <c r="Z31" s="5">
        <f t="shared" si="1"/>
        <v>0</v>
      </c>
      <c r="AA31" s="5">
        <f t="shared" si="1"/>
        <v>0</v>
      </c>
      <c r="AB31" s="5">
        <f t="shared" si="1"/>
        <v>0</v>
      </c>
      <c r="AC31" s="5">
        <f t="shared" si="1"/>
        <v>0</v>
      </c>
      <c r="AD31" s="5">
        <f t="shared" si="1"/>
        <v>0</v>
      </c>
      <c r="AE31" s="5">
        <f t="shared" si="1"/>
        <v>0</v>
      </c>
      <c r="AF31" s="5">
        <f t="shared" si="1"/>
        <v>0</v>
      </c>
      <c r="AG31" s="5">
        <f t="shared" si="1"/>
        <v>0</v>
      </c>
      <c r="AH31" s="5">
        <f t="shared" si="1"/>
        <v>0</v>
      </c>
      <c r="AI31" s="5">
        <f t="shared" si="1"/>
        <v>0</v>
      </c>
      <c r="AJ31" s="5">
        <f t="shared" si="1"/>
        <v>0</v>
      </c>
      <c r="AK31" s="5">
        <f t="shared" si="1"/>
        <v>0</v>
      </c>
      <c r="AL31" s="5">
        <f t="shared" si="1"/>
        <v>0</v>
      </c>
      <c r="AM31" s="5">
        <f t="shared" si="1"/>
        <v>0</v>
      </c>
      <c r="AN31" s="5">
        <f t="shared" si="1"/>
        <v>0</v>
      </c>
      <c r="AO31" s="5">
        <f t="shared" si="1"/>
        <v>0</v>
      </c>
      <c r="AP31" s="5">
        <f t="shared" si="1"/>
        <v>0</v>
      </c>
      <c r="AQ31" s="5">
        <f t="shared" si="1"/>
        <v>0</v>
      </c>
      <c r="AR31" s="5">
        <f t="shared" si="1"/>
        <v>0</v>
      </c>
      <c r="AS31" s="5">
        <f t="shared" si="1"/>
        <v>0</v>
      </c>
      <c r="AT31" s="5">
        <f t="shared" si="1"/>
        <v>0</v>
      </c>
      <c r="AU31" s="5">
        <f t="shared" si="1"/>
        <v>0</v>
      </c>
      <c r="AV31" s="5">
        <f t="shared" si="1"/>
        <v>0</v>
      </c>
      <c r="AW31" s="5">
        <f t="shared" si="1"/>
        <v>0</v>
      </c>
      <c r="AX31" s="5">
        <f t="shared" si="1"/>
        <v>0</v>
      </c>
      <c r="AY31" s="5">
        <f t="shared" si="1"/>
        <v>0</v>
      </c>
      <c r="AZ31" s="5">
        <f t="shared" si="1"/>
        <v>0</v>
      </c>
      <c r="BA31" s="5">
        <f t="shared" si="1"/>
        <v>0</v>
      </c>
      <c r="BB31" s="5">
        <f t="shared" si="1"/>
        <v>0</v>
      </c>
      <c r="BC31" s="5">
        <f t="shared" si="1"/>
        <v>0</v>
      </c>
      <c r="BD31" s="5">
        <f t="shared" si="1"/>
        <v>0</v>
      </c>
      <c r="BE31" s="5">
        <f t="shared" si="1"/>
        <v>0</v>
      </c>
      <c r="BF31" s="5">
        <f t="shared" si="1"/>
        <v>0</v>
      </c>
      <c r="BG31" s="5">
        <f t="shared" si="1"/>
        <v>0</v>
      </c>
      <c r="BH31" s="5">
        <f t="shared" si="1"/>
        <v>0</v>
      </c>
      <c r="BI31" s="5">
        <f t="shared" si="1"/>
        <v>0</v>
      </c>
    </row>
    <row r="33" spans="1:61" x14ac:dyDescent="0.25">
      <c r="A33" t="s">
        <v>154</v>
      </c>
      <c r="B33" s="5">
        <f>IF(B3&gt;0,SUM(C31:BI31)/B3,0)</f>
        <v>0</v>
      </c>
    </row>
    <row r="35" spans="1:61" x14ac:dyDescent="0.25">
      <c r="A35" s="9" t="s">
        <v>365</v>
      </c>
    </row>
    <row r="36" spans="1:61" x14ac:dyDescent="0.25">
      <c r="A36" t="s">
        <v>366</v>
      </c>
      <c r="C36" s="5">
        <f>C6*$B$7</f>
        <v>0</v>
      </c>
      <c r="D36" s="5">
        <f t="shared" ref="D36:BI36" si="2">D6*$B$7</f>
        <v>0</v>
      </c>
      <c r="E36" s="5">
        <f t="shared" si="2"/>
        <v>0</v>
      </c>
      <c r="F36" s="5">
        <f t="shared" si="2"/>
        <v>0</v>
      </c>
      <c r="G36" s="5">
        <f t="shared" si="2"/>
        <v>0</v>
      </c>
      <c r="H36" s="5">
        <f t="shared" si="2"/>
        <v>0</v>
      </c>
      <c r="I36" s="5">
        <f t="shared" si="2"/>
        <v>0</v>
      </c>
      <c r="J36" s="5">
        <f t="shared" si="2"/>
        <v>0</v>
      </c>
      <c r="K36" s="5">
        <f t="shared" si="2"/>
        <v>0</v>
      </c>
      <c r="L36" s="5">
        <f t="shared" si="2"/>
        <v>0</v>
      </c>
      <c r="M36" s="5">
        <f t="shared" si="2"/>
        <v>0</v>
      </c>
      <c r="N36" s="5">
        <f t="shared" si="2"/>
        <v>0</v>
      </c>
      <c r="O36" s="5">
        <f t="shared" si="2"/>
        <v>0</v>
      </c>
      <c r="P36" s="5">
        <f t="shared" si="2"/>
        <v>0</v>
      </c>
      <c r="Q36" s="5">
        <f t="shared" si="2"/>
        <v>0</v>
      </c>
      <c r="R36" s="5">
        <f t="shared" si="2"/>
        <v>0</v>
      </c>
      <c r="S36" s="5">
        <f t="shared" si="2"/>
        <v>0</v>
      </c>
      <c r="T36" s="5">
        <f t="shared" si="2"/>
        <v>0</v>
      </c>
      <c r="U36" s="5">
        <f t="shared" si="2"/>
        <v>0</v>
      </c>
      <c r="V36" s="5">
        <f t="shared" si="2"/>
        <v>0</v>
      </c>
      <c r="W36" s="5">
        <f t="shared" si="2"/>
        <v>0</v>
      </c>
      <c r="X36" s="5">
        <f t="shared" si="2"/>
        <v>0</v>
      </c>
      <c r="Y36" s="5">
        <f t="shared" si="2"/>
        <v>0</v>
      </c>
      <c r="Z36" s="5">
        <f t="shared" si="2"/>
        <v>0</v>
      </c>
      <c r="AA36" s="5">
        <f t="shared" si="2"/>
        <v>0</v>
      </c>
      <c r="AB36" s="5">
        <f t="shared" si="2"/>
        <v>0</v>
      </c>
      <c r="AC36" s="5">
        <f t="shared" si="2"/>
        <v>0</v>
      </c>
      <c r="AD36" s="5">
        <f t="shared" si="2"/>
        <v>0</v>
      </c>
      <c r="AE36" s="5">
        <f t="shared" si="2"/>
        <v>0</v>
      </c>
      <c r="AF36" s="5">
        <f t="shared" si="2"/>
        <v>0</v>
      </c>
      <c r="AG36" s="5">
        <f t="shared" si="2"/>
        <v>0</v>
      </c>
      <c r="AH36" s="5">
        <f t="shared" si="2"/>
        <v>0</v>
      </c>
      <c r="AI36" s="5">
        <f t="shared" si="2"/>
        <v>0</v>
      </c>
      <c r="AJ36" s="5">
        <f t="shared" si="2"/>
        <v>0</v>
      </c>
      <c r="AK36" s="5">
        <f t="shared" si="2"/>
        <v>0</v>
      </c>
      <c r="AL36" s="5">
        <f t="shared" si="2"/>
        <v>0</v>
      </c>
      <c r="AM36" s="5">
        <f t="shared" si="2"/>
        <v>0</v>
      </c>
      <c r="AN36" s="5">
        <f t="shared" si="2"/>
        <v>0</v>
      </c>
      <c r="AO36" s="5">
        <f t="shared" si="2"/>
        <v>0</v>
      </c>
      <c r="AP36" s="5">
        <f t="shared" si="2"/>
        <v>0</v>
      </c>
      <c r="AQ36" s="5">
        <f t="shared" si="2"/>
        <v>0</v>
      </c>
      <c r="AR36" s="5">
        <f t="shared" si="2"/>
        <v>0</v>
      </c>
      <c r="AS36" s="5">
        <f t="shared" si="2"/>
        <v>0</v>
      </c>
      <c r="AT36" s="5">
        <f t="shared" si="2"/>
        <v>0</v>
      </c>
      <c r="AU36" s="5">
        <f t="shared" si="2"/>
        <v>0</v>
      </c>
      <c r="AV36" s="5">
        <f t="shared" si="2"/>
        <v>0</v>
      </c>
      <c r="AW36" s="5">
        <f t="shared" si="2"/>
        <v>0</v>
      </c>
      <c r="AX36" s="5">
        <f t="shared" si="2"/>
        <v>0</v>
      </c>
      <c r="AY36" s="5">
        <f t="shared" si="2"/>
        <v>0</v>
      </c>
      <c r="AZ36" s="5">
        <f t="shared" si="2"/>
        <v>0</v>
      </c>
      <c r="BA36" s="5">
        <f t="shared" si="2"/>
        <v>0</v>
      </c>
      <c r="BB36" s="5">
        <f t="shared" si="2"/>
        <v>0</v>
      </c>
      <c r="BC36" s="5">
        <f t="shared" si="2"/>
        <v>0</v>
      </c>
      <c r="BD36" s="5">
        <f t="shared" si="2"/>
        <v>0</v>
      </c>
      <c r="BE36" s="5">
        <f t="shared" si="2"/>
        <v>0</v>
      </c>
      <c r="BF36" s="5">
        <f t="shared" si="2"/>
        <v>0</v>
      </c>
      <c r="BG36" s="5">
        <f t="shared" si="2"/>
        <v>0</v>
      </c>
      <c r="BH36" s="5">
        <f t="shared" si="2"/>
        <v>0</v>
      </c>
      <c r="BI36" s="5">
        <f t="shared" si="2"/>
        <v>0</v>
      </c>
    </row>
    <row r="37" spans="1:61" x14ac:dyDescent="0.25">
      <c r="A37" t="s">
        <v>378</v>
      </c>
      <c r="C37" s="5">
        <f>C36+B43</f>
        <v>0</v>
      </c>
      <c r="D37" s="5">
        <f t="shared" ref="D37:BI37" si="3">D36+C43</f>
        <v>0</v>
      </c>
      <c r="E37" s="5">
        <f t="shared" si="3"/>
        <v>0</v>
      </c>
      <c r="F37" s="5">
        <f t="shared" si="3"/>
        <v>0</v>
      </c>
      <c r="G37" s="5">
        <f t="shared" si="3"/>
        <v>0</v>
      </c>
      <c r="H37" s="5">
        <f t="shared" si="3"/>
        <v>0</v>
      </c>
      <c r="I37" s="5">
        <f t="shared" si="3"/>
        <v>0</v>
      </c>
      <c r="J37" s="5">
        <f t="shared" si="3"/>
        <v>0</v>
      </c>
      <c r="K37" s="5">
        <f t="shared" si="3"/>
        <v>0</v>
      </c>
      <c r="L37" s="5">
        <f t="shared" si="3"/>
        <v>0</v>
      </c>
      <c r="M37" s="5">
        <f t="shared" si="3"/>
        <v>0</v>
      </c>
      <c r="N37" s="5">
        <f t="shared" si="3"/>
        <v>0</v>
      </c>
      <c r="O37" s="5">
        <f t="shared" si="3"/>
        <v>0</v>
      </c>
      <c r="P37" s="5">
        <f t="shared" si="3"/>
        <v>0</v>
      </c>
      <c r="Q37" s="5">
        <f t="shared" si="3"/>
        <v>0</v>
      </c>
      <c r="R37" s="5">
        <f t="shared" si="3"/>
        <v>0</v>
      </c>
      <c r="S37" s="5">
        <f t="shared" si="3"/>
        <v>0</v>
      </c>
      <c r="T37" s="5">
        <f t="shared" si="3"/>
        <v>0</v>
      </c>
      <c r="U37" s="5">
        <f t="shared" si="3"/>
        <v>0</v>
      </c>
      <c r="V37" s="5">
        <f t="shared" si="3"/>
        <v>0</v>
      </c>
      <c r="W37" s="5">
        <f t="shared" si="3"/>
        <v>0</v>
      </c>
      <c r="X37" s="5">
        <f t="shared" si="3"/>
        <v>0</v>
      </c>
      <c r="Y37" s="5">
        <f t="shared" si="3"/>
        <v>0</v>
      </c>
      <c r="Z37" s="5">
        <f t="shared" si="3"/>
        <v>0</v>
      </c>
      <c r="AA37" s="5">
        <f t="shared" si="3"/>
        <v>0</v>
      </c>
      <c r="AB37" s="5">
        <f t="shared" si="3"/>
        <v>0</v>
      </c>
      <c r="AC37" s="5">
        <f t="shared" si="3"/>
        <v>0</v>
      </c>
      <c r="AD37" s="5">
        <f t="shared" si="3"/>
        <v>0</v>
      </c>
      <c r="AE37" s="5">
        <f t="shared" si="3"/>
        <v>0</v>
      </c>
      <c r="AF37" s="5">
        <f t="shared" si="3"/>
        <v>0</v>
      </c>
      <c r="AG37" s="5">
        <f t="shared" si="3"/>
        <v>0</v>
      </c>
      <c r="AH37" s="5">
        <f t="shared" si="3"/>
        <v>0</v>
      </c>
      <c r="AI37" s="5">
        <f t="shared" si="3"/>
        <v>0</v>
      </c>
      <c r="AJ37" s="5">
        <f t="shared" si="3"/>
        <v>0</v>
      </c>
      <c r="AK37" s="5">
        <f t="shared" si="3"/>
        <v>0</v>
      </c>
      <c r="AL37" s="5">
        <f t="shared" si="3"/>
        <v>0</v>
      </c>
      <c r="AM37" s="5">
        <f t="shared" si="3"/>
        <v>0</v>
      </c>
      <c r="AN37" s="5">
        <f t="shared" si="3"/>
        <v>0</v>
      </c>
      <c r="AO37" s="5">
        <f t="shared" si="3"/>
        <v>0</v>
      </c>
      <c r="AP37" s="5">
        <f t="shared" si="3"/>
        <v>0</v>
      </c>
      <c r="AQ37" s="5">
        <f t="shared" si="3"/>
        <v>0</v>
      </c>
      <c r="AR37" s="5">
        <f t="shared" si="3"/>
        <v>0</v>
      </c>
      <c r="AS37" s="5">
        <f t="shared" si="3"/>
        <v>0</v>
      </c>
      <c r="AT37" s="5">
        <f t="shared" si="3"/>
        <v>0</v>
      </c>
      <c r="AU37" s="5">
        <f t="shared" si="3"/>
        <v>0</v>
      </c>
      <c r="AV37" s="5">
        <f t="shared" si="3"/>
        <v>0</v>
      </c>
      <c r="AW37" s="5">
        <f t="shared" si="3"/>
        <v>0</v>
      </c>
      <c r="AX37" s="5">
        <f t="shared" si="3"/>
        <v>0</v>
      </c>
      <c r="AY37" s="5">
        <f t="shared" si="3"/>
        <v>0</v>
      </c>
      <c r="AZ37" s="5">
        <f t="shared" si="3"/>
        <v>0</v>
      </c>
      <c r="BA37" s="5">
        <f t="shared" si="3"/>
        <v>0</v>
      </c>
      <c r="BB37" s="5">
        <f t="shared" si="3"/>
        <v>0</v>
      </c>
      <c r="BC37" s="5">
        <f t="shared" si="3"/>
        <v>0</v>
      </c>
      <c r="BD37" s="5">
        <f t="shared" si="3"/>
        <v>0</v>
      </c>
      <c r="BE37" s="5">
        <f t="shared" si="3"/>
        <v>0</v>
      </c>
      <c r="BF37" s="5">
        <f t="shared" si="3"/>
        <v>0</v>
      </c>
      <c r="BG37" s="5">
        <f t="shared" si="3"/>
        <v>0</v>
      </c>
      <c r="BH37" s="5">
        <f t="shared" si="3"/>
        <v>0</v>
      </c>
      <c r="BI37" s="5">
        <f t="shared" si="3"/>
        <v>0</v>
      </c>
    </row>
    <row r="38" spans="1:61" x14ac:dyDescent="0.25">
      <c r="A38" t="str">
        <f>B92</f>
        <v>Pro Rata</v>
      </c>
      <c r="B38" t="b">
        <f>(A92=$B$8)</f>
        <v>1</v>
      </c>
      <c r="C38" s="4">
        <f>IF($B$38,C9*$B$7,0)</f>
        <v>0</v>
      </c>
      <c r="D38" s="4">
        <f t="shared" ref="D38:BI38" si="4">IF($B$38,D9*$B$7,0)</f>
        <v>0</v>
      </c>
      <c r="E38" s="4">
        <f t="shared" si="4"/>
        <v>0</v>
      </c>
      <c r="F38" s="4">
        <f t="shared" si="4"/>
        <v>0</v>
      </c>
      <c r="G38" s="4">
        <f t="shared" si="4"/>
        <v>0</v>
      </c>
      <c r="H38" s="4">
        <f t="shared" si="4"/>
        <v>0</v>
      </c>
      <c r="I38" s="4">
        <f t="shared" si="4"/>
        <v>0</v>
      </c>
      <c r="J38" s="4">
        <f t="shared" si="4"/>
        <v>0</v>
      </c>
      <c r="K38" s="4">
        <f t="shared" si="4"/>
        <v>0</v>
      </c>
      <c r="L38" s="4">
        <f t="shared" si="4"/>
        <v>0</v>
      </c>
      <c r="M38" s="4">
        <f t="shared" si="4"/>
        <v>0</v>
      </c>
      <c r="N38" s="4">
        <f t="shared" si="4"/>
        <v>0</v>
      </c>
      <c r="O38" s="4">
        <f t="shared" si="4"/>
        <v>0</v>
      </c>
      <c r="P38" s="4">
        <f t="shared" si="4"/>
        <v>0</v>
      </c>
      <c r="Q38" s="4">
        <f t="shared" si="4"/>
        <v>0</v>
      </c>
      <c r="R38" s="4">
        <f t="shared" si="4"/>
        <v>0</v>
      </c>
      <c r="S38" s="4">
        <f t="shared" si="4"/>
        <v>0</v>
      </c>
      <c r="T38" s="4">
        <f t="shared" si="4"/>
        <v>0</v>
      </c>
      <c r="U38" s="4">
        <f t="shared" si="4"/>
        <v>0</v>
      </c>
      <c r="V38" s="4">
        <f t="shared" si="4"/>
        <v>0</v>
      </c>
      <c r="W38" s="4">
        <f t="shared" si="4"/>
        <v>0</v>
      </c>
      <c r="X38" s="4">
        <f t="shared" si="4"/>
        <v>0</v>
      </c>
      <c r="Y38" s="4">
        <f t="shared" si="4"/>
        <v>0</v>
      </c>
      <c r="Z38" s="4">
        <f t="shared" si="4"/>
        <v>0</v>
      </c>
      <c r="AA38" s="4">
        <f t="shared" si="4"/>
        <v>0</v>
      </c>
      <c r="AB38" s="4">
        <f t="shared" si="4"/>
        <v>0</v>
      </c>
      <c r="AC38" s="4">
        <f t="shared" si="4"/>
        <v>0</v>
      </c>
      <c r="AD38" s="4">
        <f t="shared" si="4"/>
        <v>0</v>
      </c>
      <c r="AE38" s="4">
        <f t="shared" si="4"/>
        <v>0</v>
      </c>
      <c r="AF38" s="4">
        <f t="shared" si="4"/>
        <v>0</v>
      </c>
      <c r="AG38" s="4">
        <f t="shared" si="4"/>
        <v>0</v>
      </c>
      <c r="AH38" s="4">
        <f t="shared" si="4"/>
        <v>0</v>
      </c>
      <c r="AI38" s="4">
        <f t="shared" si="4"/>
        <v>0</v>
      </c>
      <c r="AJ38" s="4">
        <f t="shared" si="4"/>
        <v>0</v>
      </c>
      <c r="AK38" s="4">
        <f t="shared" si="4"/>
        <v>0</v>
      </c>
      <c r="AL38" s="4">
        <f t="shared" si="4"/>
        <v>0</v>
      </c>
      <c r="AM38" s="4">
        <f t="shared" si="4"/>
        <v>0</v>
      </c>
      <c r="AN38" s="4">
        <f t="shared" si="4"/>
        <v>0</v>
      </c>
      <c r="AO38" s="4">
        <f t="shared" si="4"/>
        <v>0</v>
      </c>
      <c r="AP38" s="4">
        <f t="shared" si="4"/>
        <v>0</v>
      </c>
      <c r="AQ38" s="4">
        <f t="shared" si="4"/>
        <v>0</v>
      </c>
      <c r="AR38" s="4">
        <f t="shared" si="4"/>
        <v>0</v>
      </c>
      <c r="AS38" s="4">
        <f t="shared" si="4"/>
        <v>0</v>
      </c>
      <c r="AT38" s="4">
        <f t="shared" si="4"/>
        <v>0</v>
      </c>
      <c r="AU38" s="4">
        <f t="shared" si="4"/>
        <v>0</v>
      </c>
      <c r="AV38" s="4">
        <f t="shared" si="4"/>
        <v>0</v>
      </c>
      <c r="AW38" s="4">
        <f t="shared" si="4"/>
        <v>0</v>
      </c>
      <c r="AX38" s="4">
        <f t="shared" si="4"/>
        <v>0</v>
      </c>
      <c r="AY38" s="4">
        <f t="shared" si="4"/>
        <v>0</v>
      </c>
      <c r="AZ38" s="4">
        <f t="shared" si="4"/>
        <v>0</v>
      </c>
      <c r="BA38" s="4">
        <f t="shared" si="4"/>
        <v>0</v>
      </c>
      <c r="BB38" s="4">
        <f t="shared" si="4"/>
        <v>0</v>
      </c>
      <c r="BC38" s="4">
        <f t="shared" si="4"/>
        <v>0</v>
      </c>
      <c r="BD38" s="4">
        <f t="shared" si="4"/>
        <v>0</v>
      </c>
      <c r="BE38" s="4">
        <f t="shared" si="4"/>
        <v>0</v>
      </c>
      <c r="BF38" s="4">
        <f t="shared" si="4"/>
        <v>0</v>
      </c>
      <c r="BG38" s="4">
        <f t="shared" si="4"/>
        <v>0</v>
      </c>
      <c r="BH38" s="4">
        <f t="shared" si="4"/>
        <v>0</v>
      </c>
      <c r="BI38" s="4">
        <f t="shared" si="4"/>
        <v>0</v>
      </c>
    </row>
    <row r="39" spans="1:61" x14ac:dyDescent="0.25">
      <c r="A39" t="str">
        <f t="shared" ref="A39:A41" si="5">B93</f>
        <v xml:space="preserve">First </v>
      </c>
      <c r="B39" t="b">
        <f t="shared" ref="B39:B41" si="6">(A93=$B$8)</f>
        <v>0</v>
      </c>
      <c r="C39" s="5">
        <f>IF($B$39,MIN(C37,C50),0)</f>
        <v>0</v>
      </c>
      <c r="D39" s="5">
        <f t="shared" ref="D39:BI39" si="7">IF($B$39,MIN(D37,D50),0)</f>
        <v>0</v>
      </c>
      <c r="E39" s="5">
        <f t="shared" si="7"/>
        <v>0</v>
      </c>
      <c r="F39" s="5">
        <f t="shared" si="7"/>
        <v>0</v>
      </c>
      <c r="G39" s="5">
        <f t="shared" si="7"/>
        <v>0</v>
      </c>
      <c r="H39" s="5">
        <f t="shared" si="7"/>
        <v>0</v>
      </c>
      <c r="I39" s="5">
        <f t="shared" si="7"/>
        <v>0</v>
      </c>
      <c r="J39" s="5">
        <f t="shared" si="7"/>
        <v>0</v>
      </c>
      <c r="K39" s="5">
        <f t="shared" si="7"/>
        <v>0</v>
      </c>
      <c r="L39" s="5">
        <f t="shared" si="7"/>
        <v>0</v>
      </c>
      <c r="M39" s="5">
        <f t="shared" si="7"/>
        <v>0</v>
      </c>
      <c r="N39" s="5">
        <f t="shared" si="7"/>
        <v>0</v>
      </c>
      <c r="O39" s="5">
        <f t="shared" si="7"/>
        <v>0</v>
      </c>
      <c r="P39" s="5">
        <f t="shared" si="7"/>
        <v>0</v>
      </c>
      <c r="Q39" s="5">
        <f t="shared" si="7"/>
        <v>0</v>
      </c>
      <c r="R39" s="5">
        <f t="shared" si="7"/>
        <v>0</v>
      </c>
      <c r="S39" s="5">
        <f t="shared" si="7"/>
        <v>0</v>
      </c>
      <c r="T39" s="5">
        <f t="shared" si="7"/>
        <v>0</v>
      </c>
      <c r="U39" s="5">
        <f t="shared" si="7"/>
        <v>0</v>
      </c>
      <c r="V39" s="5">
        <f t="shared" si="7"/>
        <v>0</v>
      </c>
      <c r="W39" s="5">
        <f t="shared" si="7"/>
        <v>0</v>
      </c>
      <c r="X39" s="5">
        <f t="shared" si="7"/>
        <v>0</v>
      </c>
      <c r="Y39" s="5">
        <f t="shared" si="7"/>
        <v>0</v>
      </c>
      <c r="Z39" s="5">
        <f t="shared" si="7"/>
        <v>0</v>
      </c>
      <c r="AA39" s="5">
        <f t="shared" si="7"/>
        <v>0</v>
      </c>
      <c r="AB39" s="5">
        <f t="shared" si="7"/>
        <v>0</v>
      </c>
      <c r="AC39" s="5">
        <f t="shared" si="7"/>
        <v>0</v>
      </c>
      <c r="AD39" s="5">
        <f t="shared" si="7"/>
        <v>0</v>
      </c>
      <c r="AE39" s="5">
        <f t="shared" si="7"/>
        <v>0</v>
      </c>
      <c r="AF39" s="5">
        <f t="shared" si="7"/>
        <v>0</v>
      </c>
      <c r="AG39" s="5">
        <f t="shared" si="7"/>
        <v>0</v>
      </c>
      <c r="AH39" s="5">
        <f t="shared" si="7"/>
        <v>0</v>
      </c>
      <c r="AI39" s="5">
        <f t="shared" si="7"/>
        <v>0</v>
      </c>
      <c r="AJ39" s="5">
        <f t="shared" si="7"/>
        <v>0</v>
      </c>
      <c r="AK39" s="5">
        <f t="shared" si="7"/>
        <v>0</v>
      </c>
      <c r="AL39" s="5">
        <f t="shared" si="7"/>
        <v>0</v>
      </c>
      <c r="AM39" s="5">
        <f t="shared" si="7"/>
        <v>0</v>
      </c>
      <c r="AN39" s="5">
        <f t="shared" si="7"/>
        <v>0</v>
      </c>
      <c r="AO39" s="5">
        <f t="shared" si="7"/>
        <v>0</v>
      </c>
      <c r="AP39" s="5">
        <f t="shared" si="7"/>
        <v>0</v>
      </c>
      <c r="AQ39" s="5">
        <f t="shared" si="7"/>
        <v>0</v>
      </c>
      <c r="AR39" s="5">
        <f t="shared" si="7"/>
        <v>0</v>
      </c>
      <c r="AS39" s="5">
        <f t="shared" si="7"/>
        <v>0</v>
      </c>
      <c r="AT39" s="5">
        <f t="shared" si="7"/>
        <v>0</v>
      </c>
      <c r="AU39" s="5">
        <f t="shared" si="7"/>
        <v>0</v>
      </c>
      <c r="AV39" s="5">
        <f t="shared" si="7"/>
        <v>0</v>
      </c>
      <c r="AW39" s="5">
        <f t="shared" si="7"/>
        <v>0</v>
      </c>
      <c r="AX39" s="5">
        <f t="shared" si="7"/>
        <v>0</v>
      </c>
      <c r="AY39" s="5">
        <f t="shared" si="7"/>
        <v>0</v>
      </c>
      <c r="AZ39" s="5">
        <f t="shared" si="7"/>
        <v>0</v>
      </c>
      <c r="BA39" s="5">
        <f t="shared" si="7"/>
        <v>0</v>
      </c>
      <c r="BB39" s="5">
        <f t="shared" si="7"/>
        <v>0</v>
      </c>
      <c r="BC39" s="5">
        <f t="shared" si="7"/>
        <v>0</v>
      </c>
      <c r="BD39" s="5">
        <f t="shared" si="7"/>
        <v>0</v>
      </c>
      <c r="BE39" s="5">
        <f t="shared" si="7"/>
        <v>0</v>
      </c>
      <c r="BF39" s="5">
        <f t="shared" si="7"/>
        <v>0</v>
      </c>
      <c r="BG39" s="5">
        <f t="shared" si="7"/>
        <v>0</v>
      </c>
      <c r="BH39" s="5">
        <f t="shared" si="7"/>
        <v>0</v>
      </c>
      <c r="BI39" s="5">
        <f t="shared" si="7"/>
        <v>0</v>
      </c>
    </row>
    <row r="40" spans="1:61" x14ac:dyDescent="0.25">
      <c r="A40" t="str">
        <f t="shared" si="5"/>
        <v>Last</v>
      </c>
      <c r="B40" t="b">
        <f t="shared" si="6"/>
        <v>0</v>
      </c>
      <c r="C40" s="4">
        <f>IF($B$40,IF(C37&gt;D48,C37-D48,),0)</f>
        <v>0</v>
      </c>
      <c r="D40" s="4">
        <f t="shared" ref="D40:BI40" si="8">IF($B$40,IF(D37&gt;E48,D37-E48,),0)</f>
        <v>0</v>
      </c>
      <c r="E40" s="4">
        <f t="shared" si="8"/>
        <v>0</v>
      </c>
      <c r="F40" s="4">
        <f t="shared" si="8"/>
        <v>0</v>
      </c>
      <c r="G40" s="4">
        <f t="shared" si="8"/>
        <v>0</v>
      </c>
      <c r="H40" s="4">
        <f t="shared" si="8"/>
        <v>0</v>
      </c>
      <c r="I40" s="4">
        <f t="shared" si="8"/>
        <v>0</v>
      </c>
      <c r="J40" s="4">
        <f t="shared" si="8"/>
        <v>0</v>
      </c>
      <c r="K40" s="4">
        <f t="shared" si="8"/>
        <v>0</v>
      </c>
      <c r="L40" s="4">
        <f t="shared" si="8"/>
        <v>0</v>
      </c>
      <c r="M40" s="4">
        <f t="shared" si="8"/>
        <v>0</v>
      </c>
      <c r="N40" s="4">
        <f t="shared" si="8"/>
        <v>0</v>
      </c>
      <c r="O40" s="4">
        <f t="shared" si="8"/>
        <v>0</v>
      </c>
      <c r="P40" s="4">
        <f t="shared" si="8"/>
        <v>0</v>
      </c>
      <c r="Q40" s="4">
        <f t="shared" si="8"/>
        <v>0</v>
      </c>
      <c r="R40" s="4">
        <f t="shared" si="8"/>
        <v>0</v>
      </c>
      <c r="S40" s="4">
        <f t="shared" si="8"/>
        <v>0</v>
      </c>
      <c r="T40" s="4">
        <f t="shared" si="8"/>
        <v>0</v>
      </c>
      <c r="U40" s="4">
        <f t="shared" si="8"/>
        <v>0</v>
      </c>
      <c r="V40" s="4">
        <f t="shared" si="8"/>
        <v>0</v>
      </c>
      <c r="W40" s="4">
        <f t="shared" si="8"/>
        <v>0</v>
      </c>
      <c r="X40" s="4">
        <f t="shared" si="8"/>
        <v>0</v>
      </c>
      <c r="Y40" s="4">
        <f t="shared" si="8"/>
        <v>0</v>
      </c>
      <c r="Z40" s="4">
        <f t="shared" si="8"/>
        <v>0</v>
      </c>
      <c r="AA40" s="4">
        <f t="shared" si="8"/>
        <v>0</v>
      </c>
      <c r="AB40" s="4">
        <f t="shared" si="8"/>
        <v>0</v>
      </c>
      <c r="AC40" s="4">
        <f t="shared" si="8"/>
        <v>0</v>
      </c>
      <c r="AD40" s="4">
        <f t="shared" si="8"/>
        <v>0</v>
      </c>
      <c r="AE40" s="4">
        <f t="shared" si="8"/>
        <v>0</v>
      </c>
      <c r="AF40" s="4">
        <f t="shared" si="8"/>
        <v>0</v>
      </c>
      <c r="AG40" s="4">
        <f t="shared" si="8"/>
        <v>0</v>
      </c>
      <c r="AH40" s="4">
        <f t="shared" si="8"/>
        <v>0</v>
      </c>
      <c r="AI40" s="4">
        <f t="shared" si="8"/>
        <v>0</v>
      </c>
      <c r="AJ40" s="4">
        <f t="shared" si="8"/>
        <v>0</v>
      </c>
      <c r="AK40" s="4">
        <f t="shared" si="8"/>
        <v>0</v>
      </c>
      <c r="AL40" s="4">
        <f t="shared" si="8"/>
        <v>0</v>
      </c>
      <c r="AM40" s="4">
        <f t="shared" si="8"/>
        <v>0</v>
      </c>
      <c r="AN40" s="4">
        <f t="shared" si="8"/>
        <v>0</v>
      </c>
      <c r="AO40" s="4">
        <f t="shared" si="8"/>
        <v>0</v>
      </c>
      <c r="AP40" s="4">
        <f t="shared" si="8"/>
        <v>0</v>
      </c>
      <c r="AQ40" s="4">
        <f t="shared" si="8"/>
        <v>0</v>
      </c>
      <c r="AR40" s="4">
        <f t="shared" si="8"/>
        <v>0</v>
      </c>
      <c r="AS40" s="4">
        <f t="shared" si="8"/>
        <v>0</v>
      </c>
      <c r="AT40" s="4">
        <f t="shared" si="8"/>
        <v>0</v>
      </c>
      <c r="AU40" s="4">
        <f t="shared" si="8"/>
        <v>0</v>
      </c>
      <c r="AV40" s="4">
        <f t="shared" si="8"/>
        <v>0</v>
      </c>
      <c r="AW40" s="4">
        <f t="shared" si="8"/>
        <v>0</v>
      </c>
      <c r="AX40" s="4">
        <f t="shared" si="8"/>
        <v>0</v>
      </c>
      <c r="AY40" s="4">
        <f t="shared" si="8"/>
        <v>0</v>
      </c>
      <c r="AZ40" s="4">
        <f t="shared" si="8"/>
        <v>0</v>
      </c>
      <c r="BA40" s="4">
        <f t="shared" si="8"/>
        <v>0</v>
      </c>
      <c r="BB40" s="4">
        <f t="shared" si="8"/>
        <v>0</v>
      </c>
      <c r="BC40" s="4">
        <f t="shared" si="8"/>
        <v>0</v>
      </c>
      <c r="BD40" s="4">
        <f t="shared" si="8"/>
        <v>0</v>
      </c>
      <c r="BE40" s="4">
        <f t="shared" si="8"/>
        <v>0</v>
      </c>
      <c r="BF40" s="4">
        <f t="shared" si="8"/>
        <v>0</v>
      </c>
      <c r="BG40" s="4">
        <f t="shared" si="8"/>
        <v>0</v>
      </c>
      <c r="BH40" s="4">
        <f t="shared" si="8"/>
        <v>0</v>
      </c>
      <c r="BI40" s="4">
        <f t="shared" si="8"/>
        <v>0</v>
      </c>
    </row>
    <row r="41" spans="1:61" x14ac:dyDescent="0.25">
      <c r="A41" t="str">
        <f t="shared" si="5"/>
        <v>Other</v>
      </c>
      <c r="B41" t="b">
        <f t="shared" si="6"/>
        <v>0</v>
      </c>
    </row>
    <row r="42" spans="1:61" x14ac:dyDescent="0.25">
      <c r="A42" t="s">
        <v>374</v>
      </c>
      <c r="C42" s="4">
        <f>SUM(C38:C41)</f>
        <v>0</v>
      </c>
      <c r="D42" s="4">
        <f t="shared" ref="D42:BI42" si="9">SUM(D38:D41)</f>
        <v>0</v>
      </c>
      <c r="E42" s="4">
        <f t="shared" si="9"/>
        <v>0</v>
      </c>
      <c r="F42" s="4">
        <f t="shared" si="9"/>
        <v>0</v>
      </c>
      <c r="G42" s="4">
        <f t="shared" si="9"/>
        <v>0</v>
      </c>
      <c r="H42" s="4">
        <f t="shared" si="9"/>
        <v>0</v>
      </c>
      <c r="I42" s="4">
        <f t="shared" si="9"/>
        <v>0</v>
      </c>
      <c r="J42" s="4">
        <f t="shared" si="9"/>
        <v>0</v>
      </c>
      <c r="K42" s="4">
        <f t="shared" si="9"/>
        <v>0</v>
      </c>
      <c r="L42" s="4">
        <f t="shared" si="9"/>
        <v>0</v>
      </c>
      <c r="M42" s="4">
        <f t="shared" si="9"/>
        <v>0</v>
      </c>
      <c r="N42" s="4">
        <f t="shared" si="9"/>
        <v>0</v>
      </c>
      <c r="O42" s="4">
        <f t="shared" si="9"/>
        <v>0</v>
      </c>
      <c r="P42" s="4">
        <f t="shared" si="9"/>
        <v>0</v>
      </c>
      <c r="Q42" s="4">
        <f t="shared" si="9"/>
        <v>0</v>
      </c>
      <c r="R42" s="4">
        <f t="shared" si="9"/>
        <v>0</v>
      </c>
      <c r="S42" s="4">
        <f t="shared" si="9"/>
        <v>0</v>
      </c>
      <c r="T42" s="4">
        <f t="shared" si="9"/>
        <v>0</v>
      </c>
      <c r="U42" s="4">
        <f t="shared" si="9"/>
        <v>0</v>
      </c>
      <c r="V42" s="4">
        <f t="shared" si="9"/>
        <v>0</v>
      </c>
      <c r="W42" s="4">
        <f t="shared" si="9"/>
        <v>0</v>
      </c>
      <c r="X42" s="4">
        <f t="shared" si="9"/>
        <v>0</v>
      </c>
      <c r="Y42" s="4">
        <f t="shared" si="9"/>
        <v>0</v>
      </c>
      <c r="Z42" s="4">
        <f t="shared" si="9"/>
        <v>0</v>
      </c>
      <c r="AA42" s="4">
        <f t="shared" si="9"/>
        <v>0</v>
      </c>
      <c r="AB42" s="4">
        <f t="shared" si="9"/>
        <v>0</v>
      </c>
      <c r="AC42" s="4">
        <f t="shared" si="9"/>
        <v>0</v>
      </c>
      <c r="AD42" s="4">
        <f t="shared" si="9"/>
        <v>0</v>
      </c>
      <c r="AE42" s="4">
        <f t="shared" si="9"/>
        <v>0</v>
      </c>
      <c r="AF42" s="4">
        <f t="shared" si="9"/>
        <v>0</v>
      </c>
      <c r="AG42" s="4">
        <f t="shared" si="9"/>
        <v>0</v>
      </c>
      <c r="AH42" s="4">
        <f t="shared" si="9"/>
        <v>0</v>
      </c>
      <c r="AI42" s="4">
        <f t="shared" si="9"/>
        <v>0</v>
      </c>
      <c r="AJ42" s="4">
        <f t="shared" si="9"/>
        <v>0</v>
      </c>
      <c r="AK42" s="4">
        <f t="shared" si="9"/>
        <v>0</v>
      </c>
      <c r="AL42" s="4">
        <f t="shared" si="9"/>
        <v>0</v>
      </c>
      <c r="AM42" s="4">
        <f t="shared" si="9"/>
        <v>0</v>
      </c>
      <c r="AN42" s="4">
        <f t="shared" si="9"/>
        <v>0</v>
      </c>
      <c r="AO42" s="4">
        <f t="shared" si="9"/>
        <v>0</v>
      </c>
      <c r="AP42" s="4">
        <f t="shared" si="9"/>
        <v>0</v>
      </c>
      <c r="AQ42" s="4">
        <f t="shared" si="9"/>
        <v>0</v>
      </c>
      <c r="AR42" s="4">
        <f t="shared" si="9"/>
        <v>0</v>
      </c>
      <c r="AS42" s="4">
        <f t="shared" si="9"/>
        <v>0</v>
      </c>
      <c r="AT42" s="4">
        <f t="shared" si="9"/>
        <v>0</v>
      </c>
      <c r="AU42" s="4">
        <f t="shared" si="9"/>
        <v>0</v>
      </c>
      <c r="AV42" s="4">
        <f t="shared" si="9"/>
        <v>0</v>
      </c>
      <c r="AW42" s="4">
        <f t="shared" si="9"/>
        <v>0</v>
      </c>
      <c r="AX42" s="4">
        <f t="shared" si="9"/>
        <v>0</v>
      </c>
      <c r="AY42" s="4">
        <f t="shared" si="9"/>
        <v>0</v>
      </c>
      <c r="AZ42" s="4">
        <f t="shared" si="9"/>
        <v>0</v>
      </c>
      <c r="BA42" s="4">
        <f t="shared" si="9"/>
        <v>0</v>
      </c>
      <c r="BB42" s="4">
        <f t="shared" si="9"/>
        <v>0</v>
      </c>
      <c r="BC42" s="4">
        <f t="shared" si="9"/>
        <v>0</v>
      </c>
      <c r="BD42" s="4">
        <f t="shared" si="9"/>
        <v>0</v>
      </c>
      <c r="BE42" s="4">
        <f t="shared" si="9"/>
        <v>0</v>
      </c>
      <c r="BF42" s="4">
        <f t="shared" si="9"/>
        <v>0</v>
      </c>
      <c r="BG42" s="4">
        <f t="shared" si="9"/>
        <v>0</v>
      </c>
      <c r="BH42" s="4">
        <f t="shared" si="9"/>
        <v>0</v>
      </c>
      <c r="BI42" s="4">
        <f t="shared" si="9"/>
        <v>0</v>
      </c>
    </row>
    <row r="43" spans="1:61" x14ac:dyDescent="0.25">
      <c r="A43" t="s">
        <v>375</v>
      </c>
      <c r="C43" s="5">
        <f>B43+C36-C42</f>
        <v>0</v>
      </c>
      <c r="D43" s="5">
        <f t="shared" ref="D43:BI43" si="10">C43+D36-D42</f>
        <v>0</v>
      </c>
      <c r="E43" s="5">
        <f t="shared" si="10"/>
        <v>0</v>
      </c>
      <c r="F43" s="5">
        <f t="shared" si="10"/>
        <v>0</v>
      </c>
      <c r="G43" s="5">
        <f t="shared" si="10"/>
        <v>0</v>
      </c>
      <c r="H43" s="5">
        <f t="shared" si="10"/>
        <v>0</v>
      </c>
      <c r="I43" s="5">
        <f t="shared" si="10"/>
        <v>0</v>
      </c>
      <c r="J43" s="5">
        <f t="shared" si="10"/>
        <v>0</v>
      </c>
      <c r="K43" s="5">
        <f t="shared" si="10"/>
        <v>0</v>
      </c>
      <c r="L43" s="5">
        <f t="shared" si="10"/>
        <v>0</v>
      </c>
      <c r="M43" s="5">
        <f t="shared" si="10"/>
        <v>0</v>
      </c>
      <c r="N43" s="5">
        <f t="shared" si="10"/>
        <v>0</v>
      </c>
      <c r="O43" s="5">
        <f t="shared" si="10"/>
        <v>0</v>
      </c>
      <c r="P43" s="5">
        <f t="shared" si="10"/>
        <v>0</v>
      </c>
      <c r="Q43" s="5">
        <f t="shared" si="10"/>
        <v>0</v>
      </c>
      <c r="R43" s="5">
        <f t="shared" si="10"/>
        <v>0</v>
      </c>
      <c r="S43" s="5">
        <f t="shared" si="10"/>
        <v>0</v>
      </c>
      <c r="T43" s="5">
        <f t="shared" si="10"/>
        <v>0</v>
      </c>
      <c r="U43" s="5">
        <f t="shared" si="10"/>
        <v>0</v>
      </c>
      <c r="V43" s="5">
        <f t="shared" si="10"/>
        <v>0</v>
      </c>
      <c r="W43" s="5">
        <f t="shared" si="10"/>
        <v>0</v>
      </c>
      <c r="X43" s="5">
        <f t="shared" si="10"/>
        <v>0</v>
      </c>
      <c r="Y43" s="5">
        <f t="shared" si="10"/>
        <v>0</v>
      </c>
      <c r="Z43" s="5">
        <f t="shared" si="10"/>
        <v>0</v>
      </c>
      <c r="AA43" s="5">
        <f t="shared" si="10"/>
        <v>0</v>
      </c>
      <c r="AB43" s="5">
        <f t="shared" si="10"/>
        <v>0</v>
      </c>
      <c r="AC43" s="5">
        <f t="shared" si="10"/>
        <v>0</v>
      </c>
      <c r="AD43" s="5">
        <f t="shared" si="10"/>
        <v>0</v>
      </c>
      <c r="AE43" s="5">
        <f t="shared" si="10"/>
        <v>0</v>
      </c>
      <c r="AF43" s="5">
        <f t="shared" si="10"/>
        <v>0</v>
      </c>
      <c r="AG43" s="5">
        <f t="shared" si="10"/>
        <v>0</v>
      </c>
      <c r="AH43" s="5">
        <f t="shared" si="10"/>
        <v>0</v>
      </c>
      <c r="AI43" s="5">
        <f t="shared" si="10"/>
        <v>0</v>
      </c>
      <c r="AJ43" s="5">
        <f t="shared" si="10"/>
        <v>0</v>
      </c>
      <c r="AK43" s="5">
        <f t="shared" si="10"/>
        <v>0</v>
      </c>
      <c r="AL43" s="5">
        <f t="shared" si="10"/>
        <v>0</v>
      </c>
      <c r="AM43" s="5">
        <f t="shared" si="10"/>
        <v>0</v>
      </c>
      <c r="AN43" s="5">
        <f t="shared" si="10"/>
        <v>0</v>
      </c>
      <c r="AO43" s="5">
        <f t="shared" si="10"/>
        <v>0</v>
      </c>
      <c r="AP43" s="5">
        <f t="shared" si="10"/>
        <v>0</v>
      </c>
      <c r="AQ43" s="5">
        <f t="shared" si="10"/>
        <v>0</v>
      </c>
      <c r="AR43" s="5">
        <f t="shared" si="10"/>
        <v>0</v>
      </c>
      <c r="AS43" s="5">
        <f t="shared" si="10"/>
        <v>0</v>
      </c>
      <c r="AT43" s="5">
        <f t="shared" si="10"/>
        <v>0</v>
      </c>
      <c r="AU43" s="5">
        <f t="shared" si="10"/>
        <v>0</v>
      </c>
      <c r="AV43" s="5">
        <f t="shared" si="10"/>
        <v>0</v>
      </c>
      <c r="AW43" s="5">
        <f t="shared" si="10"/>
        <v>0</v>
      </c>
      <c r="AX43" s="5">
        <f t="shared" si="10"/>
        <v>0</v>
      </c>
      <c r="AY43" s="5">
        <f t="shared" si="10"/>
        <v>0</v>
      </c>
      <c r="AZ43" s="5">
        <f t="shared" si="10"/>
        <v>0</v>
      </c>
      <c r="BA43" s="5">
        <f t="shared" si="10"/>
        <v>0</v>
      </c>
      <c r="BB43" s="5">
        <f t="shared" si="10"/>
        <v>0</v>
      </c>
      <c r="BC43" s="5">
        <f t="shared" si="10"/>
        <v>0</v>
      </c>
      <c r="BD43" s="5">
        <f t="shared" si="10"/>
        <v>0</v>
      </c>
      <c r="BE43" s="5">
        <f t="shared" si="10"/>
        <v>0</v>
      </c>
      <c r="BF43" s="5">
        <f t="shared" si="10"/>
        <v>0</v>
      </c>
      <c r="BG43" s="5">
        <f t="shared" si="10"/>
        <v>0</v>
      </c>
      <c r="BH43" s="5">
        <f t="shared" si="10"/>
        <v>0</v>
      </c>
      <c r="BI43" s="5">
        <f t="shared" si="10"/>
        <v>0</v>
      </c>
    </row>
    <row r="44" spans="1:61" x14ac:dyDescent="0.25">
      <c r="A44" t="s">
        <v>377</v>
      </c>
      <c r="C44" s="5">
        <f>C43-B43</f>
        <v>0</v>
      </c>
      <c r="D44" s="5">
        <f t="shared" ref="D44:BI44" si="11">D43-C43</f>
        <v>0</v>
      </c>
      <c r="E44" s="5">
        <f t="shared" si="11"/>
        <v>0</v>
      </c>
      <c r="F44" s="5">
        <f t="shared" si="11"/>
        <v>0</v>
      </c>
      <c r="G44" s="5">
        <f t="shared" si="11"/>
        <v>0</v>
      </c>
      <c r="H44" s="5">
        <f t="shared" si="11"/>
        <v>0</v>
      </c>
      <c r="I44" s="5">
        <f t="shared" si="11"/>
        <v>0</v>
      </c>
      <c r="J44" s="5">
        <f t="shared" si="11"/>
        <v>0</v>
      </c>
      <c r="K44" s="5">
        <f t="shared" si="11"/>
        <v>0</v>
      </c>
      <c r="L44" s="5">
        <f t="shared" si="11"/>
        <v>0</v>
      </c>
      <c r="M44" s="5">
        <f t="shared" si="11"/>
        <v>0</v>
      </c>
      <c r="N44" s="5">
        <f t="shared" si="11"/>
        <v>0</v>
      </c>
      <c r="O44" s="5">
        <f t="shared" si="11"/>
        <v>0</v>
      </c>
      <c r="P44" s="5">
        <f t="shared" si="11"/>
        <v>0</v>
      </c>
      <c r="Q44" s="5">
        <f t="shared" si="11"/>
        <v>0</v>
      </c>
      <c r="R44" s="5">
        <f t="shared" si="11"/>
        <v>0</v>
      </c>
      <c r="S44" s="5">
        <f t="shared" si="11"/>
        <v>0</v>
      </c>
      <c r="T44" s="5">
        <f t="shared" si="11"/>
        <v>0</v>
      </c>
      <c r="U44" s="5">
        <f t="shared" si="11"/>
        <v>0</v>
      </c>
      <c r="V44" s="5">
        <f t="shared" si="11"/>
        <v>0</v>
      </c>
      <c r="W44" s="5">
        <f t="shared" si="11"/>
        <v>0</v>
      </c>
      <c r="X44" s="5">
        <f t="shared" si="11"/>
        <v>0</v>
      </c>
      <c r="Y44" s="5">
        <f t="shared" si="11"/>
        <v>0</v>
      </c>
      <c r="Z44" s="5">
        <f t="shared" si="11"/>
        <v>0</v>
      </c>
      <c r="AA44" s="5">
        <f t="shared" si="11"/>
        <v>0</v>
      </c>
      <c r="AB44" s="5">
        <f t="shared" si="11"/>
        <v>0</v>
      </c>
      <c r="AC44" s="5">
        <f t="shared" si="11"/>
        <v>0</v>
      </c>
      <c r="AD44" s="5">
        <f t="shared" si="11"/>
        <v>0</v>
      </c>
      <c r="AE44" s="5">
        <f t="shared" si="11"/>
        <v>0</v>
      </c>
      <c r="AF44" s="5">
        <f t="shared" si="11"/>
        <v>0</v>
      </c>
      <c r="AG44" s="5">
        <f t="shared" si="11"/>
        <v>0</v>
      </c>
      <c r="AH44" s="5">
        <f t="shared" si="11"/>
        <v>0</v>
      </c>
      <c r="AI44" s="5">
        <f t="shared" si="11"/>
        <v>0</v>
      </c>
      <c r="AJ44" s="5">
        <f t="shared" si="11"/>
        <v>0</v>
      </c>
      <c r="AK44" s="5">
        <f t="shared" si="11"/>
        <v>0</v>
      </c>
      <c r="AL44" s="5">
        <f t="shared" si="11"/>
        <v>0</v>
      </c>
      <c r="AM44" s="5">
        <f t="shared" si="11"/>
        <v>0</v>
      </c>
      <c r="AN44" s="5">
        <f t="shared" si="11"/>
        <v>0</v>
      </c>
      <c r="AO44" s="5">
        <f t="shared" si="11"/>
        <v>0</v>
      </c>
      <c r="AP44" s="5">
        <f t="shared" si="11"/>
        <v>0</v>
      </c>
      <c r="AQ44" s="5">
        <f t="shared" si="11"/>
        <v>0</v>
      </c>
      <c r="AR44" s="5">
        <f t="shared" si="11"/>
        <v>0</v>
      </c>
      <c r="AS44" s="5">
        <f t="shared" si="11"/>
        <v>0</v>
      </c>
      <c r="AT44" s="5">
        <f t="shared" si="11"/>
        <v>0</v>
      </c>
      <c r="AU44" s="5">
        <f t="shared" si="11"/>
        <v>0</v>
      </c>
      <c r="AV44" s="5">
        <f t="shared" si="11"/>
        <v>0</v>
      </c>
      <c r="AW44" s="5">
        <f t="shared" si="11"/>
        <v>0</v>
      </c>
      <c r="AX44" s="5">
        <f t="shared" si="11"/>
        <v>0</v>
      </c>
      <c r="AY44" s="5">
        <f t="shared" si="11"/>
        <v>0</v>
      </c>
      <c r="AZ44" s="5">
        <f t="shared" si="11"/>
        <v>0</v>
      </c>
      <c r="BA44" s="5">
        <f t="shared" si="11"/>
        <v>0</v>
      </c>
      <c r="BB44" s="5">
        <f t="shared" si="11"/>
        <v>0</v>
      </c>
      <c r="BC44" s="5">
        <f t="shared" si="11"/>
        <v>0</v>
      </c>
      <c r="BD44" s="5">
        <f t="shared" si="11"/>
        <v>0</v>
      </c>
      <c r="BE44" s="5">
        <f t="shared" si="11"/>
        <v>0</v>
      </c>
      <c r="BF44" s="5">
        <f t="shared" si="11"/>
        <v>0</v>
      </c>
      <c r="BG44" s="5">
        <f t="shared" si="11"/>
        <v>0</v>
      </c>
      <c r="BH44" s="5">
        <f t="shared" si="11"/>
        <v>0</v>
      </c>
      <c r="BI44" s="5">
        <f t="shared" si="11"/>
        <v>0</v>
      </c>
    </row>
    <row r="45" spans="1:61" x14ac:dyDescent="0.25">
      <c r="A45" t="s">
        <v>376</v>
      </c>
      <c r="B45" t="b">
        <f>(SUM(C36:BI36)=SUM(C42:BI42))</f>
        <v>1</v>
      </c>
    </row>
    <row r="47" spans="1:61" x14ac:dyDescent="0.25">
      <c r="A47" t="s">
        <v>380</v>
      </c>
      <c r="B47" s="5">
        <f>SUM(C36:BI36)</f>
        <v>0</v>
      </c>
    </row>
    <row r="48" spans="1:61" x14ac:dyDescent="0.25">
      <c r="A48" t="s">
        <v>379</v>
      </c>
      <c r="C48" s="5">
        <f>SUM(C50:$BI$50)</f>
        <v>0</v>
      </c>
      <c r="D48" s="5">
        <f>SUM(D50:$BI$50)</f>
        <v>0</v>
      </c>
      <c r="E48" s="5">
        <f>SUM(E50:$BI$50)</f>
        <v>0</v>
      </c>
      <c r="F48" s="5">
        <f>SUM(F50:$BI$50)</f>
        <v>0</v>
      </c>
      <c r="G48" s="5">
        <f>SUM(G50:$BI$50)</f>
        <v>0</v>
      </c>
      <c r="H48" s="5">
        <f>SUM(H50:$BI$50)</f>
        <v>0</v>
      </c>
      <c r="I48" s="5">
        <f>SUM(I50:$BI$50)</f>
        <v>0</v>
      </c>
      <c r="J48" s="5">
        <f>SUM(J50:$BI$50)</f>
        <v>0</v>
      </c>
      <c r="K48" s="5">
        <f>SUM(K50:$BI$50)</f>
        <v>0</v>
      </c>
      <c r="L48" s="5">
        <f>SUM(L50:$BI$50)</f>
        <v>0</v>
      </c>
      <c r="M48" s="5">
        <f>SUM(M50:$BI$50)</f>
        <v>0</v>
      </c>
      <c r="N48" s="5">
        <f>SUM(N50:$BI$50)</f>
        <v>0</v>
      </c>
      <c r="O48" s="5">
        <f>SUM(O50:$BI$50)</f>
        <v>0</v>
      </c>
      <c r="P48" s="5">
        <f>SUM(P50:$BI$50)</f>
        <v>0</v>
      </c>
      <c r="Q48" s="5">
        <f>SUM(Q50:$BI$50)</f>
        <v>0</v>
      </c>
      <c r="R48" s="5">
        <f>SUM(R50:$BI$50)</f>
        <v>0</v>
      </c>
      <c r="S48" s="5">
        <f>SUM(S50:$BI$50)</f>
        <v>0</v>
      </c>
      <c r="T48" s="5">
        <f>SUM(T50:$BI$50)</f>
        <v>0</v>
      </c>
      <c r="U48" s="5">
        <f>SUM(U50:$BI$50)</f>
        <v>0</v>
      </c>
      <c r="V48" s="5">
        <f>SUM(V50:$BI$50)</f>
        <v>0</v>
      </c>
      <c r="W48" s="5">
        <f>SUM(W50:$BI$50)</f>
        <v>0</v>
      </c>
      <c r="X48" s="5">
        <f>SUM(X50:$BI$50)</f>
        <v>0</v>
      </c>
      <c r="Y48" s="5">
        <f>SUM(Y50:$BI$50)</f>
        <v>0</v>
      </c>
      <c r="Z48" s="5">
        <f>SUM(Z50:$BI$50)</f>
        <v>0</v>
      </c>
      <c r="AA48" s="5">
        <f>SUM(AA50:$BI$50)</f>
        <v>0</v>
      </c>
      <c r="AB48" s="5">
        <f>SUM(AB50:$BI$50)</f>
        <v>0</v>
      </c>
      <c r="AC48" s="5">
        <f>SUM(AC50:$BI$50)</f>
        <v>0</v>
      </c>
      <c r="AD48" s="5">
        <f>SUM(AD50:$BI$50)</f>
        <v>0</v>
      </c>
      <c r="AE48" s="5">
        <f>SUM(AE50:$BI$50)</f>
        <v>0</v>
      </c>
      <c r="AF48" s="5">
        <f>SUM(AF50:$BI$50)</f>
        <v>0</v>
      </c>
      <c r="AG48" s="5">
        <f>SUM(AG50:$BI$50)</f>
        <v>0</v>
      </c>
      <c r="AH48" s="5">
        <f>SUM(AH50:$BI$50)</f>
        <v>0</v>
      </c>
      <c r="AI48" s="5">
        <f>SUM(AI50:$BI$50)</f>
        <v>0</v>
      </c>
      <c r="AJ48" s="5">
        <f>SUM(AJ50:$BI$50)</f>
        <v>0</v>
      </c>
      <c r="AK48" s="5">
        <f>SUM(AK50:$BI$50)</f>
        <v>0</v>
      </c>
      <c r="AL48" s="5">
        <f>SUM(AL50:$BI$50)</f>
        <v>0</v>
      </c>
      <c r="AM48" s="5">
        <f>SUM(AM50:$BI$50)</f>
        <v>0</v>
      </c>
      <c r="AN48" s="5">
        <f>SUM(AN50:$BI$50)</f>
        <v>0</v>
      </c>
      <c r="AO48" s="5">
        <f>SUM(AO50:$BI$50)</f>
        <v>0</v>
      </c>
      <c r="AP48" s="5">
        <f>SUM(AP50:$BI$50)</f>
        <v>0</v>
      </c>
      <c r="AQ48" s="5">
        <f>SUM(AQ50:$BI$50)</f>
        <v>0</v>
      </c>
      <c r="AR48" s="5">
        <f>SUM(AR50:$BI$50)</f>
        <v>0</v>
      </c>
      <c r="AS48" s="5">
        <f>SUM(AS50:$BI$50)</f>
        <v>0</v>
      </c>
      <c r="AT48" s="5">
        <f>SUM(AT50:$BI$50)</f>
        <v>0</v>
      </c>
      <c r="AU48" s="5">
        <f>SUM(AU50:$BI$50)</f>
        <v>0</v>
      </c>
      <c r="AV48" s="5">
        <f>SUM(AV50:$BI$50)</f>
        <v>0</v>
      </c>
      <c r="AW48" s="5">
        <f>SUM(AW50:$BI$50)</f>
        <v>0</v>
      </c>
      <c r="AX48" s="5">
        <f>SUM(AX50:$BI$50)</f>
        <v>0</v>
      </c>
      <c r="AY48" s="5">
        <f>SUM(AY50:$BI$50)</f>
        <v>0</v>
      </c>
      <c r="AZ48" s="5">
        <f>SUM(AZ50:$BI$50)</f>
        <v>0</v>
      </c>
      <c r="BA48" s="5">
        <f>SUM(BA50:$BI$50)</f>
        <v>0</v>
      </c>
      <c r="BB48" s="5">
        <f>SUM(BB50:$BI$50)</f>
        <v>0</v>
      </c>
      <c r="BC48" s="5">
        <f>SUM(BC50:$BI$50)</f>
        <v>0</v>
      </c>
      <c r="BD48" s="5">
        <f>SUM(BD50:$BI$50)</f>
        <v>0</v>
      </c>
      <c r="BE48" s="5">
        <f>SUM(BE50:$BI$50)</f>
        <v>0</v>
      </c>
      <c r="BF48" s="5">
        <f>SUM(BF50:$BI$50)</f>
        <v>0</v>
      </c>
      <c r="BG48" s="5">
        <f>SUM(BG50:$BI$50)</f>
        <v>0</v>
      </c>
      <c r="BH48" s="5">
        <f>SUM(BH50:$BI$50)</f>
        <v>0</v>
      </c>
      <c r="BI48" s="5">
        <f>SUM(BI50:$BI$50)</f>
        <v>0</v>
      </c>
    </row>
    <row r="50" spans="1:61" x14ac:dyDescent="0.25">
      <c r="A50" t="s">
        <v>149</v>
      </c>
      <c r="C50" s="5">
        <f t="shared" ref="C50:AH50" si="12">C20*C9</f>
        <v>0</v>
      </c>
      <c r="D50" s="5">
        <f t="shared" si="12"/>
        <v>0</v>
      </c>
      <c r="E50" s="5">
        <f t="shared" si="12"/>
        <v>0</v>
      </c>
      <c r="F50" s="5">
        <f t="shared" si="12"/>
        <v>0</v>
      </c>
      <c r="G50" s="5">
        <f t="shared" si="12"/>
        <v>0</v>
      </c>
      <c r="H50" s="5">
        <f t="shared" si="12"/>
        <v>0</v>
      </c>
      <c r="I50" s="5">
        <f t="shared" si="12"/>
        <v>0</v>
      </c>
      <c r="J50" s="5">
        <f t="shared" si="12"/>
        <v>0</v>
      </c>
      <c r="K50" s="5">
        <f t="shared" si="12"/>
        <v>0</v>
      </c>
      <c r="L50" s="5">
        <f t="shared" si="12"/>
        <v>0</v>
      </c>
      <c r="M50" s="5">
        <f t="shared" si="12"/>
        <v>0</v>
      </c>
      <c r="N50" s="5">
        <f t="shared" si="12"/>
        <v>0</v>
      </c>
      <c r="O50" s="5">
        <f t="shared" si="12"/>
        <v>0</v>
      </c>
      <c r="P50" s="5">
        <f t="shared" si="12"/>
        <v>0</v>
      </c>
      <c r="Q50" s="5">
        <f t="shared" si="12"/>
        <v>0</v>
      </c>
      <c r="R50" s="5">
        <f t="shared" si="12"/>
        <v>0</v>
      </c>
      <c r="S50" s="5">
        <f t="shared" si="12"/>
        <v>0</v>
      </c>
      <c r="T50" s="5">
        <f t="shared" si="12"/>
        <v>0</v>
      </c>
      <c r="U50" s="5">
        <f t="shared" si="12"/>
        <v>0</v>
      </c>
      <c r="V50" s="5">
        <f t="shared" si="12"/>
        <v>0</v>
      </c>
      <c r="W50" s="5">
        <f t="shared" si="12"/>
        <v>0</v>
      </c>
      <c r="X50" s="5">
        <f t="shared" si="12"/>
        <v>0</v>
      </c>
      <c r="Y50" s="5">
        <f t="shared" si="12"/>
        <v>0</v>
      </c>
      <c r="Z50" s="5">
        <f t="shared" si="12"/>
        <v>0</v>
      </c>
      <c r="AA50" s="5">
        <f t="shared" si="12"/>
        <v>0</v>
      </c>
      <c r="AB50" s="5">
        <f t="shared" si="12"/>
        <v>0</v>
      </c>
      <c r="AC50" s="5">
        <f t="shared" si="12"/>
        <v>0</v>
      </c>
      <c r="AD50" s="5">
        <f t="shared" si="12"/>
        <v>0</v>
      </c>
      <c r="AE50" s="5">
        <f t="shared" si="12"/>
        <v>0</v>
      </c>
      <c r="AF50" s="5">
        <f t="shared" si="12"/>
        <v>0</v>
      </c>
      <c r="AG50" s="5">
        <f t="shared" si="12"/>
        <v>0</v>
      </c>
      <c r="AH50" s="5">
        <f t="shared" si="12"/>
        <v>0</v>
      </c>
      <c r="AI50" s="5">
        <f t="shared" ref="AI50:BI50" si="13">AI20*AI9</f>
        <v>0</v>
      </c>
      <c r="AJ50" s="5">
        <f t="shared" si="13"/>
        <v>0</v>
      </c>
      <c r="AK50" s="5">
        <f t="shared" si="13"/>
        <v>0</v>
      </c>
      <c r="AL50" s="5">
        <f t="shared" si="13"/>
        <v>0</v>
      </c>
      <c r="AM50" s="5">
        <f t="shared" si="13"/>
        <v>0</v>
      </c>
      <c r="AN50" s="5">
        <f t="shared" si="13"/>
        <v>0</v>
      </c>
      <c r="AO50" s="5">
        <f t="shared" si="13"/>
        <v>0</v>
      </c>
      <c r="AP50" s="5">
        <f t="shared" si="13"/>
        <v>0</v>
      </c>
      <c r="AQ50" s="5">
        <f t="shared" si="13"/>
        <v>0</v>
      </c>
      <c r="AR50" s="5">
        <f t="shared" si="13"/>
        <v>0</v>
      </c>
      <c r="AS50" s="5">
        <f t="shared" si="13"/>
        <v>0</v>
      </c>
      <c r="AT50" s="5">
        <f t="shared" si="13"/>
        <v>0</v>
      </c>
      <c r="AU50" s="5">
        <f t="shared" si="13"/>
        <v>0</v>
      </c>
      <c r="AV50" s="5">
        <f t="shared" si="13"/>
        <v>0</v>
      </c>
      <c r="AW50" s="5">
        <f t="shared" si="13"/>
        <v>0</v>
      </c>
      <c r="AX50" s="5">
        <f t="shared" si="13"/>
        <v>0</v>
      </c>
      <c r="AY50" s="5">
        <f t="shared" si="13"/>
        <v>0</v>
      </c>
      <c r="AZ50" s="5">
        <f t="shared" si="13"/>
        <v>0</v>
      </c>
      <c r="BA50" s="5">
        <f t="shared" si="13"/>
        <v>0</v>
      </c>
      <c r="BB50" s="5">
        <f t="shared" si="13"/>
        <v>0</v>
      </c>
      <c r="BC50" s="5">
        <f t="shared" si="13"/>
        <v>0</v>
      </c>
      <c r="BD50" s="5">
        <f t="shared" si="13"/>
        <v>0</v>
      </c>
      <c r="BE50" s="5">
        <f t="shared" si="13"/>
        <v>0</v>
      </c>
      <c r="BF50" s="5">
        <f t="shared" si="13"/>
        <v>0</v>
      </c>
      <c r="BG50" s="5">
        <f t="shared" si="13"/>
        <v>0</v>
      </c>
      <c r="BH50" s="5">
        <f t="shared" si="13"/>
        <v>0</v>
      </c>
      <c r="BI50" s="5">
        <f t="shared" si="13"/>
        <v>0</v>
      </c>
    </row>
    <row r="51" spans="1:61" x14ac:dyDescent="0.25">
      <c r="A51" t="s">
        <v>160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</row>
    <row r="52" spans="1:61" x14ac:dyDescent="0.25">
      <c r="A52" t="s">
        <v>156</v>
      </c>
      <c r="C52" s="5">
        <f>-C50*$B$10</f>
        <v>0</v>
      </c>
      <c r="D52" s="5">
        <f t="shared" ref="D52:BI52" si="14">-D50*$B$10</f>
        <v>0</v>
      </c>
      <c r="E52" s="5">
        <f t="shared" si="14"/>
        <v>0</v>
      </c>
      <c r="F52" s="5">
        <f t="shared" si="14"/>
        <v>0</v>
      </c>
      <c r="G52" s="5">
        <f t="shared" si="14"/>
        <v>0</v>
      </c>
      <c r="H52" s="5">
        <f t="shared" si="14"/>
        <v>0</v>
      </c>
      <c r="I52" s="5">
        <f t="shared" si="14"/>
        <v>0</v>
      </c>
      <c r="J52" s="5">
        <f t="shared" si="14"/>
        <v>0</v>
      </c>
      <c r="K52" s="5">
        <f t="shared" si="14"/>
        <v>0</v>
      </c>
      <c r="L52" s="5">
        <f t="shared" si="14"/>
        <v>0</v>
      </c>
      <c r="M52" s="5">
        <f t="shared" si="14"/>
        <v>0</v>
      </c>
      <c r="N52" s="5">
        <f t="shared" si="14"/>
        <v>0</v>
      </c>
      <c r="O52" s="5">
        <f t="shared" si="14"/>
        <v>0</v>
      </c>
      <c r="P52" s="5">
        <f t="shared" si="14"/>
        <v>0</v>
      </c>
      <c r="Q52" s="5">
        <f t="shared" si="14"/>
        <v>0</v>
      </c>
      <c r="R52" s="5">
        <f t="shared" si="14"/>
        <v>0</v>
      </c>
      <c r="S52" s="5">
        <f t="shared" si="14"/>
        <v>0</v>
      </c>
      <c r="T52" s="5">
        <f t="shared" si="14"/>
        <v>0</v>
      </c>
      <c r="U52" s="5">
        <f t="shared" si="14"/>
        <v>0</v>
      </c>
      <c r="V52" s="5">
        <f t="shared" si="14"/>
        <v>0</v>
      </c>
      <c r="W52" s="5">
        <f t="shared" si="14"/>
        <v>0</v>
      </c>
      <c r="X52" s="5">
        <f t="shared" si="14"/>
        <v>0</v>
      </c>
      <c r="Y52" s="5">
        <f t="shared" si="14"/>
        <v>0</v>
      </c>
      <c r="Z52" s="5">
        <f t="shared" si="14"/>
        <v>0</v>
      </c>
      <c r="AA52" s="5">
        <f t="shared" si="14"/>
        <v>0</v>
      </c>
      <c r="AB52" s="5">
        <f t="shared" si="14"/>
        <v>0</v>
      </c>
      <c r="AC52" s="5">
        <f t="shared" si="14"/>
        <v>0</v>
      </c>
      <c r="AD52" s="5">
        <f t="shared" si="14"/>
        <v>0</v>
      </c>
      <c r="AE52" s="5">
        <f t="shared" si="14"/>
        <v>0</v>
      </c>
      <c r="AF52" s="5">
        <f t="shared" si="14"/>
        <v>0</v>
      </c>
      <c r="AG52" s="5">
        <f t="shared" si="14"/>
        <v>0</v>
      </c>
      <c r="AH52" s="5">
        <f t="shared" si="14"/>
        <v>0</v>
      </c>
      <c r="AI52" s="5">
        <f t="shared" si="14"/>
        <v>0</v>
      </c>
      <c r="AJ52" s="5">
        <f t="shared" si="14"/>
        <v>0</v>
      </c>
      <c r="AK52" s="5">
        <f t="shared" si="14"/>
        <v>0</v>
      </c>
      <c r="AL52" s="5">
        <f t="shared" si="14"/>
        <v>0</v>
      </c>
      <c r="AM52" s="5">
        <f t="shared" si="14"/>
        <v>0</v>
      </c>
      <c r="AN52" s="5">
        <f t="shared" si="14"/>
        <v>0</v>
      </c>
      <c r="AO52" s="5">
        <f t="shared" si="14"/>
        <v>0</v>
      </c>
      <c r="AP52" s="5">
        <f t="shared" si="14"/>
        <v>0</v>
      </c>
      <c r="AQ52" s="5">
        <f t="shared" si="14"/>
        <v>0</v>
      </c>
      <c r="AR52" s="5">
        <f t="shared" si="14"/>
        <v>0</v>
      </c>
      <c r="AS52" s="5">
        <f t="shared" si="14"/>
        <v>0</v>
      </c>
      <c r="AT52" s="5">
        <f t="shared" si="14"/>
        <v>0</v>
      </c>
      <c r="AU52" s="5">
        <f t="shared" si="14"/>
        <v>0</v>
      </c>
      <c r="AV52" s="5">
        <f t="shared" si="14"/>
        <v>0</v>
      </c>
      <c r="AW52" s="5">
        <f t="shared" si="14"/>
        <v>0</v>
      </c>
      <c r="AX52" s="5">
        <f t="shared" si="14"/>
        <v>0</v>
      </c>
      <c r="AY52" s="5">
        <f t="shared" si="14"/>
        <v>0</v>
      </c>
      <c r="AZ52" s="5">
        <f t="shared" si="14"/>
        <v>0</v>
      </c>
      <c r="BA52" s="5">
        <f t="shared" si="14"/>
        <v>0</v>
      </c>
      <c r="BB52" s="5">
        <f t="shared" si="14"/>
        <v>0</v>
      </c>
      <c r="BC52" s="5">
        <f t="shared" si="14"/>
        <v>0</v>
      </c>
      <c r="BD52" s="5">
        <f t="shared" si="14"/>
        <v>0</v>
      </c>
      <c r="BE52" s="5">
        <f t="shared" si="14"/>
        <v>0</v>
      </c>
      <c r="BF52" s="5">
        <f t="shared" si="14"/>
        <v>0</v>
      </c>
      <c r="BG52" s="5">
        <f t="shared" si="14"/>
        <v>0</v>
      </c>
      <c r="BH52" s="5">
        <f t="shared" si="14"/>
        <v>0</v>
      </c>
      <c r="BI52" s="5">
        <f t="shared" si="14"/>
        <v>0</v>
      </c>
    </row>
    <row r="53" spans="1:61" x14ac:dyDescent="0.25">
      <c r="A53" s="42" t="s">
        <v>163</v>
      </c>
      <c r="C53" s="5">
        <f>SUM(C50:C52)</f>
        <v>0</v>
      </c>
      <c r="D53" s="5">
        <f t="shared" ref="D53:BI53" si="15">SUM(D50:D52)</f>
        <v>0</v>
      </c>
      <c r="E53" s="5">
        <f t="shared" si="15"/>
        <v>0</v>
      </c>
      <c r="F53" s="5">
        <f t="shared" si="15"/>
        <v>0</v>
      </c>
      <c r="G53" s="5">
        <f t="shared" si="15"/>
        <v>0</v>
      </c>
      <c r="H53" s="5">
        <f t="shared" si="15"/>
        <v>0</v>
      </c>
      <c r="I53" s="5">
        <f t="shared" si="15"/>
        <v>0</v>
      </c>
      <c r="J53" s="5">
        <f t="shared" si="15"/>
        <v>0</v>
      </c>
      <c r="K53" s="5">
        <f t="shared" si="15"/>
        <v>0</v>
      </c>
      <c r="L53" s="5">
        <f t="shared" si="15"/>
        <v>0</v>
      </c>
      <c r="M53" s="5">
        <f t="shared" si="15"/>
        <v>0</v>
      </c>
      <c r="N53" s="5">
        <f t="shared" si="15"/>
        <v>0</v>
      </c>
      <c r="O53" s="5">
        <f t="shared" si="15"/>
        <v>0</v>
      </c>
      <c r="P53" s="5">
        <f t="shared" si="15"/>
        <v>0</v>
      </c>
      <c r="Q53" s="5">
        <f t="shared" si="15"/>
        <v>0</v>
      </c>
      <c r="R53" s="5">
        <f t="shared" si="15"/>
        <v>0</v>
      </c>
      <c r="S53" s="5">
        <f t="shared" si="15"/>
        <v>0</v>
      </c>
      <c r="T53" s="5">
        <f t="shared" si="15"/>
        <v>0</v>
      </c>
      <c r="U53" s="5">
        <f t="shared" si="15"/>
        <v>0</v>
      </c>
      <c r="V53" s="5">
        <f t="shared" si="15"/>
        <v>0</v>
      </c>
      <c r="W53" s="5">
        <f t="shared" si="15"/>
        <v>0</v>
      </c>
      <c r="X53" s="5">
        <f t="shared" si="15"/>
        <v>0</v>
      </c>
      <c r="Y53" s="5">
        <f t="shared" si="15"/>
        <v>0</v>
      </c>
      <c r="Z53" s="5">
        <f t="shared" si="15"/>
        <v>0</v>
      </c>
      <c r="AA53" s="5">
        <f t="shared" si="15"/>
        <v>0</v>
      </c>
      <c r="AB53" s="5">
        <f t="shared" si="15"/>
        <v>0</v>
      </c>
      <c r="AC53" s="5">
        <f t="shared" si="15"/>
        <v>0</v>
      </c>
      <c r="AD53" s="5">
        <f t="shared" si="15"/>
        <v>0</v>
      </c>
      <c r="AE53" s="5">
        <f t="shared" si="15"/>
        <v>0</v>
      </c>
      <c r="AF53" s="5">
        <f t="shared" si="15"/>
        <v>0</v>
      </c>
      <c r="AG53" s="5">
        <f t="shared" si="15"/>
        <v>0</v>
      </c>
      <c r="AH53" s="5">
        <f t="shared" si="15"/>
        <v>0</v>
      </c>
      <c r="AI53" s="5">
        <f t="shared" si="15"/>
        <v>0</v>
      </c>
      <c r="AJ53" s="5">
        <f t="shared" si="15"/>
        <v>0</v>
      </c>
      <c r="AK53" s="5">
        <f t="shared" si="15"/>
        <v>0</v>
      </c>
      <c r="AL53" s="5">
        <f t="shared" si="15"/>
        <v>0</v>
      </c>
      <c r="AM53" s="5">
        <f t="shared" si="15"/>
        <v>0</v>
      </c>
      <c r="AN53" s="5">
        <f t="shared" si="15"/>
        <v>0</v>
      </c>
      <c r="AO53" s="5">
        <f t="shared" si="15"/>
        <v>0</v>
      </c>
      <c r="AP53" s="5">
        <f t="shared" si="15"/>
        <v>0</v>
      </c>
      <c r="AQ53" s="5">
        <f t="shared" si="15"/>
        <v>0</v>
      </c>
      <c r="AR53" s="5">
        <f t="shared" si="15"/>
        <v>0</v>
      </c>
      <c r="AS53" s="5">
        <f t="shared" si="15"/>
        <v>0</v>
      </c>
      <c r="AT53" s="5">
        <f t="shared" si="15"/>
        <v>0</v>
      </c>
      <c r="AU53" s="5">
        <f t="shared" si="15"/>
        <v>0</v>
      </c>
      <c r="AV53" s="5">
        <f t="shared" si="15"/>
        <v>0</v>
      </c>
      <c r="AW53" s="5">
        <f t="shared" si="15"/>
        <v>0</v>
      </c>
      <c r="AX53" s="5">
        <f t="shared" si="15"/>
        <v>0</v>
      </c>
      <c r="AY53" s="5">
        <f t="shared" si="15"/>
        <v>0</v>
      </c>
      <c r="AZ53" s="5">
        <f t="shared" si="15"/>
        <v>0</v>
      </c>
      <c r="BA53" s="5">
        <f t="shared" si="15"/>
        <v>0</v>
      </c>
      <c r="BB53" s="5">
        <f t="shared" si="15"/>
        <v>0</v>
      </c>
      <c r="BC53" s="5">
        <f t="shared" si="15"/>
        <v>0</v>
      </c>
      <c r="BD53" s="5">
        <f t="shared" si="15"/>
        <v>0</v>
      </c>
      <c r="BE53" s="5">
        <f t="shared" si="15"/>
        <v>0</v>
      </c>
      <c r="BF53" s="5">
        <f t="shared" si="15"/>
        <v>0</v>
      </c>
      <c r="BG53" s="5">
        <f t="shared" si="15"/>
        <v>0</v>
      </c>
      <c r="BH53" s="5">
        <f t="shared" si="15"/>
        <v>0</v>
      </c>
      <c r="BI53" s="5">
        <f t="shared" si="15"/>
        <v>0</v>
      </c>
    </row>
    <row r="55" spans="1:61" x14ac:dyDescent="0.25">
      <c r="A55" t="s">
        <v>157</v>
      </c>
      <c r="C55" s="5">
        <f t="shared" ref="C55:AH55" si="16">C9*$B$33</f>
        <v>0</v>
      </c>
      <c r="D55" s="5">
        <f t="shared" si="16"/>
        <v>0</v>
      </c>
      <c r="E55" s="5">
        <f t="shared" si="16"/>
        <v>0</v>
      </c>
      <c r="F55" s="5">
        <f t="shared" si="16"/>
        <v>0</v>
      </c>
      <c r="G55" s="5">
        <f t="shared" si="16"/>
        <v>0</v>
      </c>
      <c r="H55" s="5">
        <f t="shared" si="16"/>
        <v>0</v>
      </c>
      <c r="I55" s="5">
        <f t="shared" si="16"/>
        <v>0</v>
      </c>
      <c r="J55" s="5">
        <f t="shared" si="16"/>
        <v>0</v>
      </c>
      <c r="K55" s="5">
        <f t="shared" si="16"/>
        <v>0</v>
      </c>
      <c r="L55" s="5">
        <f t="shared" si="16"/>
        <v>0</v>
      </c>
      <c r="M55" s="5">
        <f t="shared" si="16"/>
        <v>0</v>
      </c>
      <c r="N55" s="5">
        <f t="shared" si="16"/>
        <v>0</v>
      </c>
      <c r="O55" s="5">
        <f t="shared" si="16"/>
        <v>0</v>
      </c>
      <c r="P55" s="5">
        <f t="shared" si="16"/>
        <v>0</v>
      </c>
      <c r="Q55" s="5">
        <f t="shared" si="16"/>
        <v>0</v>
      </c>
      <c r="R55" s="5">
        <f t="shared" si="16"/>
        <v>0</v>
      </c>
      <c r="S55" s="5">
        <f t="shared" si="16"/>
        <v>0</v>
      </c>
      <c r="T55" s="5">
        <f t="shared" si="16"/>
        <v>0</v>
      </c>
      <c r="U55" s="5">
        <f t="shared" si="16"/>
        <v>0</v>
      </c>
      <c r="V55" s="5">
        <f t="shared" si="16"/>
        <v>0</v>
      </c>
      <c r="W55" s="5">
        <f t="shared" si="16"/>
        <v>0</v>
      </c>
      <c r="X55" s="5">
        <f t="shared" si="16"/>
        <v>0</v>
      </c>
      <c r="Y55" s="5">
        <f t="shared" si="16"/>
        <v>0</v>
      </c>
      <c r="Z55" s="5">
        <f t="shared" si="16"/>
        <v>0</v>
      </c>
      <c r="AA55" s="5">
        <f t="shared" si="16"/>
        <v>0</v>
      </c>
      <c r="AB55" s="5">
        <f t="shared" si="16"/>
        <v>0</v>
      </c>
      <c r="AC55" s="5">
        <f t="shared" si="16"/>
        <v>0</v>
      </c>
      <c r="AD55" s="5">
        <f t="shared" si="16"/>
        <v>0</v>
      </c>
      <c r="AE55" s="5">
        <f t="shared" si="16"/>
        <v>0</v>
      </c>
      <c r="AF55" s="5">
        <f t="shared" si="16"/>
        <v>0</v>
      </c>
      <c r="AG55" s="5">
        <f t="shared" si="16"/>
        <v>0</v>
      </c>
      <c r="AH55" s="5">
        <f t="shared" si="16"/>
        <v>0</v>
      </c>
      <c r="AI55" s="5">
        <f t="shared" ref="AI55:BI55" si="17">AI9*$B$33</f>
        <v>0</v>
      </c>
      <c r="AJ55" s="5">
        <f t="shared" si="17"/>
        <v>0</v>
      </c>
      <c r="AK55" s="5">
        <f t="shared" si="17"/>
        <v>0</v>
      </c>
      <c r="AL55" s="5">
        <f t="shared" si="17"/>
        <v>0</v>
      </c>
      <c r="AM55" s="5">
        <f t="shared" si="17"/>
        <v>0</v>
      </c>
      <c r="AN55" s="5">
        <f t="shared" si="17"/>
        <v>0</v>
      </c>
      <c r="AO55" s="5">
        <f t="shared" si="17"/>
        <v>0</v>
      </c>
      <c r="AP55" s="5">
        <f t="shared" si="17"/>
        <v>0</v>
      </c>
      <c r="AQ55" s="5">
        <f t="shared" si="17"/>
        <v>0</v>
      </c>
      <c r="AR55" s="5">
        <f t="shared" si="17"/>
        <v>0</v>
      </c>
      <c r="AS55" s="5">
        <f t="shared" si="17"/>
        <v>0</v>
      </c>
      <c r="AT55" s="5">
        <f t="shared" si="17"/>
        <v>0</v>
      </c>
      <c r="AU55" s="5">
        <f t="shared" si="17"/>
        <v>0</v>
      </c>
      <c r="AV55" s="5">
        <f t="shared" si="17"/>
        <v>0</v>
      </c>
      <c r="AW55" s="5">
        <f t="shared" si="17"/>
        <v>0</v>
      </c>
      <c r="AX55" s="5">
        <f t="shared" si="17"/>
        <v>0</v>
      </c>
      <c r="AY55" s="5">
        <f t="shared" si="17"/>
        <v>0</v>
      </c>
      <c r="AZ55" s="5">
        <f t="shared" si="17"/>
        <v>0</v>
      </c>
      <c r="BA55" s="5">
        <f t="shared" si="17"/>
        <v>0</v>
      </c>
      <c r="BB55" s="5">
        <f t="shared" si="17"/>
        <v>0</v>
      </c>
      <c r="BC55" s="5">
        <f t="shared" si="17"/>
        <v>0</v>
      </c>
      <c r="BD55" s="5">
        <f t="shared" si="17"/>
        <v>0</v>
      </c>
      <c r="BE55" s="5">
        <f t="shared" si="17"/>
        <v>0</v>
      </c>
      <c r="BF55" s="5">
        <f t="shared" si="17"/>
        <v>0</v>
      </c>
      <c r="BG55" s="5">
        <f t="shared" si="17"/>
        <v>0</v>
      </c>
      <c r="BH55" s="5">
        <f t="shared" si="17"/>
        <v>0</v>
      </c>
      <c r="BI55" s="5">
        <f t="shared" si="17"/>
        <v>0</v>
      </c>
    </row>
    <row r="56" spans="1:61" x14ac:dyDescent="0.25">
      <c r="A56" t="s">
        <v>161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</row>
    <row r="57" spans="1:61" x14ac:dyDescent="0.25">
      <c r="A57" t="s">
        <v>73</v>
      </c>
      <c r="C57" s="5">
        <f>SUM(C55:C56)</f>
        <v>0</v>
      </c>
      <c r="D57" s="5">
        <f t="shared" ref="D57:BI57" si="18">SUM(D55:D56)</f>
        <v>0</v>
      </c>
      <c r="E57" s="5">
        <f t="shared" si="18"/>
        <v>0</v>
      </c>
      <c r="F57" s="5">
        <f t="shared" si="18"/>
        <v>0</v>
      </c>
      <c r="G57" s="5">
        <f t="shared" si="18"/>
        <v>0</v>
      </c>
      <c r="H57" s="5">
        <f t="shared" si="18"/>
        <v>0</v>
      </c>
      <c r="I57" s="5">
        <f t="shared" si="18"/>
        <v>0</v>
      </c>
      <c r="J57" s="5">
        <f t="shared" si="18"/>
        <v>0</v>
      </c>
      <c r="K57" s="5">
        <f t="shared" si="18"/>
        <v>0</v>
      </c>
      <c r="L57" s="5">
        <f t="shared" si="18"/>
        <v>0</v>
      </c>
      <c r="M57" s="5">
        <f t="shared" si="18"/>
        <v>0</v>
      </c>
      <c r="N57" s="5">
        <f t="shared" si="18"/>
        <v>0</v>
      </c>
      <c r="O57" s="5">
        <f t="shared" si="18"/>
        <v>0</v>
      </c>
      <c r="P57" s="5">
        <f t="shared" si="18"/>
        <v>0</v>
      </c>
      <c r="Q57" s="5">
        <f t="shared" si="18"/>
        <v>0</v>
      </c>
      <c r="R57" s="5">
        <f t="shared" si="18"/>
        <v>0</v>
      </c>
      <c r="S57" s="5">
        <f t="shared" si="18"/>
        <v>0</v>
      </c>
      <c r="T57" s="5">
        <f t="shared" si="18"/>
        <v>0</v>
      </c>
      <c r="U57" s="5">
        <f t="shared" si="18"/>
        <v>0</v>
      </c>
      <c r="V57" s="5">
        <f t="shared" si="18"/>
        <v>0</v>
      </c>
      <c r="W57" s="5">
        <f t="shared" si="18"/>
        <v>0</v>
      </c>
      <c r="X57" s="5">
        <f t="shared" si="18"/>
        <v>0</v>
      </c>
      <c r="Y57" s="5">
        <f t="shared" si="18"/>
        <v>0</v>
      </c>
      <c r="Z57" s="5">
        <f t="shared" si="18"/>
        <v>0</v>
      </c>
      <c r="AA57" s="5">
        <f t="shared" si="18"/>
        <v>0</v>
      </c>
      <c r="AB57" s="5">
        <f t="shared" si="18"/>
        <v>0</v>
      </c>
      <c r="AC57" s="5">
        <f t="shared" si="18"/>
        <v>0</v>
      </c>
      <c r="AD57" s="5">
        <f t="shared" si="18"/>
        <v>0</v>
      </c>
      <c r="AE57" s="5">
        <f t="shared" si="18"/>
        <v>0</v>
      </c>
      <c r="AF57" s="5">
        <f t="shared" si="18"/>
        <v>0</v>
      </c>
      <c r="AG57" s="5">
        <f t="shared" si="18"/>
        <v>0</v>
      </c>
      <c r="AH57" s="5">
        <f t="shared" si="18"/>
        <v>0</v>
      </c>
      <c r="AI57" s="5">
        <f t="shared" si="18"/>
        <v>0</v>
      </c>
      <c r="AJ57" s="5">
        <f t="shared" si="18"/>
        <v>0</v>
      </c>
      <c r="AK57" s="5">
        <f t="shared" si="18"/>
        <v>0</v>
      </c>
      <c r="AL57" s="5">
        <f t="shared" si="18"/>
        <v>0</v>
      </c>
      <c r="AM57" s="5">
        <f t="shared" si="18"/>
        <v>0</v>
      </c>
      <c r="AN57" s="5">
        <f t="shared" si="18"/>
        <v>0</v>
      </c>
      <c r="AO57" s="5">
        <f t="shared" si="18"/>
        <v>0</v>
      </c>
      <c r="AP57" s="5">
        <f t="shared" si="18"/>
        <v>0</v>
      </c>
      <c r="AQ57" s="5">
        <f t="shared" si="18"/>
        <v>0</v>
      </c>
      <c r="AR57" s="5">
        <f t="shared" si="18"/>
        <v>0</v>
      </c>
      <c r="AS57" s="5">
        <f t="shared" si="18"/>
        <v>0</v>
      </c>
      <c r="AT57" s="5">
        <f t="shared" si="18"/>
        <v>0</v>
      </c>
      <c r="AU57" s="5">
        <f t="shared" si="18"/>
        <v>0</v>
      </c>
      <c r="AV57" s="5">
        <f t="shared" si="18"/>
        <v>0</v>
      </c>
      <c r="AW57" s="5">
        <f t="shared" si="18"/>
        <v>0</v>
      </c>
      <c r="AX57" s="5">
        <f t="shared" si="18"/>
        <v>0</v>
      </c>
      <c r="AY57" s="5">
        <f t="shared" si="18"/>
        <v>0</v>
      </c>
      <c r="AZ57" s="5">
        <f t="shared" si="18"/>
        <v>0</v>
      </c>
      <c r="BA57" s="5">
        <f t="shared" si="18"/>
        <v>0</v>
      </c>
      <c r="BB57" s="5">
        <f t="shared" si="18"/>
        <v>0</v>
      </c>
      <c r="BC57" s="5">
        <f t="shared" si="18"/>
        <v>0</v>
      </c>
      <c r="BD57" s="5">
        <f t="shared" si="18"/>
        <v>0</v>
      </c>
      <c r="BE57" s="5">
        <f t="shared" si="18"/>
        <v>0</v>
      </c>
      <c r="BF57" s="5">
        <f t="shared" si="18"/>
        <v>0</v>
      </c>
      <c r="BG57" s="5">
        <f t="shared" si="18"/>
        <v>0</v>
      </c>
      <c r="BH57" s="5">
        <f t="shared" si="18"/>
        <v>0</v>
      </c>
      <c r="BI57" s="5">
        <f t="shared" si="18"/>
        <v>0</v>
      </c>
    </row>
    <row r="58" spans="1:61" x14ac:dyDescent="0.25">
      <c r="A58" s="42" t="s">
        <v>158</v>
      </c>
      <c r="C58" s="5">
        <f>C53-C57</f>
        <v>0</v>
      </c>
      <c r="D58" s="5">
        <f t="shared" ref="D58:BI58" si="19">D53-D57</f>
        <v>0</v>
      </c>
      <c r="E58" s="5">
        <f t="shared" si="19"/>
        <v>0</v>
      </c>
      <c r="F58" s="5">
        <f t="shared" si="19"/>
        <v>0</v>
      </c>
      <c r="G58" s="5">
        <f t="shared" si="19"/>
        <v>0</v>
      </c>
      <c r="H58" s="5">
        <f t="shared" si="19"/>
        <v>0</v>
      </c>
      <c r="I58" s="5">
        <f t="shared" si="19"/>
        <v>0</v>
      </c>
      <c r="J58" s="5">
        <f t="shared" si="19"/>
        <v>0</v>
      </c>
      <c r="K58" s="5">
        <f t="shared" si="19"/>
        <v>0</v>
      </c>
      <c r="L58" s="5">
        <f t="shared" si="19"/>
        <v>0</v>
      </c>
      <c r="M58" s="5">
        <f t="shared" si="19"/>
        <v>0</v>
      </c>
      <c r="N58" s="5">
        <f t="shared" si="19"/>
        <v>0</v>
      </c>
      <c r="O58" s="5">
        <f t="shared" si="19"/>
        <v>0</v>
      </c>
      <c r="P58" s="5">
        <f t="shared" si="19"/>
        <v>0</v>
      </c>
      <c r="Q58" s="5">
        <f t="shared" si="19"/>
        <v>0</v>
      </c>
      <c r="R58" s="5">
        <f t="shared" si="19"/>
        <v>0</v>
      </c>
      <c r="S58" s="5">
        <f t="shared" si="19"/>
        <v>0</v>
      </c>
      <c r="T58" s="5">
        <f t="shared" si="19"/>
        <v>0</v>
      </c>
      <c r="U58" s="5">
        <f t="shared" si="19"/>
        <v>0</v>
      </c>
      <c r="V58" s="5">
        <f t="shared" si="19"/>
        <v>0</v>
      </c>
      <c r="W58" s="5">
        <f t="shared" si="19"/>
        <v>0</v>
      </c>
      <c r="X58" s="5">
        <f t="shared" si="19"/>
        <v>0</v>
      </c>
      <c r="Y58" s="5">
        <f t="shared" si="19"/>
        <v>0</v>
      </c>
      <c r="Z58" s="5">
        <f t="shared" si="19"/>
        <v>0</v>
      </c>
      <c r="AA58" s="5">
        <f t="shared" si="19"/>
        <v>0</v>
      </c>
      <c r="AB58" s="5">
        <f t="shared" si="19"/>
        <v>0</v>
      </c>
      <c r="AC58" s="5">
        <f t="shared" si="19"/>
        <v>0</v>
      </c>
      <c r="AD58" s="5">
        <f t="shared" si="19"/>
        <v>0</v>
      </c>
      <c r="AE58" s="5">
        <f t="shared" si="19"/>
        <v>0</v>
      </c>
      <c r="AF58" s="5">
        <f t="shared" si="19"/>
        <v>0</v>
      </c>
      <c r="AG58" s="5">
        <f t="shared" si="19"/>
        <v>0</v>
      </c>
      <c r="AH58" s="5">
        <f t="shared" si="19"/>
        <v>0</v>
      </c>
      <c r="AI58" s="5">
        <f t="shared" si="19"/>
        <v>0</v>
      </c>
      <c r="AJ58" s="5">
        <f t="shared" si="19"/>
        <v>0</v>
      </c>
      <c r="AK58" s="5">
        <f t="shared" si="19"/>
        <v>0</v>
      </c>
      <c r="AL58" s="5">
        <f t="shared" si="19"/>
        <v>0</v>
      </c>
      <c r="AM58" s="5">
        <f t="shared" si="19"/>
        <v>0</v>
      </c>
      <c r="AN58" s="5">
        <f t="shared" si="19"/>
        <v>0</v>
      </c>
      <c r="AO58" s="5">
        <f t="shared" si="19"/>
        <v>0</v>
      </c>
      <c r="AP58" s="5">
        <f t="shared" si="19"/>
        <v>0</v>
      </c>
      <c r="AQ58" s="5">
        <f t="shared" si="19"/>
        <v>0</v>
      </c>
      <c r="AR58" s="5">
        <f t="shared" si="19"/>
        <v>0</v>
      </c>
      <c r="AS58" s="5">
        <f t="shared" si="19"/>
        <v>0</v>
      </c>
      <c r="AT58" s="5">
        <f t="shared" si="19"/>
        <v>0</v>
      </c>
      <c r="AU58" s="5">
        <f t="shared" si="19"/>
        <v>0</v>
      </c>
      <c r="AV58" s="5">
        <f t="shared" si="19"/>
        <v>0</v>
      </c>
      <c r="AW58" s="5">
        <f t="shared" si="19"/>
        <v>0</v>
      </c>
      <c r="AX58" s="5">
        <f t="shared" si="19"/>
        <v>0</v>
      </c>
      <c r="AY58" s="5">
        <f t="shared" si="19"/>
        <v>0</v>
      </c>
      <c r="AZ58" s="5">
        <f t="shared" si="19"/>
        <v>0</v>
      </c>
      <c r="BA58" s="5">
        <f t="shared" si="19"/>
        <v>0</v>
      </c>
      <c r="BB58" s="5">
        <f t="shared" si="19"/>
        <v>0</v>
      </c>
      <c r="BC58" s="5">
        <f t="shared" si="19"/>
        <v>0</v>
      </c>
      <c r="BD58" s="5">
        <f t="shared" si="19"/>
        <v>0</v>
      </c>
      <c r="BE58" s="5">
        <f t="shared" si="19"/>
        <v>0</v>
      </c>
      <c r="BF58" s="5">
        <f t="shared" si="19"/>
        <v>0</v>
      </c>
      <c r="BG58" s="5">
        <f t="shared" si="19"/>
        <v>0</v>
      </c>
      <c r="BH58" s="5">
        <f t="shared" si="19"/>
        <v>0</v>
      </c>
      <c r="BI58" s="5">
        <f t="shared" si="19"/>
        <v>0</v>
      </c>
    </row>
    <row r="60" spans="1:61" x14ac:dyDescent="0.25">
      <c r="A60" s="42" t="s">
        <v>162</v>
      </c>
      <c r="B60" s="7">
        <f>IF(SUM(C53:BI53)&gt;0,SUM(C58:BI58)/SUM(C53:BI53),0)</f>
        <v>0</v>
      </c>
    </row>
    <row r="63" spans="1:61" x14ac:dyDescent="0.25">
      <c r="A63" s="32" t="s">
        <v>164</v>
      </c>
    </row>
    <row r="64" spans="1:61" x14ac:dyDescent="0.25">
      <c r="A64" t="s">
        <v>165</v>
      </c>
      <c r="C64" s="5">
        <f t="shared" ref="C64:AH64" si="20">C31+B64</f>
        <v>0</v>
      </c>
      <c r="D64" s="5">
        <f t="shared" si="20"/>
        <v>0</v>
      </c>
      <c r="E64" s="5">
        <f t="shared" si="20"/>
        <v>0</v>
      </c>
      <c r="F64" s="5">
        <f t="shared" si="20"/>
        <v>0</v>
      </c>
      <c r="G64" s="5">
        <f t="shared" si="20"/>
        <v>0</v>
      </c>
      <c r="H64" s="5">
        <f t="shared" si="20"/>
        <v>0</v>
      </c>
      <c r="I64" s="5">
        <f t="shared" si="20"/>
        <v>0</v>
      </c>
      <c r="J64" s="5">
        <f t="shared" si="20"/>
        <v>0</v>
      </c>
      <c r="K64" s="5">
        <f t="shared" si="20"/>
        <v>0</v>
      </c>
      <c r="L64" s="5">
        <f t="shared" si="20"/>
        <v>0</v>
      </c>
      <c r="M64" s="5">
        <f t="shared" si="20"/>
        <v>0</v>
      </c>
      <c r="N64" s="5">
        <f t="shared" si="20"/>
        <v>0</v>
      </c>
      <c r="O64" s="5">
        <f t="shared" si="20"/>
        <v>0</v>
      </c>
      <c r="P64" s="5">
        <f t="shared" si="20"/>
        <v>0</v>
      </c>
      <c r="Q64" s="5">
        <f t="shared" si="20"/>
        <v>0</v>
      </c>
      <c r="R64" s="5">
        <f t="shared" si="20"/>
        <v>0</v>
      </c>
      <c r="S64" s="5">
        <f t="shared" si="20"/>
        <v>0</v>
      </c>
      <c r="T64" s="5">
        <f t="shared" si="20"/>
        <v>0</v>
      </c>
      <c r="U64" s="5">
        <f t="shared" si="20"/>
        <v>0</v>
      </c>
      <c r="V64" s="5">
        <f t="shared" si="20"/>
        <v>0</v>
      </c>
      <c r="W64" s="5">
        <f t="shared" si="20"/>
        <v>0</v>
      </c>
      <c r="X64" s="5">
        <f t="shared" si="20"/>
        <v>0</v>
      </c>
      <c r="Y64" s="5">
        <f t="shared" si="20"/>
        <v>0</v>
      </c>
      <c r="Z64" s="5">
        <f t="shared" si="20"/>
        <v>0</v>
      </c>
      <c r="AA64" s="5">
        <f t="shared" si="20"/>
        <v>0</v>
      </c>
      <c r="AB64" s="5">
        <f t="shared" si="20"/>
        <v>0</v>
      </c>
      <c r="AC64" s="5">
        <f t="shared" si="20"/>
        <v>0</v>
      </c>
      <c r="AD64" s="5">
        <f t="shared" si="20"/>
        <v>0</v>
      </c>
      <c r="AE64" s="5">
        <f t="shared" si="20"/>
        <v>0</v>
      </c>
      <c r="AF64" s="5">
        <f t="shared" si="20"/>
        <v>0</v>
      </c>
      <c r="AG64" s="5">
        <f t="shared" si="20"/>
        <v>0</v>
      </c>
      <c r="AH64" s="5">
        <f t="shared" si="20"/>
        <v>0</v>
      </c>
      <c r="AI64" s="5">
        <f t="shared" ref="AI64:BI64" si="21">AI31+AH64</f>
        <v>0</v>
      </c>
      <c r="AJ64" s="5">
        <f t="shared" si="21"/>
        <v>0</v>
      </c>
      <c r="AK64" s="5">
        <f t="shared" si="21"/>
        <v>0</v>
      </c>
      <c r="AL64" s="5">
        <f t="shared" si="21"/>
        <v>0</v>
      </c>
      <c r="AM64" s="5">
        <f t="shared" si="21"/>
        <v>0</v>
      </c>
      <c r="AN64" s="5">
        <f t="shared" si="21"/>
        <v>0</v>
      </c>
      <c r="AO64" s="5">
        <f t="shared" si="21"/>
        <v>0</v>
      </c>
      <c r="AP64" s="5">
        <f t="shared" si="21"/>
        <v>0</v>
      </c>
      <c r="AQ64" s="5">
        <f t="shared" si="21"/>
        <v>0</v>
      </c>
      <c r="AR64" s="5">
        <f t="shared" si="21"/>
        <v>0</v>
      </c>
      <c r="AS64" s="5">
        <f t="shared" si="21"/>
        <v>0</v>
      </c>
      <c r="AT64" s="5">
        <f t="shared" si="21"/>
        <v>0</v>
      </c>
      <c r="AU64" s="5">
        <f t="shared" si="21"/>
        <v>0</v>
      </c>
      <c r="AV64" s="5">
        <f t="shared" si="21"/>
        <v>0</v>
      </c>
      <c r="AW64" s="5">
        <f t="shared" si="21"/>
        <v>0</v>
      </c>
      <c r="AX64" s="5">
        <f t="shared" si="21"/>
        <v>0</v>
      </c>
      <c r="AY64" s="5">
        <f t="shared" si="21"/>
        <v>0</v>
      </c>
      <c r="AZ64" s="5">
        <f t="shared" si="21"/>
        <v>0</v>
      </c>
      <c r="BA64" s="5">
        <f t="shared" si="21"/>
        <v>0</v>
      </c>
      <c r="BB64" s="5">
        <f t="shared" si="21"/>
        <v>0</v>
      </c>
      <c r="BC64" s="5">
        <f t="shared" si="21"/>
        <v>0</v>
      </c>
      <c r="BD64" s="5">
        <f t="shared" si="21"/>
        <v>0</v>
      </c>
      <c r="BE64" s="5">
        <f t="shared" si="21"/>
        <v>0</v>
      </c>
      <c r="BF64" s="5">
        <f t="shared" si="21"/>
        <v>0</v>
      </c>
      <c r="BG64" s="5">
        <f t="shared" si="21"/>
        <v>0</v>
      </c>
      <c r="BH64" s="5">
        <f t="shared" si="21"/>
        <v>0</v>
      </c>
      <c r="BI64" s="5">
        <f t="shared" si="21"/>
        <v>0</v>
      </c>
    </row>
    <row r="65" spans="1:61" x14ac:dyDescent="0.25">
      <c r="A65" t="s">
        <v>166</v>
      </c>
      <c r="C65" s="5">
        <f>B65-C55</f>
        <v>0</v>
      </c>
      <c r="D65" s="5">
        <f t="shared" ref="D65:BI65" si="22">C65-D55</f>
        <v>0</v>
      </c>
      <c r="E65" s="5">
        <f t="shared" si="22"/>
        <v>0</v>
      </c>
      <c r="F65" s="5">
        <f t="shared" si="22"/>
        <v>0</v>
      </c>
      <c r="G65" s="5">
        <f t="shared" si="22"/>
        <v>0</v>
      </c>
      <c r="H65" s="5">
        <f t="shared" si="22"/>
        <v>0</v>
      </c>
      <c r="I65" s="5">
        <f t="shared" si="22"/>
        <v>0</v>
      </c>
      <c r="J65" s="5">
        <f t="shared" si="22"/>
        <v>0</v>
      </c>
      <c r="K65" s="5">
        <f t="shared" si="22"/>
        <v>0</v>
      </c>
      <c r="L65" s="5">
        <f t="shared" si="22"/>
        <v>0</v>
      </c>
      <c r="M65" s="5">
        <f t="shared" si="22"/>
        <v>0</v>
      </c>
      <c r="N65" s="5">
        <f t="shared" si="22"/>
        <v>0</v>
      </c>
      <c r="O65" s="5">
        <f t="shared" si="22"/>
        <v>0</v>
      </c>
      <c r="P65" s="5">
        <f t="shared" si="22"/>
        <v>0</v>
      </c>
      <c r="Q65" s="5">
        <f t="shared" si="22"/>
        <v>0</v>
      </c>
      <c r="R65" s="5">
        <f t="shared" si="22"/>
        <v>0</v>
      </c>
      <c r="S65" s="5">
        <f t="shared" si="22"/>
        <v>0</v>
      </c>
      <c r="T65" s="5">
        <f t="shared" si="22"/>
        <v>0</v>
      </c>
      <c r="U65" s="5">
        <f t="shared" si="22"/>
        <v>0</v>
      </c>
      <c r="V65" s="5">
        <f t="shared" si="22"/>
        <v>0</v>
      </c>
      <c r="W65" s="5">
        <f t="shared" si="22"/>
        <v>0</v>
      </c>
      <c r="X65" s="5">
        <f t="shared" si="22"/>
        <v>0</v>
      </c>
      <c r="Y65" s="5">
        <f t="shared" si="22"/>
        <v>0</v>
      </c>
      <c r="Z65" s="5">
        <f t="shared" si="22"/>
        <v>0</v>
      </c>
      <c r="AA65" s="5">
        <f t="shared" si="22"/>
        <v>0</v>
      </c>
      <c r="AB65" s="5">
        <f t="shared" si="22"/>
        <v>0</v>
      </c>
      <c r="AC65" s="5">
        <f t="shared" si="22"/>
        <v>0</v>
      </c>
      <c r="AD65" s="5">
        <f t="shared" si="22"/>
        <v>0</v>
      </c>
      <c r="AE65" s="5">
        <f t="shared" si="22"/>
        <v>0</v>
      </c>
      <c r="AF65" s="5">
        <f t="shared" si="22"/>
        <v>0</v>
      </c>
      <c r="AG65" s="5">
        <f t="shared" si="22"/>
        <v>0</v>
      </c>
      <c r="AH65" s="5">
        <f t="shared" si="22"/>
        <v>0</v>
      </c>
      <c r="AI65" s="5">
        <f t="shared" si="22"/>
        <v>0</v>
      </c>
      <c r="AJ65" s="5">
        <f t="shared" si="22"/>
        <v>0</v>
      </c>
      <c r="AK65" s="5">
        <f t="shared" si="22"/>
        <v>0</v>
      </c>
      <c r="AL65" s="5">
        <f t="shared" si="22"/>
        <v>0</v>
      </c>
      <c r="AM65" s="5">
        <f t="shared" si="22"/>
        <v>0</v>
      </c>
      <c r="AN65" s="5">
        <f t="shared" si="22"/>
        <v>0</v>
      </c>
      <c r="AO65" s="5">
        <f t="shared" si="22"/>
        <v>0</v>
      </c>
      <c r="AP65" s="5">
        <f t="shared" si="22"/>
        <v>0</v>
      </c>
      <c r="AQ65" s="5">
        <f t="shared" si="22"/>
        <v>0</v>
      </c>
      <c r="AR65" s="5">
        <f t="shared" si="22"/>
        <v>0</v>
      </c>
      <c r="AS65" s="5">
        <f t="shared" si="22"/>
        <v>0</v>
      </c>
      <c r="AT65" s="5">
        <f t="shared" si="22"/>
        <v>0</v>
      </c>
      <c r="AU65" s="5">
        <f t="shared" si="22"/>
        <v>0</v>
      </c>
      <c r="AV65" s="5">
        <f t="shared" si="22"/>
        <v>0</v>
      </c>
      <c r="AW65" s="5">
        <f t="shared" si="22"/>
        <v>0</v>
      </c>
      <c r="AX65" s="5">
        <f t="shared" si="22"/>
        <v>0</v>
      </c>
      <c r="AY65" s="5">
        <f t="shared" si="22"/>
        <v>0</v>
      </c>
      <c r="AZ65" s="5">
        <f t="shared" si="22"/>
        <v>0</v>
      </c>
      <c r="BA65" s="5">
        <f t="shared" si="22"/>
        <v>0</v>
      </c>
      <c r="BB65" s="5">
        <f t="shared" si="22"/>
        <v>0</v>
      </c>
      <c r="BC65" s="5">
        <f t="shared" si="22"/>
        <v>0</v>
      </c>
      <c r="BD65" s="5">
        <f t="shared" si="22"/>
        <v>0</v>
      </c>
      <c r="BE65" s="5">
        <f t="shared" si="22"/>
        <v>0</v>
      </c>
      <c r="BF65" s="5">
        <f t="shared" si="22"/>
        <v>0</v>
      </c>
      <c r="BG65" s="5">
        <f t="shared" si="22"/>
        <v>0</v>
      </c>
      <c r="BH65" s="5">
        <f t="shared" si="22"/>
        <v>0</v>
      </c>
      <c r="BI65" s="5">
        <f t="shared" si="22"/>
        <v>0</v>
      </c>
    </row>
    <row r="66" spans="1:61" x14ac:dyDescent="0.25">
      <c r="A66" s="42" t="s">
        <v>167</v>
      </c>
      <c r="C66" s="5">
        <f>C64+C65</f>
        <v>0</v>
      </c>
      <c r="D66" s="5">
        <f t="shared" ref="D66:BI66" si="23">D64+D65</f>
        <v>0</v>
      </c>
      <c r="E66" s="5">
        <f t="shared" si="23"/>
        <v>0</v>
      </c>
      <c r="F66" s="5">
        <f t="shared" si="23"/>
        <v>0</v>
      </c>
      <c r="G66" s="5">
        <f t="shared" si="23"/>
        <v>0</v>
      </c>
      <c r="H66" s="5">
        <f t="shared" si="23"/>
        <v>0</v>
      </c>
      <c r="I66" s="5">
        <f t="shared" si="23"/>
        <v>0</v>
      </c>
      <c r="J66" s="5">
        <f t="shared" si="23"/>
        <v>0</v>
      </c>
      <c r="K66" s="5">
        <f t="shared" si="23"/>
        <v>0</v>
      </c>
      <c r="L66" s="5">
        <f t="shared" si="23"/>
        <v>0</v>
      </c>
      <c r="M66" s="5">
        <f t="shared" si="23"/>
        <v>0</v>
      </c>
      <c r="N66" s="5">
        <f t="shared" si="23"/>
        <v>0</v>
      </c>
      <c r="O66" s="5">
        <f t="shared" si="23"/>
        <v>0</v>
      </c>
      <c r="P66" s="5">
        <f t="shared" si="23"/>
        <v>0</v>
      </c>
      <c r="Q66" s="5">
        <f t="shared" si="23"/>
        <v>0</v>
      </c>
      <c r="R66" s="5">
        <f t="shared" si="23"/>
        <v>0</v>
      </c>
      <c r="S66" s="5">
        <f t="shared" si="23"/>
        <v>0</v>
      </c>
      <c r="T66" s="5">
        <f t="shared" si="23"/>
        <v>0</v>
      </c>
      <c r="U66" s="5">
        <f t="shared" si="23"/>
        <v>0</v>
      </c>
      <c r="V66" s="5">
        <f t="shared" si="23"/>
        <v>0</v>
      </c>
      <c r="W66" s="5">
        <f t="shared" si="23"/>
        <v>0</v>
      </c>
      <c r="X66" s="5">
        <f t="shared" si="23"/>
        <v>0</v>
      </c>
      <c r="Y66" s="5">
        <f t="shared" si="23"/>
        <v>0</v>
      </c>
      <c r="Z66" s="5">
        <f t="shared" si="23"/>
        <v>0</v>
      </c>
      <c r="AA66" s="5">
        <f t="shared" si="23"/>
        <v>0</v>
      </c>
      <c r="AB66" s="5">
        <f t="shared" si="23"/>
        <v>0</v>
      </c>
      <c r="AC66" s="5">
        <f t="shared" si="23"/>
        <v>0</v>
      </c>
      <c r="AD66" s="5">
        <f t="shared" si="23"/>
        <v>0</v>
      </c>
      <c r="AE66" s="5">
        <f t="shared" si="23"/>
        <v>0</v>
      </c>
      <c r="AF66" s="5">
        <f t="shared" si="23"/>
        <v>0</v>
      </c>
      <c r="AG66" s="5">
        <f t="shared" si="23"/>
        <v>0</v>
      </c>
      <c r="AH66" s="5">
        <f t="shared" si="23"/>
        <v>0</v>
      </c>
      <c r="AI66" s="5">
        <f t="shared" si="23"/>
        <v>0</v>
      </c>
      <c r="AJ66" s="5">
        <f t="shared" si="23"/>
        <v>0</v>
      </c>
      <c r="AK66" s="5">
        <f t="shared" si="23"/>
        <v>0</v>
      </c>
      <c r="AL66" s="5">
        <f t="shared" si="23"/>
        <v>0</v>
      </c>
      <c r="AM66" s="5">
        <f t="shared" si="23"/>
        <v>0</v>
      </c>
      <c r="AN66" s="5">
        <f t="shared" si="23"/>
        <v>0</v>
      </c>
      <c r="AO66" s="5">
        <f t="shared" si="23"/>
        <v>0</v>
      </c>
      <c r="AP66" s="5">
        <f t="shared" si="23"/>
        <v>0</v>
      </c>
      <c r="AQ66" s="5">
        <f t="shared" si="23"/>
        <v>0</v>
      </c>
      <c r="AR66" s="5">
        <f t="shared" si="23"/>
        <v>0</v>
      </c>
      <c r="AS66" s="5">
        <f t="shared" si="23"/>
        <v>0</v>
      </c>
      <c r="AT66" s="5">
        <f t="shared" si="23"/>
        <v>0</v>
      </c>
      <c r="AU66" s="5">
        <f t="shared" si="23"/>
        <v>0</v>
      </c>
      <c r="AV66" s="5">
        <f t="shared" si="23"/>
        <v>0</v>
      </c>
      <c r="AW66" s="5">
        <f t="shared" si="23"/>
        <v>0</v>
      </c>
      <c r="AX66" s="5">
        <f t="shared" si="23"/>
        <v>0</v>
      </c>
      <c r="AY66" s="5">
        <f t="shared" si="23"/>
        <v>0</v>
      </c>
      <c r="AZ66" s="5">
        <f t="shared" si="23"/>
        <v>0</v>
      </c>
      <c r="BA66" s="5">
        <f t="shared" si="23"/>
        <v>0</v>
      </c>
      <c r="BB66" s="5">
        <f t="shared" si="23"/>
        <v>0</v>
      </c>
      <c r="BC66" s="5">
        <f t="shared" si="23"/>
        <v>0</v>
      </c>
      <c r="BD66" s="5">
        <f t="shared" si="23"/>
        <v>0</v>
      </c>
      <c r="BE66" s="5">
        <f t="shared" si="23"/>
        <v>0</v>
      </c>
      <c r="BF66" s="5">
        <f t="shared" si="23"/>
        <v>0</v>
      </c>
      <c r="BG66" s="5">
        <f t="shared" si="23"/>
        <v>0</v>
      </c>
      <c r="BH66" s="5">
        <f t="shared" si="23"/>
        <v>0</v>
      </c>
      <c r="BI66" s="5">
        <f t="shared" si="23"/>
        <v>0</v>
      </c>
    </row>
    <row r="68" spans="1:61" x14ac:dyDescent="0.25">
      <c r="A68" s="42" t="s">
        <v>185</v>
      </c>
      <c r="C68" s="5">
        <f>C66-B66</f>
        <v>0</v>
      </c>
      <c r="D68" s="5">
        <f t="shared" ref="D68:BI68" si="24">D66-C66</f>
        <v>0</v>
      </c>
      <c r="E68" s="5">
        <f t="shared" si="24"/>
        <v>0</v>
      </c>
      <c r="F68" s="5">
        <f t="shared" si="24"/>
        <v>0</v>
      </c>
      <c r="G68" s="5">
        <f t="shared" si="24"/>
        <v>0</v>
      </c>
      <c r="H68" s="5">
        <f t="shared" si="24"/>
        <v>0</v>
      </c>
      <c r="I68" s="5">
        <f t="shared" si="24"/>
        <v>0</v>
      </c>
      <c r="J68" s="5">
        <f t="shared" si="24"/>
        <v>0</v>
      </c>
      <c r="K68" s="5">
        <f t="shared" si="24"/>
        <v>0</v>
      </c>
      <c r="L68" s="5">
        <f t="shared" si="24"/>
        <v>0</v>
      </c>
      <c r="M68" s="5">
        <f t="shared" si="24"/>
        <v>0</v>
      </c>
      <c r="N68" s="5">
        <f t="shared" si="24"/>
        <v>0</v>
      </c>
      <c r="O68" s="5">
        <f t="shared" si="24"/>
        <v>0</v>
      </c>
      <c r="P68" s="5">
        <f t="shared" si="24"/>
        <v>0</v>
      </c>
      <c r="Q68" s="5">
        <f t="shared" si="24"/>
        <v>0</v>
      </c>
      <c r="R68" s="5">
        <f t="shared" si="24"/>
        <v>0</v>
      </c>
      <c r="S68" s="5">
        <f t="shared" si="24"/>
        <v>0</v>
      </c>
      <c r="T68" s="5">
        <f t="shared" si="24"/>
        <v>0</v>
      </c>
      <c r="U68" s="5">
        <f t="shared" si="24"/>
        <v>0</v>
      </c>
      <c r="V68" s="5">
        <f t="shared" si="24"/>
        <v>0</v>
      </c>
      <c r="W68" s="5">
        <f t="shared" si="24"/>
        <v>0</v>
      </c>
      <c r="X68" s="5">
        <f t="shared" si="24"/>
        <v>0</v>
      </c>
      <c r="Y68" s="5">
        <f t="shared" si="24"/>
        <v>0</v>
      </c>
      <c r="Z68" s="5">
        <f t="shared" si="24"/>
        <v>0</v>
      </c>
      <c r="AA68" s="5">
        <f t="shared" si="24"/>
        <v>0</v>
      </c>
      <c r="AB68" s="5">
        <f t="shared" si="24"/>
        <v>0</v>
      </c>
      <c r="AC68" s="5">
        <f t="shared" si="24"/>
        <v>0</v>
      </c>
      <c r="AD68" s="5">
        <f t="shared" si="24"/>
        <v>0</v>
      </c>
      <c r="AE68" s="5">
        <f t="shared" si="24"/>
        <v>0</v>
      </c>
      <c r="AF68" s="5">
        <f t="shared" si="24"/>
        <v>0</v>
      </c>
      <c r="AG68" s="5">
        <f t="shared" si="24"/>
        <v>0</v>
      </c>
      <c r="AH68" s="5">
        <f t="shared" si="24"/>
        <v>0</v>
      </c>
      <c r="AI68" s="5">
        <f t="shared" si="24"/>
        <v>0</v>
      </c>
      <c r="AJ68" s="5">
        <f t="shared" si="24"/>
        <v>0</v>
      </c>
      <c r="AK68" s="5">
        <f t="shared" si="24"/>
        <v>0</v>
      </c>
      <c r="AL68" s="5">
        <f t="shared" si="24"/>
        <v>0</v>
      </c>
      <c r="AM68" s="5">
        <f t="shared" si="24"/>
        <v>0</v>
      </c>
      <c r="AN68" s="5">
        <f t="shared" si="24"/>
        <v>0</v>
      </c>
      <c r="AO68" s="5">
        <f t="shared" si="24"/>
        <v>0</v>
      </c>
      <c r="AP68" s="5">
        <f t="shared" si="24"/>
        <v>0</v>
      </c>
      <c r="AQ68" s="5">
        <f t="shared" si="24"/>
        <v>0</v>
      </c>
      <c r="AR68" s="5">
        <f t="shared" si="24"/>
        <v>0</v>
      </c>
      <c r="AS68" s="5">
        <f t="shared" si="24"/>
        <v>0</v>
      </c>
      <c r="AT68" s="5">
        <f t="shared" si="24"/>
        <v>0</v>
      </c>
      <c r="AU68" s="5">
        <f t="shared" si="24"/>
        <v>0</v>
      </c>
      <c r="AV68" s="5">
        <f t="shared" si="24"/>
        <v>0</v>
      </c>
      <c r="AW68" s="5">
        <f t="shared" si="24"/>
        <v>0</v>
      </c>
      <c r="AX68" s="5">
        <f t="shared" si="24"/>
        <v>0</v>
      </c>
      <c r="AY68" s="5">
        <f t="shared" si="24"/>
        <v>0</v>
      </c>
      <c r="AZ68" s="5">
        <f t="shared" si="24"/>
        <v>0</v>
      </c>
      <c r="BA68" s="5">
        <f t="shared" si="24"/>
        <v>0</v>
      </c>
      <c r="BB68" s="5">
        <f t="shared" si="24"/>
        <v>0</v>
      </c>
      <c r="BC68" s="5">
        <f t="shared" si="24"/>
        <v>0</v>
      </c>
      <c r="BD68" s="5">
        <f t="shared" si="24"/>
        <v>0</v>
      </c>
      <c r="BE68" s="5">
        <f t="shared" si="24"/>
        <v>0</v>
      </c>
      <c r="BF68" s="5">
        <f t="shared" si="24"/>
        <v>0</v>
      </c>
      <c r="BG68" s="5">
        <f t="shared" si="24"/>
        <v>0</v>
      </c>
      <c r="BH68" s="5">
        <f t="shared" si="24"/>
        <v>0</v>
      </c>
      <c r="BI68" s="5">
        <f t="shared" si="24"/>
        <v>0</v>
      </c>
    </row>
    <row r="71" spans="1:61" x14ac:dyDescent="0.25">
      <c r="A71" s="32" t="s">
        <v>168</v>
      </c>
    </row>
    <row r="72" spans="1:61" x14ac:dyDescent="0.25">
      <c r="A72" s="24" t="s">
        <v>169</v>
      </c>
      <c r="C72">
        <f>B3-C9</f>
        <v>0</v>
      </c>
      <c r="D72">
        <f t="shared" ref="D72:AI72" si="25">C72-D9</f>
        <v>0</v>
      </c>
      <c r="E72">
        <f t="shared" si="25"/>
        <v>0</v>
      </c>
      <c r="F72">
        <f t="shared" si="25"/>
        <v>0</v>
      </c>
      <c r="G72">
        <f t="shared" si="25"/>
        <v>0</v>
      </c>
      <c r="H72">
        <f t="shared" si="25"/>
        <v>0</v>
      </c>
      <c r="I72">
        <f t="shared" si="25"/>
        <v>0</v>
      </c>
      <c r="J72">
        <f t="shared" si="25"/>
        <v>0</v>
      </c>
      <c r="K72">
        <f t="shared" si="25"/>
        <v>0</v>
      </c>
      <c r="L72">
        <f t="shared" si="25"/>
        <v>0</v>
      </c>
      <c r="M72">
        <f t="shared" si="25"/>
        <v>0</v>
      </c>
      <c r="N72">
        <f t="shared" si="25"/>
        <v>0</v>
      </c>
      <c r="O72">
        <f t="shared" si="25"/>
        <v>0</v>
      </c>
      <c r="P72">
        <f t="shared" si="25"/>
        <v>0</v>
      </c>
      <c r="Q72">
        <f t="shared" si="25"/>
        <v>0</v>
      </c>
      <c r="R72">
        <f t="shared" si="25"/>
        <v>0</v>
      </c>
      <c r="S72">
        <f t="shared" si="25"/>
        <v>0</v>
      </c>
      <c r="T72">
        <f t="shared" si="25"/>
        <v>0</v>
      </c>
      <c r="U72">
        <f t="shared" si="25"/>
        <v>0</v>
      </c>
      <c r="V72">
        <f t="shared" si="25"/>
        <v>0</v>
      </c>
      <c r="W72">
        <f t="shared" si="25"/>
        <v>0</v>
      </c>
      <c r="X72">
        <f t="shared" si="25"/>
        <v>0</v>
      </c>
      <c r="Y72">
        <f t="shared" si="25"/>
        <v>0</v>
      </c>
      <c r="Z72">
        <f t="shared" si="25"/>
        <v>0</v>
      </c>
      <c r="AA72">
        <f t="shared" si="25"/>
        <v>0</v>
      </c>
      <c r="AB72">
        <f t="shared" si="25"/>
        <v>0</v>
      </c>
      <c r="AC72">
        <f t="shared" si="25"/>
        <v>0</v>
      </c>
      <c r="AD72">
        <f t="shared" si="25"/>
        <v>0</v>
      </c>
      <c r="AE72">
        <f t="shared" si="25"/>
        <v>0</v>
      </c>
      <c r="AF72">
        <f t="shared" si="25"/>
        <v>0</v>
      </c>
      <c r="AG72">
        <f t="shared" si="25"/>
        <v>0</v>
      </c>
      <c r="AH72">
        <f t="shared" si="25"/>
        <v>0</v>
      </c>
      <c r="AI72">
        <f t="shared" si="25"/>
        <v>0</v>
      </c>
      <c r="AJ72">
        <f t="shared" ref="AJ72:BI72" si="26">AI72-AJ9</f>
        <v>0</v>
      </c>
      <c r="AK72">
        <f t="shared" si="26"/>
        <v>0</v>
      </c>
      <c r="AL72">
        <f t="shared" si="26"/>
        <v>0</v>
      </c>
      <c r="AM72">
        <f t="shared" si="26"/>
        <v>0</v>
      </c>
      <c r="AN72">
        <f t="shared" si="26"/>
        <v>0</v>
      </c>
      <c r="AO72">
        <f t="shared" si="26"/>
        <v>0</v>
      </c>
      <c r="AP72">
        <f t="shared" si="26"/>
        <v>0</v>
      </c>
      <c r="AQ72">
        <f t="shared" si="26"/>
        <v>0</v>
      </c>
      <c r="AR72">
        <f t="shared" si="26"/>
        <v>0</v>
      </c>
      <c r="AS72">
        <f t="shared" si="26"/>
        <v>0</v>
      </c>
      <c r="AT72">
        <f t="shared" si="26"/>
        <v>0</v>
      </c>
      <c r="AU72">
        <f t="shared" si="26"/>
        <v>0</v>
      </c>
      <c r="AV72">
        <f t="shared" si="26"/>
        <v>0</v>
      </c>
      <c r="AW72">
        <f t="shared" si="26"/>
        <v>0</v>
      </c>
      <c r="AX72">
        <f t="shared" si="26"/>
        <v>0</v>
      </c>
      <c r="AY72">
        <f t="shared" si="26"/>
        <v>0</v>
      </c>
      <c r="AZ72">
        <f t="shared" si="26"/>
        <v>0</v>
      </c>
      <c r="BA72">
        <f t="shared" si="26"/>
        <v>0</v>
      </c>
      <c r="BB72">
        <f t="shared" si="26"/>
        <v>0</v>
      </c>
      <c r="BC72">
        <f t="shared" si="26"/>
        <v>0</v>
      </c>
      <c r="BD72">
        <f t="shared" si="26"/>
        <v>0</v>
      </c>
      <c r="BE72">
        <f t="shared" si="26"/>
        <v>0</v>
      </c>
      <c r="BF72">
        <f t="shared" si="26"/>
        <v>0</v>
      </c>
      <c r="BG72">
        <f t="shared" si="26"/>
        <v>0</v>
      </c>
      <c r="BH72">
        <f t="shared" si="26"/>
        <v>0</v>
      </c>
      <c r="BI72">
        <f t="shared" si="26"/>
        <v>0</v>
      </c>
    </row>
    <row r="73" spans="1:61" x14ac:dyDescent="0.25">
      <c r="A73" t="s">
        <v>35</v>
      </c>
      <c r="C73" s="5">
        <f>C66</f>
        <v>0</v>
      </c>
      <c r="D73" s="5">
        <f>D66</f>
        <v>0</v>
      </c>
      <c r="E73" s="5">
        <f t="shared" ref="E73:BI73" si="27">E66</f>
        <v>0</v>
      </c>
      <c r="F73" s="5">
        <f t="shared" si="27"/>
        <v>0</v>
      </c>
      <c r="G73" s="5">
        <f t="shared" si="27"/>
        <v>0</v>
      </c>
      <c r="H73" s="5">
        <f t="shared" si="27"/>
        <v>0</v>
      </c>
      <c r="I73" s="5">
        <f t="shared" si="27"/>
        <v>0</v>
      </c>
      <c r="J73" s="5">
        <f t="shared" si="27"/>
        <v>0</v>
      </c>
      <c r="K73" s="5">
        <f t="shared" si="27"/>
        <v>0</v>
      </c>
      <c r="L73" s="5">
        <f t="shared" si="27"/>
        <v>0</v>
      </c>
      <c r="M73" s="5">
        <f t="shared" si="27"/>
        <v>0</v>
      </c>
      <c r="N73" s="5">
        <f t="shared" si="27"/>
        <v>0</v>
      </c>
      <c r="O73" s="5">
        <f t="shared" si="27"/>
        <v>0</v>
      </c>
      <c r="P73" s="5">
        <f t="shared" si="27"/>
        <v>0</v>
      </c>
      <c r="Q73" s="5">
        <f t="shared" si="27"/>
        <v>0</v>
      </c>
      <c r="R73" s="5">
        <f t="shared" si="27"/>
        <v>0</v>
      </c>
      <c r="S73" s="5">
        <f t="shared" si="27"/>
        <v>0</v>
      </c>
      <c r="T73" s="5">
        <f t="shared" si="27"/>
        <v>0</v>
      </c>
      <c r="U73" s="5">
        <f t="shared" si="27"/>
        <v>0</v>
      </c>
      <c r="V73" s="5">
        <f t="shared" si="27"/>
        <v>0</v>
      </c>
      <c r="W73" s="5">
        <f t="shared" si="27"/>
        <v>0</v>
      </c>
      <c r="X73" s="5">
        <f t="shared" si="27"/>
        <v>0</v>
      </c>
      <c r="Y73" s="5">
        <f t="shared" si="27"/>
        <v>0</v>
      </c>
      <c r="Z73" s="5">
        <f t="shared" si="27"/>
        <v>0</v>
      </c>
      <c r="AA73" s="5">
        <f t="shared" si="27"/>
        <v>0</v>
      </c>
      <c r="AB73" s="5">
        <f t="shared" si="27"/>
        <v>0</v>
      </c>
      <c r="AC73" s="5">
        <f t="shared" si="27"/>
        <v>0</v>
      </c>
      <c r="AD73" s="5">
        <f t="shared" si="27"/>
        <v>0</v>
      </c>
      <c r="AE73" s="5">
        <f t="shared" si="27"/>
        <v>0</v>
      </c>
      <c r="AF73" s="5">
        <f t="shared" si="27"/>
        <v>0</v>
      </c>
      <c r="AG73" s="5">
        <f t="shared" si="27"/>
        <v>0</v>
      </c>
      <c r="AH73" s="5">
        <f t="shared" si="27"/>
        <v>0</v>
      </c>
      <c r="AI73" s="5">
        <f t="shared" si="27"/>
        <v>0</v>
      </c>
      <c r="AJ73" s="5">
        <f t="shared" si="27"/>
        <v>0</v>
      </c>
      <c r="AK73" s="5">
        <f t="shared" si="27"/>
        <v>0</v>
      </c>
      <c r="AL73" s="5">
        <f t="shared" si="27"/>
        <v>0</v>
      </c>
      <c r="AM73" s="5">
        <f t="shared" si="27"/>
        <v>0</v>
      </c>
      <c r="AN73" s="5">
        <f t="shared" si="27"/>
        <v>0</v>
      </c>
      <c r="AO73" s="5">
        <f t="shared" si="27"/>
        <v>0</v>
      </c>
      <c r="AP73" s="5">
        <f t="shared" si="27"/>
        <v>0</v>
      </c>
      <c r="AQ73" s="5">
        <f t="shared" si="27"/>
        <v>0</v>
      </c>
      <c r="AR73" s="5">
        <f t="shared" si="27"/>
        <v>0</v>
      </c>
      <c r="AS73" s="5">
        <f t="shared" si="27"/>
        <v>0</v>
      </c>
      <c r="AT73" s="5">
        <f t="shared" si="27"/>
        <v>0</v>
      </c>
      <c r="AU73" s="5">
        <f t="shared" si="27"/>
        <v>0</v>
      </c>
      <c r="AV73" s="5">
        <f t="shared" si="27"/>
        <v>0</v>
      </c>
      <c r="AW73" s="5">
        <f t="shared" si="27"/>
        <v>0</v>
      </c>
      <c r="AX73" s="5">
        <f t="shared" si="27"/>
        <v>0</v>
      </c>
      <c r="AY73" s="5">
        <f t="shared" si="27"/>
        <v>0</v>
      </c>
      <c r="AZ73" s="5">
        <f t="shared" si="27"/>
        <v>0</v>
      </c>
      <c r="BA73" s="5">
        <f t="shared" si="27"/>
        <v>0</v>
      </c>
      <c r="BB73" s="5">
        <f t="shared" si="27"/>
        <v>0</v>
      </c>
      <c r="BC73" s="5">
        <f t="shared" si="27"/>
        <v>0</v>
      </c>
      <c r="BD73" s="5">
        <f t="shared" si="27"/>
        <v>0</v>
      </c>
      <c r="BE73" s="5">
        <f t="shared" si="27"/>
        <v>0</v>
      </c>
      <c r="BF73" s="5">
        <f t="shared" si="27"/>
        <v>0</v>
      </c>
      <c r="BG73" s="5">
        <f t="shared" si="27"/>
        <v>0</v>
      </c>
      <c r="BH73" s="5">
        <f t="shared" si="27"/>
        <v>0</v>
      </c>
      <c r="BI73" s="5">
        <f t="shared" si="27"/>
        <v>0</v>
      </c>
    </row>
    <row r="74" spans="1:61" x14ac:dyDescent="0.25">
      <c r="A74" t="s">
        <v>11</v>
      </c>
      <c r="C74" s="4">
        <f>C72*C20*(1-$B$11)-SUM(D31:$BI$31)</f>
        <v>0</v>
      </c>
      <c r="D74" s="4">
        <f>D72*D20*(1-$B$11)-SUM(E31:$BI$31)</f>
        <v>0</v>
      </c>
      <c r="E74" s="4">
        <f>E72*E20*(1-$B$11)-SUM(F31:$BI$31)</f>
        <v>0</v>
      </c>
      <c r="F74" s="4">
        <f>F72*F20*(1-$B$11)-SUM(G31:$BI$31)</f>
        <v>0</v>
      </c>
      <c r="G74" s="4">
        <f>G72*G20*(1-$B$11)-SUM(H31:$BI$31)</f>
        <v>0</v>
      </c>
      <c r="H74" s="4">
        <f>H72*H20*(1-$B$11)-SUM(I31:$BI$31)</f>
        <v>0</v>
      </c>
      <c r="I74" s="4">
        <f>I72*I20*(1-$B$11)-SUM(J31:$BI$31)</f>
        <v>0</v>
      </c>
      <c r="J74" s="4">
        <f>J72*J20*(1-$B$11)-SUM(K31:$BI$31)</f>
        <v>0</v>
      </c>
      <c r="K74" s="4">
        <f>K72*K20*(1-$B$11)-SUM(L31:$BI$31)</f>
        <v>0</v>
      </c>
      <c r="L74" s="4">
        <f>L72*L20*(1-$B$11)-SUM(M31:$BI$31)</f>
        <v>0</v>
      </c>
      <c r="M74" s="4">
        <f>M72*M20*(1-$B$11)-SUM(N31:$BI$31)</f>
        <v>0</v>
      </c>
      <c r="N74" s="4">
        <f>N72*N20*(1-$B$11)-SUM(O31:$BI$31)</f>
        <v>0</v>
      </c>
      <c r="O74" s="4">
        <f>O72*O20*(1-$B$11)-SUM(P31:$BI$31)</f>
        <v>0</v>
      </c>
      <c r="P74" s="4">
        <f>P72*P20*(1-$B$11)-SUM(Q31:$BI$31)</f>
        <v>0</v>
      </c>
      <c r="Q74" s="4">
        <f>Q72*Q20*(1-$B$11)-SUM(R31:$BI$31)</f>
        <v>0</v>
      </c>
      <c r="R74" s="4">
        <f>R72*R20*(1-$B$11)-SUM(S31:$BI$31)</f>
        <v>0</v>
      </c>
      <c r="S74" s="4">
        <f>S72*S20*(1-$B$11)-SUM(T31:$BI$31)</f>
        <v>0</v>
      </c>
      <c r="T74" s="4">
        <f>T72*T20*(1-$B$11)-SUM(U31:$BI$31)</f>
        <v>0</v>
      </c>
      <c r="U74" s="4">
        <f>U72*U20*(1-$B$11)-SUM(V31:$BI$31)</f>
        <v>0</v>
      </c>
      <c r="V74" s="4">
        <f>V72*V20*(1-$B$11)-SUM(W31:$BI$31)</f>
        <v>0</v>
      </c>
      <c r="W74" s="4">
        <f>W72*W20*(1-$B$11)-SUM(X31:$BI$31)</f>
        <v>0</v>
      </c>
      <c r="X74" s="4">
        <f>X72*X20*(1-$B$11)-SUM(Y31:$BI$31)</f>
        <v>0</v>
      </c>
      <c r="Y74" s="4">
        <f>Y72*Y20*(1-$B$11)-SUM(Z31:$BI$31)</f>
        <v>0</v>
      </c>
      <c r="Z74" s="4">
        <f>Z72*Z20*(1-$B$11)-SUM(AA31:$BI$31)</f>
        <v>0</v>
      </c>
      <c r="AA74" s="4">
        <f>AA72*AA20*(1-$B$11)-SUM(AB31:$BI$31)</f>
        <v>0</v>
      </c>
      <c r="AB74" s="4">
        <f>AB72*AB20*(1-$B$11)-SUM(AC31:$BI$31)</f>
        <v>0</v>
      </c>
      <c r="AC74" s="4">
        <f>AC72*AC20*(1-$B$11)-SUM(AD31:$BI$31)</f>
        <v>0</v>
      </c>
      <c r="AD74" s="4">
        <f>AD72*AD20*(1-$B$11)-SUM(AE31:$BI$31)</f>
        <v>0</v>
      </c>
      <c r="AE74" s="4">
        <f>AE72*AE20*(1-$B$11)-SUM(AF31:$BI$31)</f>
        <v>0</v>
      </c>
      <c r="AF74" s="4">
        <f>AF72*AF20*(1-$B$11)-SUM(AG31:$BI$31)</f>
        <v>0</v>
      </c>
      <c r="AG74" s="4">
        <f>AG72*AG20*(1-$B$11)-SUM(AH31:$BI$31)</f>
        <v>0</v>
      </c>
      <c r="AH74" s="4">
        <f>AH72*AH20*(1-$B$11)-SUM(AI31:$BI$31)</f>
        <v>0</v>
      </c>
      <c r="AI74" s="4">
        <f>AI72*AI20*(1-$B$11)-SUM(AJ31:$BI$31)</f>
        <v>0</v>
      </c>
      <c r="AJ74" s="4">
        <f>AJ72*AJ20*(1-$B$11)-SUM(AK31:$BI$31)</f>
        <v>0</v>
      </c>
      <c r="AK74" s="4">
        <f>AK72*AK20*(1-$B$11)-SUM(AL31:$BI$31)</f>
        <v>0</v>
      </c>
      <c r="AL74" s="4">
        <f>AL72*AL20*(1-$B$11)-SUM(AM31:$BI$31)</f>
        <v>0</v>
      </c>
      <c r="AM74" s="4">
        <f>AM72*AM20*(1-$B$11)-SUM(AN31:$BI$31)</f>
        <v>0</v>
      </c>
      <c r="AN74" s="4">
        <f>AN72*AN20*(1-$B$11)-SUM(AO31:$BI$31)</f>
        <v>0</v>
      </c>
      <c r="AO74" s="4">
        <f>AO72*AO20*(1-$B$11)-SUM(AP31:$BI$31)</f>
        <v>0</v>
      </c>
      <c r="AP74" s="4">
        <f>AP72*AP20*(1-$B$11)-SUM(AQ31:$BI$31)</f>
        <v>0</v>
      </c>
      <c r="AQ74" s="4">
        <f>AQ72*AQ20*(1-$B$11)-SUM(AR31:$BI$31)</f>
        <v>0</v>
      </c>
      <c r="AR74" s="4">
        <f>AR72*AR20*(1-$B$11)-SUM(AS31:$BI$31)</f>
        <v>0</v>
      </c>
      <c r="AS74" s="4">
        <f>AS72*AS20*(1-$B$11)-SUM(AT31:$BI$31)</f>
        <v>0</v>
      </c>
      <c r="AT74" s="4">
        <f>AT72*AT20*(1-$B$11)-SUM(AU31:$BI$31)</f>
        <v>0</v>
      </c>
      <c r="AU74" s="4">
        <f>AU72*AU20*(1-$B$11)-SUM(AV31:$BI$31)</f>
        <v>0</v>
      </c>
      <c r="AV74" s="4">
        <f>AV72*AV20*(1-$B$11)-SUM(AW31:$BI$31)</f>
        <v>0</v>
      </c>
      <c r="AW74" s="4">
        <f>AW72*AW20*(1-$B$11)-SUM(AX31:$BI$31)</f>
        <v>0</v>
      </c>
      <c r="AX74" s="4">
        <f>AX72*AX20*(1-$B$11)-SUM(AY31:$BI$31)</f>
        <v>0</v>
      </c>
      <c r="AY74" s="4">
        <f>AY72*AY20*(1-$B$11)-SUM(AZ31:$BI$31)</f>
        <v>0</v>
      </c>
      <c r="AZ74" s="4">
        <f>AZ72*AZ20*(1-$B$11)-SUM(BA31:$BI$31)</f>
        <v>0</v>
      </c>
      <c r="BA74" s="4">
        <f>BA72*BA20*(1-$B$11)-SUM(BB31:$BI$31)</f>
        <v>0</v>
      </c>
      <c r="BB74" s="4">
        <f>BB72*BB20*(1-$B$11)-SUM(BC31:$BI$31)</f>
        <v>0</v>
      </c>
      <c r="BC74" s="4">
        <f>BC72*BC20*(1-$B$11)-SUM(BD31:$BI$31)</f>
        <v>0</v>
      </c>
      <c r="BD74" s="4">
        <f>BD72*BD20*(1-$B$11)-SUM(BE31:$BI$31)</f>
        <v>0</v>
      </c>
      <c r="BE74" s="4">
        <f>BE72*BE20*(1-$B$11)-SUM(BF31:$BI$31)</f>
        <v>0</v>
      </c>
      <c r="BF74" s="4">
        <f>BF72*BF20*(1-$B$11)-SUM(BG31:$BI$31)</f>
        <v>0</v>
      </c>
      <c r="BG74" s="4">
        <f>BG72*BG20*(1-$B$11)-SUM(BH31:$BI$31)</f>
        <v>0</v>
      </c>
      <c r="BH74" s="4">
        <f>BH72*BH20*(1-$B$11)-SUM(BI31:$BI$31)</f>
        <v>0</v>
      </c>
      <c r="BI74" s="4">
        <f>BI72*BI20*(1-$B$11)-SUM($BI31:BJ$31)</f>
        <v>0</v>
      </c>
    </row>
    <row r="76" spans="1:61" x14ac:dyDescent="0.25">
      <c r="A76" s="42" t="s">
        <v>172</v>
      </c>
      <c r="C76" s="4">
        <f t="shared" ref="C76:AH76" si="28">VLOOKUP(C12,$A$73:$BI$74,COLUMN())</f>
        <v>0</v>
      </c>
      <c r="D76" s="4">
        <f t="shared" si="28"/>
        <v>0</v>
      </c>
      <c r="E76" s="4">
        <f t="shared" si="28"/>
        <v>0</v>
      </c>
      <c r="F76" s="4">
        <f t="shared" si="28"/>
        <v>0</v>
      </c>
      <c r="G76" s="4">
        <f t="shared" si="28"/>
        <v>0</v>
      </c>
      <c r="H76" s="4">
        <f t="shared" si="28"/>
        <v>0</v>
      </c>
      <c r="I76" s="4">
        <f t="shared" si="28"/>
        <v>0</v>
      </c>
      <c r="J76" s="4">
        <f t="shared" si="28"/>
        <v>0</v>
      </c>
      <c r="K76" s="4">
        <f t="shared" si="28"/>
        <v>0</v>
      </c>
      <c r="L76" s="4">
        <f t="shared" si="28"/>
        <v>0</v>
      </c>
      <c r="M76" s="4">
        <f t="shared" si="28"/>
        <v>0</v>
      </c>
      <c r="N76" s="4">
        <f t="shared" si="28"/>
        <v>0</v>
      </c>
      <c r="O76" s="4">
        <f t="shared" si="28"/>
        <v>0</v>
      </c>
      <c r="P76" s="4">
        <f t="shared" si="28"/>
        <v>0</v>
      </c>
      <c r="Q76" s="4">
        <f t="shared" si="28"/>
        <v>0</v>
      </c>
      <c r="R76" s="4">
        <f t="shared" si="28"/>
        <v>0</v>
      </c>
      <c r="S76" s="4">
        <f t="shared" si="28"/>
        <v>0</v>
      </c>
      <c r="T76" s="4">
        <f t="shared" si="28"/>
        <v>0</v>
      </c>
      <c r="U76" s="4">
        <f t="shared" si="28"/>
        <v>0</v>
      </c>
      <c r="V76" s="4">
        <f t="shared" si="28"/>
        <v>0</v>
      </c>
      <c r="W76" s="4">
        <f t="shared" si="28"/>
        <v>0</v>
      </c>
      <c r="X76" s="4">
        <f t="shared" si="28"/>
        <v>0</v>
      </c>
      <c r="Y76" s="4">
        <f t="shared" si="28"/>
        <v>0</v>
      </c>
      <c r="Z76" s="4">
        <f t="shared" si="28"/>
        <v>0</v>
      </c>
      <c r="AA76" s="4">
        <f t="shared" si="28"/>
        <v>0</v>
      </c>
      <c r="AB76" s="4">
        <f t="shared" si="28"/>
        <v>0</v>
      </c>
      <c r="AC76" s="4">
        <f t="shared" si="28"/>
        <v>0</v>
      </c>
      <c r="AD76" s="4">
        <f t="shared" si="28"/>
        <v>0</v>
      </c>
      <c r="AE76" s="4">
        <f t="shared" si="28"/>
        <v>0</v>
      </c>
      <c r="AF76" s="4">
        <f t="shared" si="28"/>
        <v>0</v>
      </c>
      <c r="AG76" s="4">
        <f t="shared" si="28"/>
        <v>0</v>
      </c>
      <c r="AH76" s="4">
        <f t="shared" si="28"/>
        <v>0</v>
      </c>
      <c r="AI76" s="4">
        <f t="shared" ref="AI76:BI76" si="29">VLOOKUP(AI12,$A$73:$BI$74,COLUMN())</f>
        <v>0</v>
      </c>
      <c r="AJ76" s="4">
        <f t="shared" si="29"/>
        <v>0</v>
      </c>
      <c r="AK76" s="4">
        <f t="shared" si="29"/>
        <v>0</v>
      </c>
      <c r="AL76" s="4">
        <f t="shared" si="29"/>
        <v>0</v>
      </c>
      <c r="AM76" s="4">
        <f t="shared" si="29"/>
        <v>0</v>
      </c>
      <c r="AN76" s="4">
        <f t="shared" si="29"/>
        <v>0</v>
      </c>
      <c r="AO76" s="4">
        <f t="shared" si="29"/>
        <v>0</v>
      </c>
      <c r="AP76" s="4">
        <f t="shared" si="29"/>
        <v>0</v>
      </c>
      <c r="AQ76" s="4">
        <f t="shared" si="29"/>
        <v>0</v>
      </c>
      <c r="AR76" s="4">
        <f t="shared" si="29"/>
        <v>0</v>
      </c>
      <c r="AS76" s="4">
        <f t="shared" si="29"/>
        <v>0</v>
      </c>
      <c r="AT76" s="4">
        <f t="shared" si="29"/>
        <v>0</v>
      </c>
      <c r="AU76" s="4">
        <f t="shared" si="29"/>
        <v>0</v>
      </c>
      <c r="AV76" s="4">
        <f t="shared" si="29"/>
        <v>0</v>
      </c>
      <c r="AW76" s="4">
        <f t="shared" si="29"/>
        <v>0</v>
      </c>
      <c r="AX76" s="4">
        <f t="shared" si="29"/>
        <v>0</v>
      </c>
      <c r="AY76" s="4">
        <f t="shared" si="29"/>
        <v>0</v>
      </c>
      <c r="AZ76" s="4">
        <f t="shared" si="29"/>
        <v>0</v>
      </c>
      <c r="BA76" s="4">
        <f t="shared" si="29"/>
        <v>0</v>
      </c>
      <c r="BB76" s="4">
        <f t="shared" si="29"/>
        <v>0</v>
      </c>
      <c r="BC76" s="4">
        <f t="shared" si="29"/>
        <v>0</v>
      </c>
      <c r="BD76" s="4">
        <f t="shared" si="29"/>
        <v>0</v>
      </c>
      <c r="BE76" s="4">
        <f t="shared" si="29"/>
        <v>0</v>
      </c>
      <c r="BF76" s="4">
        <f t="shared" si="29"/>
        <v>0</v>
      </c>
      <c r="BG76" s="4">
        <f t="shared" si="29"/>
        <v>0</v>
      </c>
      <c r="BH76" s="4">
        <f t="shared" si="29"/>
        <v>0</v>
      </c>
      <c r="BI76" s="4">
        <f t="shared" si="29"/>
        <v>0</v>
      </c>
    </row>
    <row r="77" spans="1:61" x14ac:dyDescent="0.25">
      <c r="A77" s="42" t="s">
        <v>178</v>
      </c>
      <c r="C77" s="5">
        <f>C76-C87</f>
        <v>0</v>
      </c>
      <c r="D77" s="5">
        <f t="shared" ref="D77:BI77" si="30">D76-D87</f>
        <v>0</v>
      </c>
      <c r="E77" s="5">
        <f t="shared" si="30"/>
        <v>0</v>
      </c>
      <c r="F77" s="5">
        <f t="shared" si="30"/>
        <v>0</v>
      </c>
      <c r="G77" s="5">
        <f t="shared" si="30"/>
        <v>0</v>
      </c>
      <c r="H77" s="5">
        <f t="shared" si="30"/>
        <v>0</v>
      </c>
      <c r="I77" s="5">
        <f t="shared" si="30"/>
        <v>0</v>
      </c>
      <c r="J77" s="5">
        <f t="shared" si="30"/>
        <v>0</v>
      </c>
      <c r="K77" s="5">
        <f t="shared" si="30"/>
        <v>0</v>
      </c>
      <c r="L77" s="5">
        <f t="shared" si="30"/>
        <v>0</v>
      </c>
      <c r="M77" s="5">
        <f t="shared" si="30"/>
        <v>0</v>
      </c>
      <c r="N77" s="5">
        <f t="shared" si="30"/>
        <v>0</v>
      </c>
      <c r="O77" s="5">
        <f t="shared" si="30"/>
        <v>0</v>
      </c>
      <c r="P77" s="5">
        <f t="shared" si="30"/>
        <v>0</v>
      </c>
      <c r="Q77" s="5">
        <f t="shared" si="30"/>
        <v>0</v>
      </c>
      <c r="R77" s="5">
        <f t="shared" si="30"/>
        <v>0</v>
      </c>
      <c r="S77" s="5">
        <f t="shared" si="30"/>
        <v>0</v>
      </c>
      <c r="T77" s="5">
        <f t="shared" si="30"/>
        <v>0</v>
      </c>
      <c r="U77" s="5">
        <f t="shared" si="30"/>
        <v>0</v>
      </c>
      <c r="V77" s="5">
        <f t="shared" si="30"/>
        <v>0</v>
      </c>
      <c r="W77" s="5">
        <f t="shared" si="30"/>
        <v>0</v>
      </c>
      <c r="X77" s="5">
        <f t="shared" si="30"/>
        <v>0</v>
      </c>
      <c r="Y77" s="5">
        <f t="shared" si="30"/>
        <v>0</v>
      </c>
      <c r="Z77" s="5">
        <f t="shared" si="30"/>
        <v>0</v>
      </c>
      <c r="AA77" s="5">
        <f t="shared" si="30"/>
        <v>0</v>
      </c>
      <c r="AB77" s="5">
        <f t="shared" si="30"/>
        <v>0</v>
      </c>
      <c r="AC77" s="5">
        <f t="shared" si="30"/>
        <v>0</v>
      </c>
      <c r="AD77" s="5">
        <f t="shared" si="30"/>
        <v>0</v>
      </c>
      <c r="AE77" s="5">
        <f t="shared" si="30"/>
        <v>0</v>
      </c>
      <c r="AF77" s="5">
        <f t="shared" si="30"/>
        <v>0</v>
      </c>
      <c r="AG77" s="5">
        <f t="shared" si="30"/>
        <v>0</v>
      </c>
      <c r="AH77" s="5">
        <f t="shared" si="30"/>
        <v>0</v>
      </c>
      <c r="AI77" s="5">
        <f t="shared" si="30"/>
        <v>0</v>
      </c>
      <c r="AJ77" s="5">
        <f t="shared" si="30"/>
        <v>0</v>
      </c>
      <c r="AK77" s="5">
        <f t="shared" si="30"/>
        <v>0</v>
      </c>
      <c r="AL77" s="5">
        <f t="shared" si="30"/>
        <v>0</v>
      </c>
      <c r="AM77" s="5">
        <f t="shared" si="30"/>
        <v>0</v>
      </c>
      <c r="AN77" s="5">
        <f t="shared" si="30"/>
        <v>0</v>
      </c>
      <c r="AO77" s="5">
        <f t="shared" si="30"/>
        <v>0</v>
      </c>
      <c r="AP77" s="5">
        <f t="shared" si="30"/>
        <v>0</v>
      </c>
      <c r="AQ77" s="5">
        <f t="shared" si="30"/>
        <v>0</v>
      </c>
      <c r="AR77" s="5">
        <f t="shared" si="30"/>
        <v>0</v>
      </c>
      <c r="AS77" s="5">
        <f t="shared" si="30"/>
        <v>0</v>
      </c>
      <c r="AT77" s="5">
        <f t="shared" si="30"/>
        <v>0</v>
      </c>
      <c r="AU77" s="5">
        <f t="shared" si="30"/>
        <v>0</v>
      </c>
      <c r="AV77" s="5">
        <f t="shared" si="30"/>
        <v>0</v>
      </c>
      <c r="AW77" s="5">
        <f t="shared" si="30"/>
        <v>0</v>
      </c>
      <c r="AX77" s="5">
        <f t="shared" si="30"/>
        <v>0</v>
      </c>
      <c r="AY77" s="5">
        <f t="shared" si="30"/>
        <v>0</v>
      </c>
      <c r="AZ77" s="5">
        <f t="shared" si="30"/>
        <v>0</v>
      </c>
      <c r="BA77" s="5">
        <f t="shared" si="30"/>
        <v>0</v>
      </c>
      <c r="BB77" s="5">
        <f t="shared" si="30"/>
        <v>0</v>
      </c>
      <c r="BC77" s="5">
        <f t="shared" si="30"/>
        <v>0</v>
      </c>
      <c r="BD77" s="5">
        <f t="shared" si="30"/>
        <v>0</v>
      </c>
      <c r="BE77" s="5">
        <f t="shared" si="30"/>
        <v>0</v>
      </c>
      <c r="BF77" s="5">
        <f t="shared" si="30"/>
        <v>0</v>
      </c>
      <c r="BG77" s="5">
        <f t="shared" si="30"/>
        <v>0</v>
      </c>
      <c r="BH77" s="5">
        <f t="shared" si="30"/>
        <v>0</v>
      </c>
      <c r="BI77" s="5">
        <f t="shared" si="30"/>
        <v>0</v>
      </c>
    </row>
    <row r="78" spans="1:61" x14ac:dyDescent="0.25">
      <c r="C78" s="5"/>
    </row>
    <row r="79" spans="1:61" x14ac:dyDescent="0.25">
      <c r="A79" s="44" t="s">
        <v>581</v>
      </c>
      <c r="C79" s="5">
        <f>C58-C68</f>
        <v>0</v>
      </c>
      <c r="D79" s="5">
        <f t="shared" ref="D79:BI79" si="31">D58-D68</f>
        <v>0</v>
      </c>
      <c r="E79" s="5">
        <f t="shared" si="31"/>
        <v>0</v>
      </c>
      <c r="F79" s="5">
        <f t="shared" si="31"/>
        <v>0</v>
      </c>
      <c r="G79" s="5">
        <f t="shared" si="31"/>
        <v>0</v>
      </c>
      <c r="H79" s="5">
        <f t="shared" si="31"/>
        <v>0</v>
      </c>
      <c r="I79" s="5">
        <f t="shared" si="31"/>
        <v>0</v>
      </c>
      <c r="J79" s="5">
        <f t="shared" si="31"/>
        <v>0</v>
      </c>
      <c r="K79" s="5">
        <f t="shared" si="31"/>
        <v>0</v>
      </c>
      <c r="L79" s="5">
        <f t="shared" si="31"/>
        <v>0</v>
      </c>
      <c r="M79" s="5">
        <f t="shared" si="31"/>
        <v>0</v>
      </c>
      <c r="N79" s="5">
        <f t="shared" si="31"/>
        <v>0</v>
      </c>
      <c r="O79" s="5">
        <f t="shared" si="31"/>
        <v>0</v>
      </c>
      <c r="P79" s="5">
        <f t="shared" si="31"/>
        <v>0</v>
      </c>
      <c r="Q79" s="5">
        <f t="shared" si="31"/>
        <v>0</v>
      </c>
      <c r="R79" s="5">
        <f t="shared" si="31"/>
        <v>0</v>
      </c>
      <c r="S79" s="5">
        <f t="shared" si="31"/>
        <v>0</v>
      </c>
      <c r="T79" s="5">
        <f t="shared" si="31"/>
        <v>0</v>
      </c>
      <c r="U79" s="5">
        <f t="shared" si="31"/>
        <v>0</v>
      </c>
      <c r="V79" s="5">
        <f t="shared" si="31"/>
        <v>0</v>
      </c>
      <c r="W79" s="5">
        <f t="shared" si="31"/>
        <v>0</v>
      </c>
      <c r="X79" s="5">
        <f t="shared" si="31"/>
        <v>0</v>
      </c>
      <c r="Y79" s="5">
        <f t="shared" si="31"/>
        <v>0</v>
      </c>
      <c r="Z79" s="5">
        <f t="shared" si="31"/>
        <v>0</v>
      </c>
      <c r="AA79" s="5">
        <f t="shared" si="31"/>
        <v>0</v>
      </c>
      <c r="AB79" s="5">
        <f t="shared" si="31"/>
        <v>0</v>
      </c>
      <c r="AC79" s="5">
        <f t="shared" si="31"/>
        <v>0</v>
      </c>
      <c r="AD79" s="5">
        <f t="shared" si="31"/>
        <v>0</v>
      </c>
      <c r="AE79" s="5">
        <f t="shared" si="31"/>
        <v>0</v>
      </c>
      <c r="AF79" s="5">
        <f t="shared" si="31"/>
        <v>0</v>
      </c>
      <c r="AG79" s="5">
        <f t="shared" si="31"/>
        <v>0</v>
      </c>
      <c r="AH79" s="5">
        <f t="shared" si="31"/>
        <v>0</v>
      </c>
      <c r="AI79" s="5">
        <f t="shared" si="31"/>
        <v>0</v>
      </c>
      <c r="AJ79" s="5">
        <f t="shared" si="31"/>
        <v>0</v>
      </c>
      <c r="AK79" s="5">
        <f t="shared" si="31"/>
        <v>0</v>
      </c>
      <c r="AL79" s="5">
        <f t="shared" si="31"/>
        <v>0</v>
      </c>
      <c r="AM79" s="5">
        <f t="shared" si="31"/>
        <v>0</v>
      </c>
      <c r="AN79" s="5">
        <f t="shared" si="31"/>
        <v>0</v>
      </c>
      <c r="AO79" s="5">
        <f t="shared" si="31"/>
        <v>0</v>
      </c>
      <c r="AP79" s="5">
        <f t="shared" si="31"/>
        <v>0</v>
      </c>
      <c r="AQ79" s="5">
        <f t="shared" si="31"/>
        <v>0</v>
      </c>
      <c r="AR79" s="5">
        <f t="shared" si="31"/>
        <v>0</v>
      </c>
      <c r="AS79" s="5">
        <f t="shared" si="31"/>
        <v>0</v>
      </c>
      <c r="AT79" s="5">
        <f t="shared" si="31"/>
        <v>0</v>
      </c>
      <c r="AU79" s="5">
        <f t="shared" si="31"/>
        <v>0</v>
      </c>
      <c r="AV79" s="5">
        <f t="shared" si="31"/>
        <v>0</v>
      </c>
      <c r="AW79" s="5">
        <f t="shared" si="31"/>
        <v>0</v>
      </c>
      <c r="AX79" s="5">
        <f t="shared" si="31"/>
        <v>0</v>
      </c>
      <c r="AY79" s="5">
        <f t="shared" si="31"/>
        <v>0</v>
      </c>
      <c r="AZ79" s="5">
        <f t="shared" si="31"/>
        <v>0</v>
      </c>
      <c r="BA79" s="5">
        <f t="shared" si="31"/>
        <v>0</v>
      </c>
      <c r="BB79" s="5">
        <f t="shared" si="31"/>
        <v>0</v>
      </c>
      <c r="BC79" s="5">
        <f t="shared" si="31"/>
        <v>0</v>
      </c>
      <c r="BD79" s="5">
        <f t="shared" si="31"/>
        <v>0</v>
      </c>
      <c r="BE79" s="5">
        <f t="shared" si="31"/>
        <v>0</v>
      </c>
      <c r="BF79" s="5">
        <f t="shared" si="31"/>
        <v>0</v>
      </c>
      <c r="BG79" s="5">
        <f t="shared" si="31"/>
        <v>0</v>
      </c>
      <c r="BH79" s="5">
        <f t="shared" si="31"/>
        <v>0</v>
      </c>
      <c r="BI79" s="5">
        <f t="shared" si="31"/>
        <v>0</v>
      </c>
    </row>
    <row r="80" spans="1:61" x14ac:dyDescent="0.25">
      <c r="A80" s="32"/>
    </row>
    <row r="81" spans="1:61" x14ac:dyDescent="0.25">
      <c r="A81" s="32" t="s">
        <v>175</v>
      </c>
    </row>
    <row r="82" spans="1:61" x14ac:dyDescent="0.25">
      <c r="A82" t="s">
        <v>176</v>
      </c>
      <c r="C82" s="4">
        <v>0</v>
      </c>
      <c r="D82" s="5">
        <f>C87</f>
        <v>0</v>
      </c>
      <c r="E82" s="5">
        <f t="shared" ref="E82:Q82" si="32">D87</f>
        <v>0</v>
      </c>
      <c r="F82" s="5">
        <f t="shared" si="32"/>
        <v>0</v>
      </c>
      <c r="G82" s="5">
        <f t="shared" si="32"/>
        <v>0</v>
      </c>
      <c r="H82" s="5">
        <f t="shared" si="32"/>
        <v>0</v>
      </c>
      <c r="I82" s="5">
        <f t="shared" si="32"/>
        <v>0</v>
      </c>
      <c r="J82" s="5">
        <f t="shared" si="32"/>
        <v>0</v>
      </c>
      <c r="K82" s="5">
        <f t="shared" si="32"/>
        <v>0</v>
      </c>
      <c r="L82" s="5">
        <f t="shared" si="32"/>
        <v>0</v>
      </c>
      <c r="M82" s="5">
        <f t="shared" si="32"/>
        <v>0</v>
      </c>
      <c r="N82" s="5">
        <f t="shared" si="32"/>
        <v>0</v>
      </c>
      <c r="O82" s="5">
        <f t="shared" si="32"/>
        <v>0</v>
      </c>
      <c r="P82" s="5">
        <f t="shared" si="32"/>
        <v>0</v>
      </c>
      <c r="Q82" s="5">
        <f t="shared" si="32"/>
        <v>0</v>
      </c>
      <c r="R82" s="5">
        <f t="shared" ref="R82:BI82" si="33">Q87</f>
        <v>0</v>
      </c>
      <c r="S82" s="5">
        <f t="shared" si="33"/>
        <v>0</v>
      </c>
      <c r="T82" s="5">
        <f t="shared" si="33"/>
        <v>0</v>
      </c>
      <c r="U82" s="5">
        <f t="shared" si="33"/>
        <v>0</v>
      </c>
      <c r="V82" s="5">
        <f t="shared" si="33"/>
        <v>0</v>
      </c>
      <c r="W82" s="5">
        <f t="shared" si="33"/>
        <v>0</v>
      </c>
      <c r="X82" s="5">
        <f t="shared" si="33"/>
        <v>0</v>
      </c>
      <c r="Y82" s="5">
        <f t="shared" si="33"/>
        <v>0</v>
      </c>
      <c r="Z82" s="5">
        <f t="shared" si="33"/>
        <v>0</v>
      </c>
      <c r="AA82" s="5">
        <f t="shared" si="33"/>
        <v>0</v>
      </c>
      <c r="AB82" s="5">
        <f t="shared" si="33"/>
        <v>0</v>
      </c>
      <c r="AC82" s="5">
        <f t="shared" si="33"/>
        <v>0</v>
      </c>
      <c r="AD82" s="5">
        <f t="shared" si="33"/>
        <v>0</v>
      </c>
      <c r="AE82" s="5">
        <f t="shared" si="33"/>
        <v>0</v>
      </c>
      <c r="AF82" s="5">
        <f t="shared" si="33"/>
        <v>0</v>
      </c>
      <c r="AG82" s="5">
        <f t="shared" si="33"/>
        <v>0</v>
      </c>
      <c r="AH82" s="5">
        <f t="shared" si="33"/>
        <v>0</v>
      </c>
      <c r="AI82" s="5">
        <f t="shared" si="33"/>
        <v>0</v>
      </c>
      <c r="AJ82" s="5">
        <f t="shared" si="33"/>
        <v>0</v>
      </c>
      <c r="AK82" s="5">
        <f t="shared" si="33"/>
        <v>0</v>
      </c>
      <c r="AL82" s="5">
        <f t="shared" si="33"/>
        <v>0</v>
      </c>
      <c r="AM82" s="5">
        <f t="shared" si="33"/>
        <v>0</v>
      </c>
      <c r="AN82" s="5">
        <f t="shared" si="33"/>
        <v>0</v>
      </c>
      <c r="AO82" s="5">
        <f t="shared" si="33"/>
        <v>0</v>
      </c>
      <c r="AP82" s="5">
        <f t="shared" si="33"/>
        <v>0</v>
      </c>
      <c r="AQ82" s="5">
        <f t="shared" si="33"/>
        <v>0</v>
      </c>
      <c r="AR82" s="5">
        <f t="shared" si="33"/>
        <v>0</v>
      </c>
      <c r="AS82" s="5">
        <f t="shared" si="33"/>
        <v>0</v>
      </c>
      <c r="AT82" s="5">
        <f t="shared" si="33"/>
        <v>0</v>
      </c>
      <c r="AU82" s="5">
        <f t="shared" si="33"/>
        <v>0</v>
      </c>
      <c r="AV82" s="5">
        <f t="shared" si="33"/>
        <v>0</v>
      </c>
      <c r="AW82" s="5">
        <f t="shared" si="33"/>
        <v>0</v>
      </c>
      <c r="AX82" s="5">
        <f t="shared" si="33"/>
        <v>0</v>
      </c>
      <c r="AY82" s="5">
        <f t="shared" si="33"/>
        <v>0</v>
      </c>
      <c r="AZ82" s="5">
        <f t="shared" si="33"/>
        <v>0</v>
      </c>
      <c r="BA82" s="5">
        <f t="shared" si="33"/>
        <v>0</v>
      </c>
      <c r="BB82" s="5">
        <f t="shared" si="33"/>
        <v>0</v>
      </c>
      <c r="BC82" s="5">
        <f t="shared" si="33"/>
        <v>0</v>
      </c>
      <c r="BD82" s="5">
        <f t="shared" si="33"/>
        <v>0</v>
      </c>
      <c r="BE82" s="5">
        <f t="shared" si="33"/>
        <v>0</v>
      </c>
      <c r="BF82" s="5">
        <f t="shared" si="33"/>
        <v>0</v>
      </c>
      <c r="BG82" s="5">
        <f t="shared" si="33"/>
        <v>0</v>
      </c>
      <c r="BH82" s="5">
        <f t="shared" si="33"/>
        <v>0</v>
      </c>
      <c r="BI82" s="5">
        <f t="shared" si="33"/>
        <v>0</v>
      </c>
    </row>
    <row r="83" spans="1:61" x14ac:dyDescent="0.25">
      <c r="A83" s="42" t="s">
        <v>472</v>
      </c>
      <c r="C83" s="5">
        <f t="shared" ref="C83:AH83" si="34">C31*$B$13</f>
        <v>0</v>
      </c>
      <c r="D83" s="5">
        <f t="shared" si="34"/>
        <v>0</v>
      </c>
      <c r="E83" s="5">
        <f t="shared" si="34"/>
        <v>0</v>
      </c>
      <c r="F83" s="5">
        <f t="shared" si="34"/>
        <v>0</v>
      </c>
      <c r="G83" s="5">
        <f t="shared" si="34"/>
        <v>0</v>
      </c>
      <c r="H83" s="5">
        <f t="shared" si="34"/>
        <v>0</v>
      </c>
      <c r="I83" s="5">
        <f t="shared" si="34"/>
        <v>0</v>
      </c>
      <c r="J83" s="5">
        <f t="shared" si="34"/>
        <v>0</v>
      </c>
      <c r="K83" s="5">
        <f t="shared" si="34"/>
        <v>0</v>
      </c>
      <c r="L83" s="5">
        <f t="shared" si="34"/>
        <v>0</v>
      </c>
      <c r="M83" s="5">
        <f t="shared" si="34"/>
        <v>0</v>
      </c>
      <c r="N83" s="5">
        <f t="shared" si="34"/>
        <v>0</v>
      </c>
      <c r="O83" s="5">
        <f t="shared" si="34"/>
        <v>0</v>
      </c>
      <c r="P83" s="5">
        <f t="shared" si="34"/>
        <v>0</v>
      </c>
      <c r="Q83" s="5">
        <f t="shared" si="34"/>
        <v>0</v>
      </c>
      <c r="R83" s="5">
        <f t="shared" si="34"/>
        <v>0</v>
      </c>
      <c r="S83" s="5">
        <f t="shared" si="34"/>
        <v>0</v>
      </c>
      <c r="T83" s="5">
        <f t="shared" si="34"/>
        <v>0</v>
      </c>
      <c r="U83" s="5">
        <f t="shared" si="34"/>
        <v>0</v>
      </c>
      <c r="V83" s="5">
        <f t="shared" si="34"/>
        <v>0</v>
      </c>
      <c r="W83" s="5">
        <f t="shared" si="34"/>
        <v>0</v>
      </c>
      <c r="X83" s="5">
        <f t="shared" si="34"/>
        <v>0</v>
      </c>
      <c r="Y83" s="5">
        <f t="shared" si="34"/>
        <v>0</v>
      </c>
      <c r="Z83" s="5">
        <f t="shared" si="34"/>
        <v>0</v>
      </c>
      <c r="AA83" s="5">
        <f t="shared" si="34"/>
        <v>0</v>
      </c>
      <c r="AB83" s="5">
        <f t="shared" si="34"/>
        <v>0</v>
      </c>
      <c r="AC83" s="5">
        <f t="shared" si="34"/>
        <v>0</v>
      </c>
      <c r="AD83" s="5">
        <f t="shared" si="34"/>
        <v>0</v>
      </c>
      <c r="AE83" s="5">
        <f t="shared" si="34"/>
        <v>0</v>
      </c>
      <c r="AF83" s="5">
        <f t="shared" si="34"/>
        <v>0</v>
      </c>
      <c r="AG83" s="5">
        <f t="shared" si="34"/>
        <v>0</v>
      </c>
      <c r="AH83" s="5">
        <f t="shared" si="34"/>
        <v>0</v>
      </c>
      <c r="AI83" s="5">
        <f t="shared" ref="AI83:BI83" si="35">AI31*$B$13</f>
        <v>0</v>
      </c>
      <c r="AJ83" s="5">
        <f t="shared" si="35"/>
        <v>0</v>
      </c>
      <c r="AK83" s="5">
        <f t="shared" si="35"/>
        <v>0</v>
      </c>
      <c r="AL83" s="5">
        <f t="shared" si="35"/>
        <v>0</v>
      </c>
      <c r="AM83" s="5">
        <f t="shared" si="35"/>
        <v>0</v>
      </c>
      <c r="AN83" s="5">
        <f t="shared" si="35"/>
        <v>0</v>
      </c>
      <c r="AO83" s="5">
        <f t="shared" si="35"/>
        <v>0</v>
      </c>
      <c r="AP83" s="5">
        <f t="shared" si="35"/>
        <v>0</v>
      </c>
      <c r="AQ83" s="5">
        <f t="shared" si="35"/>
        <v>0</v>
      </c>
      <c r="AR83" s="5">
        <f t="shared" si="35"/>
        <v>0</v>
      </c>
      <c r="AS83" s="5">
        <f t="shared" si="35"/>
        <v>0</v>
      </c>
      <c r="AT83" s="5">
        <f t="shared" si="35"/>
        <v>0</v>
      </c>
      <c r="AU83" s="5">
        <f t="shared" si="35"/>
        <v>0</v>
      </c>
      <c r="AV83" s="5">
        <f t="shared" si="35"/>
        <v>0</v>
      </c>
      <c r="AW83" s="5">
        <f t="shared" si="35"/>
        <v>0</v>
      </c>
      <c r="AX83" s="5">
        <f t="shared" si="35"/>
        <v>0</v>
      </c>
      <c r="AY83" s="5">
        <f t="shared" si="35"/>
        <v>0</v>
      </c>
      <c r="AZ83" s="5">
        <f t="shared" si="35"/>
        <v>0</v>
      </c>
      <c r="BA83" s="5">
        <f t="shared" si="35"/>
        <v>0</v>
      </c>
      <c r="BB83" s="5">
        <f t="shared" si="35"/>
        <v>0</v>
      </c>
      <c r="BC83" s="5">
        <f t="shared" si="35"/>
        <v>0</v>
      </c>
      <c r="BD83" s="5">
        <f t="shared" si="35"/>
        <v>0</v>
      </c>
      <c r="BE83" s="5">
        <f t="shared" si="35"/>
        <v>0</v>
      </c>
      <c r="BF83" s="5">
        <f t="shared" si="35"/>
        <v>0</v>
      </c>
      <c r="BG83" s="5">
        <f t="shared" si="35"/>
        <v>0</v>
      </c>
      <c r="BH83" s="5">
        <f t="shared" si="35"/>
        <v>0</v>
      </c>
      <c r="BI83" s="5">
        <f t="shared" si="35"/>
        <v>0</v>
      </c>
    </row>
    <row r="84" spans="1:61" x14ac:dyDescent="0.25">
      <c r="A84" s="42" t="s">
        <v>471</v>
      </c>
      <c r="C84" s="5">
        <f>IF($B$16,C85,0)</f>
        <v>0</v>
      </c>
      <c r="D84" s="5">
        <f t="shared" ref="D84:BI84" si="36">IF($B$16,D85,0)</f>
        <v>0</v>
      </c>
      <c r="E84" s="5">
        <f t="shared" si="36"/>
        <v>0</v>
      </c>
      <c r="F84" s="5">
        <f t="shared" si="36"/>
        <v>0</v>
      </c>
      <c r="G84" s="5">
        <f t="shared" si="36"/>
        <v>0</v>
      </c>
      <c r="H84" s="5">
        <f t="shared" si="36"/>
        <v>0</v>
      </c>
      <c r="I84" s="5">
        <f t="shared" si="36"/>
        <v>0</v>
      </c>
      <c r="J84" s="5">
        <f t="shared" si="36"/>
        <v>0</v>
      </c>
      <c r="K84" s="5">
        <f t="shared" si="36"/>
        <v>0</v>
      </c>
      <c r="L84" s="5">
        <f t="shared" si="36"/>
        <v>0</v>
      </c>
      <c r="M84" s="5">
        <f t="shared" si="36"/>
        <v>0</v>
      </c>
      <c r="N84" s="5">
        <f t="shared" si="36"/>
        <v>0</v>
      </c>
      <c r="O84" s="5">
        <f t="shared" si="36"/>
        <v>0</v>
      </c>
      <c r="P84" s="5">
        <f t="shared" si="36"/>
        <v>0</v>
      </c>
      <c r="Q84" s="5">
        <f t="shared" si="36"/>
        <v>0</v>
      </c>
      <c r="R84" s="5">
        <f t="shared" si="36"/>
        <v>0</v>
      </c>
      <c r="S84" s="5">
        <f t="shared" si="36"/>
        <v>0</v>
      </c>
      <c r="T84" s="5">
        <f t="shared" si="36"/>
        <v>0</v>
      </c>
      <c r="U84" s="5">
        <f t="shared" si="36"/>
        <v>0</v>
      </c>
      <c r="V84" s="5">
        <f t="shared" si="36"/>
        <v>0</v>
      </c>
      <c r="W84" s="5">
        <f t="shared" si="36"/>
        <v>0</v>
      </c>
      <c r="X84" s="5">
        <f t="shared" si="36"/>
        <v>0</v>
      </c>
      <c r="Y84" s="5">
        <f t="shared" si="36"/>
        <v>0</v>
      </c>
      <c r="Z84" s="5">
        <f t="shared" si="36"/>
        <v>0</v>
      </c>
      <c r="AA84" s="5">
        <f t="shared" si="36"/>
        <v>0</v>
      </c>
      <c r="AB84" s="5">
        <f t="shared" si="36"/>
        <v>0</v>
      </c>
      <c r="AC84" s="5">
        <f t="shared" si="36"/>
        <v>0</v>
      </c>
      <c r="AD84" s="5">
        <f t="shared" si="36"/>
        <v>0</v>
      </c>
      <c r="AE84" s="5">
        <f t="shared" si="36"/>
        <v>0</v>
      </c>
      <c r="AF84" s="5">
        <f t="shared" si="36"/>
        <v>0</v>
      </c>
      <c r="AG84" s="5">
        <f t="shared" si="36"/>
        <v>0</v>
      </c>
      <c r="AH84" s="5">
        <f t="shared" si="36"/>
        <v>0</v>
      </c>
      <c r="AI84" s="5">
        <f t="shared" si="36"/>
        <v>0</v>
      </c>
      <c r="AJ84" s="5">
        <f t="shared" si="36"/>
        <v>0</v>
      </c>
      <c r="AK84" s="5">
        <f t="shared" si="36"/>
        <v>0</v>
      </c>
      <c r="AL84" s="5">
        <f t="shared" si="36"/>
        <v>0</v>
      </c>
      <c r="AM84" s="5">
        <f t="shared" si="36"/>
        <v>0</v>
      </c>
      <c r="AN84" s="5">
        <f t="shared" si="36"/>
        <v>0</v>
      </c>
      <c r="AO84" s="5">
        <f t="shared" si="36"/>
        <v>0</v>
      </c>
      <c r="AP84" s="5">
        <f t="shared" si="36"/>
        <v>0</v>
      </c>
      <c r="AQ84" s="5">
        <f t="shared" si="36"/>
        <v>0</v>
      </c>
      <c r="AR84" s="5">
        <f t="shared" si="36"/>
        <v>0</v>
      </c>
      <c r="AS84" s="5">
        <f t="shared" si="36"/>
        <v>0</v>
      </c>
      <c r="AT84" s="5">
        <f t="shared" si="36"/>
        <v>0</v>
      </c>
      <c r="AU84" s="5">
        <f t="shared" si="36"/>
        <v>0</v>
      </c>
      <c r="AV84" s="5">
        <f t="shared" si="36"/>
        <v>0</v>
      </c>
      <c r="AW84" s="5">
        <f t="shared" si="36"/>
        <v>0</v>
      </c>
      <c r="AX84" s="5">
        <f t="shared" si="36"/>
        <v>0</v>
      </c>
      <c r="AY84" s="5">
        <f t="shared" si="36"/>
        <v>0</v>
      </c>
      <c r="AZ84" s="5">
        <f t="shared" si="36"/>
        <v>0</v>
      </c>
      <c r="BA84" s="5">
        <f t="shared" si="36"/>
        <v>0</v>
      </c>
      <c r="BB84" s="5">
        <f t="shared" si="36"/>
        <v>0</v>
      </c>
      <c r="BC84" s="5">
        <f t="shared" si="36"/>
        <v>0</v>
      </c>
      <c r="BD84" s="5">
        <f t="shared" si="36"/>
        <v>0</v>
      </c>
      <c r="BE84" s="5">
        <f t="shared" si="36"/>
        <v>0</v>
      </c>
      <c r="BF84" s="5">
        <f t="shared" si="36"/>
        <v>0</v>
      </c>
      <c r="BG84" s="5">
        <f t="shared" si="36"/>
        <v>0</v>
      </c>
      <c r="BH84" s="5">
        <f t="shared" si="36"/>
        <v>0</v>
      </c>
      <c r="BI84" s="5">
        <f t="shared" si="36"/>
        <v>0</v>
      </c>
    </row>
    <row r="85" spans="1:61" x14ac:dyDescent="0.25">
      <c r="A85" s="42" t="s">
        <v>177</v>
      </c>
      <c r="C85" s="5">
        <f>(C82*($B15/4))+(C83*Timeline!B8*($B$15/4))</f>
        <v>0</v>
      </c>
      <c r="D85" s="5">
        <f t="shared" ref="D85:AH85" si="37">(D82*($B15/4))+(D83*($B$15/8))</f>
        <v>0</v>
      </c>
      <c r="E85" s="5">
        <f t="shared" si="37"/>
        <v>0</v>
      </c>
      <c r="F85" s="5">
        <f t="shared" si="37"/>
        <v>0</v>
      </c>
      <c r="G85" s="5">
        <f t="shared" si="37"/>
        <v>0</v>
      </c>
      <c r="H85" s="5">
        <f t="shared" si="37"/>
        <v>0</v>
      </c>
      <c r="I85" s="5">
        <f t="shared" si="37"/>
        <v>0</v>
      </c>
      <c r="J85" s="5">
        <f t="shared" si="37"/>
        <v>0</v>
      </c>
      <c r="K85" s="5">
        <f t="shared" si="37"/>
        <v>0</v>
      </c>
      <c r="L85" s="5">
        <f t="shared" si="37"/>
        <v>0</v>
      </c>
      <c r="M85" s="5">
        <f t="shared" si="37"/>
        <v>0</v>
      </c>
      <c r="N85" s="5">
        <f t="shared" si="37"/>
        <v>0</v>
      </c>
      <c r="O85" s="5">
        <f t="shared" si="37"/>
        <v>0</v>
      </c>
      <c r="P85" s="5">
        <f t="shared" si="37"/>
        <v>0</v>
      </c>
      <c r="Q85" s="5">
        <f t="shared" si="37"/>
        <v>0</v>
      </c>
      <c r="R85" s="5">
        <f t="shared" si="37"/>
        <v>0</v>
      </c>
      <c r="S85" s="5">
        <f t="shared" si="37"/>
        <v>0</v>
      </c>
      <c r="T85" s="5">
        <f t="shared" si="37"/>
        <v>0</v>
      </c>
      <c r="U85" s="5">
        <f t="shared" si="37"/>
        <v>0</v>
      </c>
      <c r="V85" s="5">
        <f t="shared" si="37"/>
        <v>0</v>
      </c>
      <c r="W85" s="5">
        <f t="shared" si="37"/>
        <v>0</v>
      </c>
      <c r="X85" s="5">
        <f t="shared" si="37"/>
        <v>0</v>
      </c>
      <c r="Y85" s="5">
        <f t="shared" si="37"/>
        <v>0</v>
      </c>
      <c r="Z85" s="5">
        <f t="shared" si="37"/>
        <v>0</v>
      </c>
      <c r="AA85" s="5">
        <f t="shared" si="37"/>
        <v>0</v>
      </c>
      <c r="AB85" s="5">
        <f t="shared" si="37"/>
        <v>0</v>
      </c>
      <c r="AC85" s="5">
        <f t="shared" si="37"/>
        <v>0</v>
      </c>
      <c r="AD85" s="5">
        <f t="shared" si="37"/>
        <v>0</v>
      </c>
      <c r="AE85" s="5">
        <f t="shared" si="37"/>
        <v>0</v>
      </c>
      <c r="AF85" s="5">
        <f t="shared" si="37"/>
        <v>0</v>
      </c>
      <c r="AG85" s="5">
        <f t="shared" si="37"/>
        <v>0</v>
      </c>
      <c r="AH85" s="5">
        <f t="shared" si="37"/>
        <v>0</v>
      </c>
      <c r="AI85" s="5">
        <f t="shared" ref="AI85:BI85" si="38">(AI82*($B15/4))+(AI83*($B$15/8))</f>
        <v>0</v>
      </c>
      <c r="AJ85" s="5">
        <f t="shared" si="38"/>
        <v>0</v>
      </c>
      <c r="AK85" s="5">
        <f t="shared" si="38"/>
        <v>0</v>
      </c>
      <c r="AL85" s="5">
        <f t="shared" si="38"/>
        <v>0</v>
      </c>
      <c r="AM85" s="5">
        <f t="shared" si="38"/>
        <v>0</v>
      </c>
      <c r="AN85" s="5">
        <f t="shared" si="38"/>
        <v>0</v>
      </c>
      <c r="AO85" s="5">
        <f t="shared" si="38"/>
        <v>0</v>
      </c>
      <c r="AP85" s="5">
        <f t="shared" si="38"/>
        <v>0</v>
      </c>
      <c r="AQ85" s="5">
        <f t="shared" si="38"/>
        <v>0</v>
      </c>
      <c r="AR85" s="5">
        <f t="shared" si="38"/>
        <v>0</v>
      </c>
      <c r="AS85" s="5">
        <f t="shared" si="38"/>
        <v>0</v>
      </c>
      <c r="AT85" s="5">
        <f t="shared" si="38"/>
        <v>0</v>
      </c>
      <c r="AU85" s="5">
        <f t="shared" si="38"/>
        <v>0</v>
      </c>
      <c r="AV85" s="5">
        <f t="shared" si="38"/>
        <v>0</v>
      </c>
      <c r="AW85" s="5">
        <f t="shared" si="38"/>
        <v>0</v>
      </c>
      <c r="AX85" s="5">
        <f t="shared" si="38"/>
        <v>0</v>
      </c>
      <c r="AY85" s="5">
        <f t="shared" si="38"/>
        <v>0</v>
      </c>
      <c r="AZ85" s="5">
        <f t="shared" si="38"/>
        <v>0</v>
      </c>
      <c r="BA85" s="5">
        <f t="shared" si="38"/>
        <v>0</v>
      </c>
      <c r="BB85" s="5">
        <f t="shared" si="38"/>
        <v>0</v>
      </c>
      <c r="BC85" s="5">
        <f t="shared" si="38"/>
        <v>0</v>
      </c>
      <c r="BD85" s="5">
        <f t="shared" si="38"/>
        <v>0</v>
      </c>
      <c r="BE85" s="5">
        <f t="shared" si="38"/>
        <v>0</v>
      </c>
      <c r="BF85" s="5">
        <f t="shared" si="38"/>
        <v>0</v>
      </c>
      <c r="BG85" s="5">
        <f t="shared" si="38"/>
        <v>0</v>
      </c>
      <c r="BH85" s="5">
        <f t="shared" si="38"/>
        <v>0</v>
      </c>
      <c r="BI85" s="5">
        <f t="shared" si="38"/>
        <v>0</v>
      </c>
    </row>
    <row r="86" spans="1:61" x14ac:dyDescent="0.25">
      <c r="A86" s="42" t="s">
        <v>51</v>
      </c>
      <c r="C86" s="4">
        <f>-MIN(SUM(C82:C84),$B$14*$B$13*C9*$B$33)</f>
        <v>0</v>
      </c>
      <c r="D86" s="4">
        <f t="shared" ref="D86:M86" si="39">-MIN(SUM(D82:D84),$B$14*$B$13*D9*$B$33)</f>
        <v>0</v>
      </c>
      <c r="E86" s="4">
        <f t="shared" si="39"/>
        <v>0</v>
      </c>
      <c r="F86" s="4">
        <f t="shared" si="39"/>
        <v>0</v>
      </c>
      <c r="G86" s="4">
        <f t="shared" si="39"/>
        <v>0</v>
      </c>
      <c r="H86" s="4">
        <f t="shared" si="39"/>
        <v>0</v>
      </c>
      <c r="I86" s="4">
        <f t="shared" si="39"/>
        <v>0</v>
      </c>
      <c r="J86" s="4">
        <f t="shared" si="39"/>
        <v>0</v>
      </c>
      <c r="K86" s="4">
        <f t="shared" si="39"/>
        <v>0</v>
      </c>
      <c r="L86" s="4">
        <f t="shared" si="39"/>
        <v>0</v>
      </c>
      <c r="M86" s="4">
        <f t="shared" si="39"/>
        <v>0</v>
      </c>
      <c r="N86" s="4">
        <f t="shared" ref="N86:BI86" si="40">-MIN(SUM(N82:N85)-IF($B$16,0,N85),$B$14*$B$13*N9*$B$33)</f>
        <v>0</v>
      </c>
      <c r="O86" s="4">
        <f t="shared" si="40"/>
        <v>0</v>
      </c>
      <c r="P86" s="4">
        <f t="shared" si="40"/>
        <v>0</v>
      </c>
      <c r="Q86" s="4">
        <f t="shared" si="40"/>
        <v>0</v>
      </c>
      <c r="R86" s="4">
        <f t="shared" si="40"/>
        <v>0</v>
      </c>
      <c r="S86" s="4">
        <f t="shared" si="40"/>
        <v>0</v>
      </c>
      <c r="T86" s="4">
        <f t="shared" si="40"/>
        <v>0</v>
      </c>
      <c r="U86" s="4">
        <f t="shared" si="40"/>
        <v>0</v>
      </c>
      <c r="V86" s="4">
        <f t="shared" si="40"/>
        <v>0</v>
      </c>
      <c r="W86" s="4">
        <f t="shared" si="40"/>
        <v>0</v>
      </c>
      <c r="X86" s="4">
        <f t="shared" si="40"/>
        <v>0</v>
      </c>
      <c r="Y86" s="4">
        <f t="shared" si="40"/>
        <v>0</v>
      </c>
      <c r="Z86" s="4">
        <f t="shared" si="40"/>
        <v>0</v>
      </c>
      <c r="AA86" s="4">
        <f t="shared" si="40"/>
        <v>0</v>
      </c>
      <c r="AB86" s="4">
        <f t="shared" si="40"/>
        <v>0</v>
      </c>
      <c r="AC86" s="4">
        <f t="shared" si="40"/>
        <v>0</v>
      </c>
      <c r="AD86" s="4">
        <f t="shared" si="40"/>
        <v>0</v>
      </c>
      <c r="AE86" s="4">
        <f t="shared" si="40"/>
        <v>0</v>
      </c>
      <c r="AF86" s="4">
        <f t="shared" si="40"/>
        <v>0</v>
      </c>
      <c r="AG86" s="4">
        <f t="shared" si="40"/>
        <v>0</v>
      </c>
      <c r="AH86" s="4">
        <f t="shared" si="40"/>
        <v>0</v>
      </c>
      <c r="AI86" s="4">
        <f t="shared" si="40"/>
        <v>0</v>
      </c>
      <c r="AJ86" s="4">
        <f t="shared" si="40"/>
        <v>0</v>
      </c>
      <c r="AK86" s="4">
        <f t="shared" si="40"/>
        <v>0</v>
      </c>
      <c r="AL86" s="4">
        <f t="shared" si="40"/>
        <v>0</v>
      </c>
      <c r="AM86" s="4">
        <f t="shared" si="40"/>
        <v>0</v>
      </c>
      <c r="AN86" s="4">
        <f t="shared" si="40"/>
        <v>0</v>
      </c>
      <c r="AO86" s="4">
        <f t="shared" si="40"/>
        <v>0</v>
      </c>
      <c r="AP86" s="4">
        <f t="shared" si="40"/>
        <v>0</v>
      </c>
      <c r="AQ86" s="4">
        <f t="shared" si="40"/>
        <v>0</v>
      </c>
      <c r="AR86" s="4">
        <f t="shared" si="40"/>
        <v>0</v>
      </c>
      <c r="AS86" s="4">
        <f t="shared" si="40"/>
        <v>0</v>
      </c>
      <c r="AT86" s="4">
        <f t="shared" si="40"/>
        <v>0</v>
      </c>
      <c r="AU86" s="4">
        <f t="shared" si="40"/>
        <v>0</v>
      </c>
      <c r="AV86" s="4">
        <f t="shared" si="40"/>
        <v>0</v>
      </c>
      <c r="AW86" s="4">
        <f t="shared" si="40"/>
        <v>0</v>
      </c>
      <c r="AX86" s="4">
        <f t="shared" si="40"/>
        <v>0</v>
      </c>
      <c r="AY86" s="4">
        <f t="shared" si="40"/>
        <v>0</v>
      </c>
      <c r="AZ86" s="4">
        <f t="shared" si="40"/>
        <v>0</v>
      </c>
      <c r="BA86" s="4">
        <f t="shared" si="40"/>
        <v>0</v>
      </c>
      <c r="BB86" s="4">
        <f t="shared" si="40"/>
        <v>0</v>
      </c>
      <c r="BC86" s="4">
        <f t="shared" si="40"/>
        <v>0</v>
      </c>
      <c r="BD86" s="4">
        <f t="shared" si="40"/>
        <v>0</v>
      </c>
      <c r="BE86" s="4">
        <f t="shared" si="40"/>
        <v>0</v>
      </c>
      <c r="BF86" s="4">
        <f t="shared" si="40"/>
        <v>0</v>
      </c>
      <c r="BG86" s="4">
        <f t="shared" si="40"/>
        <v>0</v>
      </c>
      <c r="BH86" s="4">
        <f t="shared" si="40"/>
        <v>0</v>
      </c>
      <c r="BI86" s="4">
        <f t="shared" si="40"/>
        <v>0</v>
      </c>
    </row>
    <row r="87" spans="1:61" x14ac:dyDescent="0.25">
      <c r="A87" s="42" t="s">
        <v>146</v>
      </c>
      <c r="C87" s="5">
        <f>C82+C83+C84+C86</f>
        <v>0</v>
      </c>
      <c r="D87" s="5">
        <f t="shared" ref="D87:M87" si="41">D82+D83+D84+D86</f>
        <v>0</v>
      </c>
      <c r="E87" s="5">
        <f t="shared" si="41"/>
        <v>0</v>
      </c>
      <c r="F87" s="5">
        <f t="shared" si="41"/>
        <v>0</v>
      </c>
      <c r="G87" s="5">
        <f t="shared" si="41"/>
        <v>0</v>
      </c>
      <c r="H87" s="5">
        <f t="shared" si="41"/>
        <v>0</v>
      </c>
      <c r="I87" s="5">
        <f t="shared" si="41"/>
        <v>0</v>
      </c>
      <c r="J87" s="5">
        <f t="shared" si="41"/>
        <v>0</v>
      </c>
      <c r="K87" s="5">
        <f t="shared" si="41"/>
        <v>0</v>
      </c>
      <c r="L87" s="5">
        <f t="shared" si="41"/>
        <v>0</v>
      </c>
      <c r="M87" s="5">
        <f t="shared" si="41"/>
        <v>0</v>
      </c>
      <c r="N87" s="5">
        <f t="shared" ref="N87:BI87" si="42">SUM(N82:N86)-IF($B$16,0,N85)</f>
        <v>0</v>
      </c>
      <c r="O87" s="5">
        <f t="shared" si="42"/>
        <v>0</v>
      </c>
      <c r="P87" s="5">
        <f t="shared" si="42"/>
        <v>0</v>
      </c>
      <c r="Q87" s="5">
        <f t="shared" si="42"/>
        <v>0</v>
      </c>
      <c r="R87" s="5">
        <f t="shared" si="42"/>
        <v>0</v>
      </c>
      <c r="S87" s="5">
        <f t="shared" si="42"/>
        <v>0</v>
      </c>
      <c r="T87" s="5">
        <f t="shared" si="42"/>
        <v>0</v>
      </c>
      <c r="U87" s="5">
        <f t="shared" si="42"/>
        <v>0</v>
      </c>
      <c r="V87" s="5">
        <f t="shared" si="42"/>
        <v>0</v>
      </c>
      <c r="W87" s="5">
        <f t="shared" si="42"/>
        <v>0</v>
      </c>
      <c r="X87" s="5">
        <f t="shared" si="42"/>
        <v>0</v>
      </c>
      <c r="Y87" s="5">
        <f t="shared" si="42"/>
        <v>0</v>
      </c>
      <c r="Z87" s="5">
        <f t="shared" si="42"/>
        <v>0</v>
      </c>
      <c r="AA87" s="5">
        <f t="shared" si="42"/>
        <v>0</v>
      </c>
      <c r="AB87" s="5">
        <f t="shared" si="42"/>
        <v>0</v>
      </c>
      <c r="AC87" s="5">
        <f t="shared" si="42"/>
        <v>0</v>
      </c>
      <c r="AD87" s="5">
        <f t="shared" si="42"/>
        <v>0</v>
      </c>
      <c r="AE87" s="5">
        <f t="shared" si="42"/>
        <v>0</v>
      </c>
      <c r="AF87" s="5">
        <f t="shared" si="42"/>
        <v>0</v>
      </c>
      <c r="AG87" s="5">
        <f t="shared" si="42"/>
        <v>0</v>
      </c>
      <c r="AH87" s="5">
        <f t="shared" si="42"/>
        <v>0</v>
      </c>
      <c r="AI87" s="5">
        <f t="shared" si="42"/>
        <v>0</v>
      </c>
      <c r="AJ87" s="5">
        <f t="shared" si="42"/>
        <v>0</v>
      </c>
      <c r="AK87" s="5">
        <f t="shared" si="42"/>
        <v>0</v>
      </c>
      <c r="AL87" s="5">
        <f t="shared" si="42"/>
        <v>0</v>
      </c>
      <c r="AM87" s="5">
        <f t="shared" si="42"/>
        <v>0</v>
      </c>
      <c r="AN87" s="5">
        <f t="shared" si="42"/>
        <v>0</v>
      </c>
      <c r="AO87" s="5">
        <f t="shared" si="42"/>
        <v>0</v>
      </c>
      <c r="AP87" s="5">
        <f t="shared" si="42"/>
        <v>0</v>
      </c>
      <c r="AQ87" s="5">
        <f t="shared" si="42"/>
        <v>0</v>
      </c>
      <c r="AR87" s="5">
        <f t="shared" si="42"/>
        <v>0</v>
      </c>
      <c r="AS87" s="5">
        <f t="shared" si="42"/>
        <v>0</v>
      </c>
      <c r="AT87" s="5">
        <f t="shared" si="42"/>
        <v>0</v>
      </c>
      <c r="AU87" s="5">
        <f t="shared" si="42"/>
        <v>0</v>
      </c>
      <c r="AV87" s="5">
        <f t="shared" si="42"/>
        <v>0</v>
      </c>
      <c r="AW87" s="5">
        <f t="shared" si="42"/>
        <v>0</v>
      </c>
      <c r="AX87" s="5">
        <f t="shared" si="42"/>
        <v>0</v>
      </c>
      <c r="AY87" s="5">
        <f t="shared" si="42"/>
        <v>0</v>
      </c>
      <c r="AZ87" s="5">
        <f t="shared" si="42"/>
        <v>0</v>
      </c>
      <c r="BA87" s="5">
        <f t="shared" si="42"/>
        <v>0</v>
      </c>
      <c r="BB87" s="5">
        <f t="shared" si="42"/>
        <v>0</v>
      </c>
      <c r="BC87" s="5">
        <f t="shared" si="42"/>
        <v>0</v>
      </c>
      <c r="BD87" s="5">
        <f t="shared" si="42"/>
        <v>0</v>
      </c>
      <c r="BE87" s="5">
        <f t="shared" si="42"/>
        <v>0</v>
      </c>
      <c r="BF87" s="5">
        <f t="shared" si="42"/>
        <v>0</v>
      </c>
      <c r="BG87" s="5">
        <f t="shared" si="42"/>
        <v>0</v>
      </c>
      <c r="BH87" s="5">
        <f t="shared" si="42"/>
        <v>0</v>
      </c>
      <c r="BI87" s="5">
        <f t="shared" si="42"/>
        <v>0</v>
      </c>
    </row>
    <row r="89" spans="1:61" x14ac:dyDescent="0.25">
      <c r="A89" s="42" t="s">
        <v>196</v>
      </c>
      <c r="C89" s="5">
        <f>C87-B87</f>
        <v>0</v>
      </c>
      <c r="D89" s="5">
        <f t="shared" ref="D89:BI89" si="43">D87-C87</f>
        <v>0</v>
      </c>
      <c r="E89" s="5">
        <f t="shared" si="43"/>
        <v>0</v>
      </c>
      <c r="F89" s="5">
        <f t="shared" si="43"/>
        <v>0</v>
      </c>
      <c r="G89" s="5">
        <f t="shared" si="43"/>
        <v>0</v>
      </c>
      <c r="H89" s="5">
        <f t="shared" si="43"/>
        <v>0</v>
      </c>
      <c r="I89" s="5">
        <f t="shared" si="43"/>
        <v>0</v>
      </c>
      <c r="J89" s="5">
        <f t="shared" si="43"/>
        <v>0</v>
      </c>
      <c r="K89" s="5">
        <f t="shared" si="43"/>
        <v>0</v>
      </c>
      <c r="L89" s="5">
        <f t="shared" si="43"/>
        <v>0</v>
      </c>
      <c r="M89" s="5">
        <f t="shared" si="43"/>
        <v>0</v>
      </c>
      <c r="N89" s="5">
        <f t="shared" si="43"/>
        <v>0</v>
      </c>
      <c r="O89" s="5">
        <f t="shared" si="43"/>
        <v>0</v>
      </c>
      <c r="P89" s="5">
        <f t="shared" si="43"/>
        <v>0</v>
      </c>
      <c r="Q89" s="5">
        <f t="shared" si="43"/>
        <v>0</v>
      </c>
      <c r="R89" s="5">
        <f t="shared" si="43"/>
        <v>0</v>
      </c>
      <c r="S89" s="5">
        <f t="shared" si="43"/>
        <v>0</v>
      </c>
      <c r="T89" s="5">
        <f t="shared" si="43"/>
        <v>0</v>
      </c>
      <c r="U89" s="5">
        <f t="shared" si="43"/>
        <v>0</v>
      </c>
      <c r="V89" s="5">
        <f t="shared" si="43"/>
        <v>0</v>
      </c>
      <c r="W89" s="5">
        <f t="shared" si="43"/>
        <v>0</v>
      </c>
      <c r="X89" s="5">
        <f t="shared" si="43"/>
        <v>0</v>
      </c>
      <c r="Y89" s="5">
        <f t="shared" si="43"/>
        <v>0</v>
      </c>
      <c r="Z89" s="5">
        <f t="shared" si="43"/>
        <v>0</v>
      </c>
      <c r="AA89" s="5">
        <f t="shared" si="43"/>
        <v>0</v>
      </c>
      <c r="AB89" s="5">
        <f t="shared" si="43"/>
        <v>0</v>
      </c>
      <c r="AC89" s="5">
        <f t="shared" si="43"/>
        <v>0</v>
      </c>
      <c r="AD89" s="5">
        <f t="shared" si="43"/>
        <v>0</v>
      </c>
      <c r="AE89" s="5">
        <f t="shared" si="43"/>
        <v>0</v>
      </c>
      <c r="AF89" s="5">
        <f t="shared" si="43"/>
        <v>0</v>
      </c>
      <c r="AG89" s="5">
        <f t="shared" si="43"/>
        <v>0</v>
      </c>
      <c r="AH89" s="5">
        <f t="shared" si="43"/>
        <v>0</v>
      </c>
      <c r="AI89" s="5">
        <f t="shared" si="43"/>
        <v>0</v>
      </c>
      <c r="AJ89" s="5">
        <f t="shared" si="43"/>
        <v>0</v>
      </c>
      <c r="AK89" s="5">
        <f t="shared" si="43"/>
        <v>0</v>
      </c>
      <c r="AL89" s="5">
        <f t="shared" si="43"/>
        <v>0</v>
      </c>
      <c r="AM89" s="5">
        <f t="shared" si="43"/>
        <v>0</v>
      </c>
      <c r="AN89" s="5">
        <f t="shared" si="43"/>
        <v>0</v>
      </c>
      <c r="AO89" s="5">
        <f t="shared" si="43"/>
        <v>0</v>
      </c>
      <c r="AP89" s="5">
        <f t="shared" si="43"/>
        <v>0</v>
      </c>
      <c r="AQ89" s="5">
        <f t="shared" si="43"/>
        <v>0</v>
      </c>
      <c r="AR89" s="5">
        <f t="shared" si="43"/>
        <v>0</v>
      </c>
      <c r="AS89" s="5">
        <f t="shared" si="43"/>
        <v>0</v>
      </c>
      <c r="AT89" s="5">
        <f t="shared" si="43"/>
        <v>0</v>
      </c>
      <c r="AU89" s="5">
        <f t="shared" si="43"/>
        <v>0</v>
      </c>
      <c r="AV89" s="5">
        <f t="shared" si="43"/>
        <v>0</v>
      </c>
      <c r="AW89" s="5">
        <f t="shared" si="43"/>
        <v>0</v>
      </c>
      <c r="AX89" s="5">
        <f t="shared" si="43"/>
        <v>0</v>
      </c>
      <c r="AY89" s="5">
        <f t="shared" si="43"/>
        <v>0</v>
      </c>
      <c r="AZ89" s="5">
        <f t="shared" si="43"/>
        <v>0</v>
      </c>
      <c r="BA89" s="5">
        <f t="shared" si="43"/>
        <v>0</v>
      </c>
      <c r="BB89" s="5">
        <f t="shared" si="43"/>
        <v>0</v>
      </c>
      <c r="BC89" s="5">
        <f t="shared" si="43"/>
        <v>0</v>
      </c>
      <c r="BD89" s="5">
        <f t="shared" si="43"/>
        <v>0</v>
      </c>
      <c r="BE89" s="5">
        <f t="shared" si="43"/>
        <v>0</v>
      </c>
      <c r="BF89" s="5">
        <f t="shared" si="43"/>
        <v>0</v>
      </c>
      <c r="BG89" s="5">
        <f t="shared" si="43"/>
        <v>0</v>
      </c>
      <c r="BH89" s="5">
        <f t="shared" si="43"/>
        <v>0</v>
      </c>
      <c r="BI89" s="5">
        <f t="shared" si="43"/>
        <v>0</v>
      </c>
    </row>
    <row r="92" spans="1:61" x14ac:dyDescent="0.25">
      <c r="A92">
        <v>1</v>
      </c>
      <c r="B92" t="s">
        <v>369</v>
      </c>
    </row>
    <row r="93" spans="1:61" x14ac:dyDescent="0.25">
      <c r="A93">
        <v>2</v>
      </c>
      <c r="B93" t="s">
        <v>370</v>
      </c>
    </row>
    <row r="94" spans="1:61" x14ac:dyDescent="0.25">
      <c r="A94">
        <v>3</v>
      </c>
      <c r="B94" t="s">
        <v>371</v>
      </c>
    </row>
    <row r="95" spans="1:61" x14ac:dyDescent="0.25">
      <c r="A95">
        <v>4</v>
      </c>
      <c r="B95" t="s">
        <v>372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2:BM67"/>
  <sheetViews>
    <sheetView workbookViewId="0">
      <selection activeCell="A28" sqref="A28"/>
    </sheetView>
  </sheetViews>
  <sheetFormatPr defaultRowHeight="15" x14ac:dyDescent="0.25"/>
  <cols>
    <col min="1" max="1" width="38.28515625" style="27" customWidth="1"/>
    <col min="2" max="2" width="11.28515625" bestFit="1" customWidth="1"/>
    <col min="3" max="3" width="9.28515625" bestFit="1" customWidth="1"/>
    <col min="4" max="4" width="11.42578125" customWidth="1"/>
    <col min="5" max="11" width="13.42578125" bestFit="1" customWidth="1"/>
    <col min="12" max="36" width="13.7109375" bestFit="1" customWidth="1"/>
    <col min="37" max="61" width="13.42578125" bestFit="1" customWidth="1"/>
  </cols>
  <sheetData>
    <row r="2" spans="1:61" ht="45" x14ac:dyDescent="0.25">
      <c r="A2" s="27" t="s">
        <v>27</v>
      </c>
      <c r="B2" s="98">
        <v>10</v>
      </c>
      <c r="C2" t="s">
        <v>30</v>
      </c>
      <c r="D2" s="126" t="s">
        <v>476</v>
      </c>
    </row>
    <row r="3" spans="1:61" x14ac:dyDescent="0.25">
      <c r="A3" s="27" t="s">
        <v>28</v>
      </c>
      <c r="B3" s="14">
        <v>0.03</v>
      </c>
      <c r="D3" s="127">
        <f>-1+(B3+1)^0.25</f>
        <v>7.4170717777328754E-3</v>
      </c>
      <c r="E3" t="s">
        <v>477</v>
      </c>
    </row>
    <row r="4" spans="1:61" x14ac:dyDescent="0.25">
      <c r="A4" s="27" t="s">
        <v>329</v>
      </c>
      <c r="B4" s="14">
        <v>0</v>
      </c>
      <c r="D4" s="127">
        <f t="shared" ref="D4:D5" si="0">-1+(B4+1)^0.25</f>
        <v>0</v>
      </c>
    </row>
    <row r="5" spans="1:61" x14ac:dyDescent="0.25">
      <c r="A5" s="27" t="s">
        <v>329</v>
      </c>
      <c r="B5" s="14">
        <v>0</v>
      </c>
      <c r="D5" s="127">
        <f t="shared" si="0"/>
        <v>0</v>
      </c>
    </row>
    <row r="6" spans="1:61" x14ac:dyDescent="0.25">
      <c r="B6" s="14"/>
    </row>
    <row r="7" spans="1:61" ht="45" x14ac:dyDescent="0.25">
      <c r="A7" s="27" t="s">
        <v>355</v>
      </c>
      <c r="B7" s="14">
        <v>0</v>
      </c>
    </row>
    <row r="8" spans="1:61" x14ac:dyDescent="0.25">
      <c r="A8" s="27" t="s">
        <v>78</v>
      </c>
      <c r="B8" s="21">
        <v>0</v>
      </c>
    </row>
    <row r="9" spans="1:61" x14ac:dyDescent="0.25">
      <c r="A9" s="27" t="s">
        <v>76</v>
      </c>
      <c r="B9" s="21">
        <v>1.2500000000000001E-2</v>
      </c>
    </row>
    <row r="10" spans="1:61" x14ac:dyDescent="0.25">
      <c r="A10" s="27" t="s">
        <v>77</v>
      </c>
      <c r="B10" s="21">
        <v>0</v>
      </c>
    </row>
    <row r="11" spans="1:61" x14ac:dyDescent="0.25">
      <c r="A11" s="27" t="s">
        <v>276</v>
      </c>
      <c r="B11" s="21">
        <v>0</v>
      </c>
    </row>
    <row r="12" spans="1:61" x14ac:dyDescent="0.25">
      <c r="A12" s="27" t="s">
        <v>279</v>
      </c>
      <c r="B12" s="21">
        <v>1.2500000000000001E-2</v>
      </c>
    </row>
    <row r="13" spans="1:61" x14ac:dyDescent="0.25">
      <c r="A13" s="27" t="s">
        <v>277</v>
      </c>
      <c r="B13" s="21">
        <v>0</v>
      </c>
    </row>
    <row r="14" spans="1:61" x14ac:dyDescent="0.25">
      <c r="A14" s="27" t="s">
        <v>278</v>
      </c>
      <c r="B14" s="14" t="b">
        <f>TRUE</f>
        <v>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</row>
    <row r="15" spans="1:61" ht="30" x14ac:dyDescent="0.25">
      <c r="A15" s="27" t="s">
        <v>417</v>
      </c>
      <c r="B15" s="12">
        <v>6</v>
      </c>
      <c r="C15" s="13" t="s">
        <v>418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</row>
    <row r="16" spans="1:61" x14ac:dyDescent="0.25">
      <c r="A16" s="27" t="s">
        <v>572</v>
      </c>
      <c r="B16" s="12" t="b">
        <f>FALSE()</f>
        <v>0</v>
      </c>
      <c r="C16" s="13" t="s">
        <v>573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</row>
    <row r="17" spans="1:65" ht="30" x14ac:dyDescent="0.25">
      <c r="A17" s="27" t="s">
        <v>280</v>
      </c>
      <c r="B17" s="21">
        <v>0</v>
      </c>
      <c r="C17" t="str">
        <f>IF(AND(NOT(B16),B17&lt;&gt;0),"This value should be zero if cash buyout is false","")</f>
        <v/>
      </c>
    </row>
    <row r="18" spans="1:65" ht="30" x14ac:dyDescent="0.25">
      <c r="A18" s="27" t="s">
        <v>574</v>
      </c>
      <c r="B18" s="123">
        <f ca="1">IF(B16,B17,OFFSET('Qtr Balance Sheet'!C37,0,CEILING(B15*4,1)))</f>
        <v>0.18984469289887854</v>
      </c>
    </row>
    <row r="19" spans="1:65" x14ac:dyDescent="0.25">
      <c r="B19" s="14"/>
    </row>
    <row r="20" spans="1:65" x14ac:dyDescent="0.25">
      <c r="A20" s="27" t="s">
        <v>314</v>
      </c>
      <c r="B20" s="14">
        <v>0.03</v>
      </c>
      <c r="C20" t="s">
        <v>316</v>
      </c>
    </row>
    <row r="21" spans="1:65" x14ac:dyDescent="0.25">
      <c r="A21" s="27" t="s">
        <v>314</v>
      </c>
      <c r="B21" s="12">
        <v>0</v>
      </c>
      <c r="C21" t="s">
        <v>317</v>
      </c>
    </row>
    <row r="22" spans="1:65" x14ac:dyDescent="0.25">
      <c r="B22" s="14"/>
    </row>
    <row r="23" spans="1:65" x14ac:dyDescent="0.25">
      <c r="B23" s="14"/>
    </row>
    <row r="24" spans="1:65" s="3" customFormat="1" x14ac:dyDescent="0.25">
      <c r="A24" s="121" t="s">
        <v>79</v>
      </c>
      <c r="C24" s="3">
        <f>B2</f>
        <v>10</v>
      </c>
      <c r="D24" s="3">
        <f>C24*(1+$D$3)</f>
        <v>10.074170717777328</v>
      </c>
      <c r="E24" s="3">
        <f t="shared" ref="E24:BI24" si="1">D24*(1+$D$3)</f>
        <v>10.148891565092217</v>
      </c>
      <c r="F24" s="3">
        <f t="shared" si="1"/>
        <v>10.224166622294934</v>
      </c>
      <c r="G24" s="3">
        <f t="shared" si="1"/>
        <v>10.299999999999997</v>
      </c>
      <c r="H24" s="3">
        <f t="shared" si="1"/>
        <v>10.376395839310646</v>
      </c>
      <c r="I24" s="3">
        <f t="shared" si="1"/>
        <v>10.453358312044982</v>
      </c>
      <c r="J24" s="3">
        <f t="shared" si="1"/>
        <v>10.53089162096378</v>
      </c>
      <c r="K24" s="3">
        <f t="shared" si="1"/>
        <v>10.608999999999995</v>
      </c>
      <c r="L24" s="3">
        <f t="shared" si="1"/>
        <v>10.687687714489963</v>
      </c>
      <c r="M24" s="3">
        <f t="shared" si="1"/>
        <v>10.766959061406329</v>
      </c>
      <c r="N24" s="3">
        <f t="shared" si="1"/>
        <v>10.846818369592691</v>
      </c>
      <c r="O24" s="3">
        <f t="shared" si="1"/>
        <v>10.927269999999991</v>
      </c>
      <c r="P24" s="3">
        <f t="shared" si="1"/>
        <v>11.008318345924659</v>
      </c>
      <c r="Q24" s="3">
        <f t="shared" si="1"/>
        <v>11.089967833248515</v>
      </c>
      <c r="R24" s="3">
        <f t="shared" si="1"/>
        <v>11.172222920680468</v>
      </c>
      <c r="S24" s="3">
        <f t="shared" si="1"/>
        <v>11.255088099999988</v>
      </c>
      <c r="T24" s="3">
        <f t="shared" si="1"/>
        <v>11.338567896302395</v>
      </c>
      <c r="U24" s="3">
        <f t="shared" si="1"/>
        <v>11.422666868245967</v>
      </c>
      <c r="V24" s="3">
        <f t="shared" si="1"/>
        <v>11.507389608300878</v>
      </c>
      <c r="W24" s="3">
        <f t="shared" si="1"/>
        <v>11.592740742999982</v>
      </c>
      <c r="X24" s="3">
        <f t="shared" si="1"/>
        <v>11.678724933191461</v>
      </c>
      <c r="Y24" s="3">
        <f t="shared" si="1"/>
        <v>11.765346874293341</v>
      </c>
      <c r="Z24" s="3">
        <f t="shared" si="1"/>
        <v>11.852611296549901</v>
      </c>
      <c r="AA24" s="3">
        <f t="shared" si="1"/>
        <v>11.940522965289979</v>
      </c>
      <c r="AB24" s="3">
        <f t="shared" si="1"/>
        <v>12.029086681187202</v>
      </c>
      <c r="AC24" s="3">
        <f t="shared" si="1"/>
        <v>12.118307280522139</v>
      </c>
      <c r="AD24" s="3">
        <f t="shared" si="1"/>
        <v>12.208189635446395</v>
      </c>
      <c r="AE24" s="3">
        <f t="shared" si="1"/>
        <v>12.298738654248675</v>
      </c>
      <c r="AF24" s="3">
        <f t="shared" si="1"/>
        <v>12.389959281622815</v>
      </c>
      <c r="AG24" s="3">
        <f t="shared" si="1"/>
        <v>12.481856498937798</v>
      </c>
      <c r="AH24" s="3">
        <f t="shared" si="1"/>
        <v>12.574435324509782</v>
      </c>
      <c r="AI24" s="3">
        <f t="shared" si="1"/>
        <v>12.667700813876131</v>
      </c>
      <c r="AJ24" s="3">
        <f t="shared" si="1"/>
        <v>12.761658060071495</v>
      </c>
      <c r="AK24" s="3">
        <f t="shared" si="1"/>
        <v>12.856312193905929</v>
      </c>
      <c r="AL24" s="3">
        <f t="shared" si="1"/>
        <v>12.951668384245071</v>
      </c>
      <c r="AM24" s="3">
        <f t="shared" si="1"/>
        <v>13.04773183829241</v>
      </c>
      <c r="AN24" s="3">
        <f t="shared" si="1"/>
        <v>13.144507801873635</v>
      </c>
      <c r="AO24" s="3">
        <f t="shared" si="1"/>
        <v>13.242001559723102</v>
      </c>
      <c r="AP24" s="3">
        <f t="shared" si="1"/>
        <v>13.340218435772419</v>
      </c>
      <c r="AQ24" s="3">
        <f t="shared" si="1"/>
        <v>13.439163793441178</v>
      </c>
      <c r="AR24" s="3">
        <f t="shared" si="1"/>
        <v>13.53884303592984</v>
      </c>
      <c r="AS24" s="3">
        <f t="shared" si="1"/>
        <v>13.639261606514792</v>
      </c>
      <c r="AT24" s="3">
        <f t="shared" si="1"/>
        <v>13.740424988845588</v>
      </c>
      <c r="AU24" s="3">
        <f t="shared" si="1"/>
        <v>13.84233870724441</v>
      </c>
      <c r="AV24" s="3">
        <f t="shared" si="1"/>
        <v>13.945008327007733</v>
      </c>
      <c r="AW24" s="3">
        <f t="shared" si="1"/>
        <v>14.048439454710232</v>
      </c>
      <c r="AX24" s="3">
        <f t="shared" si="1"/>
        <v>14.152637738510952</v>
      </c>
      <c r="AY24" s="3">
        <f t="shared" si="1"/>
        <v>14.257608868461739</v>
      </c>
      <c r="AZ24" s="3">
        <f t="shared" si="1"/>
        <v>14.36335857681796</v>
      </c>
      <c r="BA24" s="3">
        <f t="shared" si="1"/>
        <v>14.469892638351535</v>
      </c>
      <c r="BB24" s="3">
        <f t="shared" si="1"/>
        <v>14.577216870666277</v>
      </c>
      <c r="BC24" s="3">
        <f t="shared" si="1"/>
        <v>14.685337134515587</v>
      </c>
      <c r="BD24" s="3">
        <f t="shared" si="1"/>
        <v>14.794259334122495</v>
      </c>
      <c r="BE24" s="3">
        <f t="shared" si="1"/>
        <v>14.903989417502077</v>
      </c>
      <c r="BF24" s="3">
        <f t="shared" si="1"/>
        <v>15.014533376786261</v>
      </c>
      <c r="BG24" s="3">
        <f t="shared" si="1"/>
        <v>15.12589724855105</v>
      </c>
      <c r="BH24" s="3">
        <f t="shared" si="1"/>
        <v>15.238087114146165</v>
      </c>
      <c r="BI24" s="3">
        <f t="shared" si="1"/>
        <v>15.351109100027132</v>
      </c>
    </row>
    <row r="26" spans="1:65" x14ac:dyDescent="0.25">
      <c r="C26" s="2">
        <f>Timeline!C13</f>
        <v>2014</v>
      </c>
      <c r="D26" s="2">
        <f>Timeline!D13</f>
        <v>2015</v>
      </c>
      <c r="E26" s="2">
        <f>Timeline!E13</f>
        <v>2015</v>
      </c>
      <c r="F26" s="2">
        <f>Timeline!F13</f>
        <v>2015</v>
      </c>
      <c r="G26" s="2">
        <f>Timeline!G13</f>
        <v>2015</v>
      </c>
      <c r="H26" s="2">
        <f>Timeline!H13</f>
        <v>2016</v>
      </c>
      <c r="I26" s="2">
        <f>Timeline!I13</f>
        <v>2016</v>
      </c>
      <c r="J26" s="2">
        <f>Timeline!J13</f>
        <v>2016</v>
      </c>
      <c r="K26" s="2">
        <f>Timeline!K13</f>
        <v>2016</v>
      </c>
      <c r="L26" s="2">
        <f>Timeline!L13</f>
        <v>2017</v>
      </c>
      <c r="M26" s="2">
        <f>Timeline!M13</f>
        <v>2017</v>
      </c>
      <c r="N26" s="2">
        <f>Timeline!N13</f>
        <v>2017</v>
      </c>
      <c r="O26" s="2">
        <f>Timeline!O13</f>
        <v>2017</v>
      </c>
      <c r="P26" s="2">
        <f>Timeline!P13</f>
        <v>2018</v>
      </c>
      <c r="Q26" s="2">
        <f>Timeline!Q13</f>
        <v>2018</v>
      </c>
      <c r="R26" s="2">
        <f>Timeline!R13</f>
        <v>2018</v>
      </c>
      <c r="S26" s="2">
        <f>Timeline!S13</f>
        <v>2018</v>
      </c>
      <c r="T26" s="2">
        <f>Timeline!T13</f>
        <v>2019</v>
      </c>
      <c r="U26" s="2">
        <f>Timeline!U13</f>
        <v>2019</v>
      </c>
      <c r="V26" s="2">
        <f>Timeline!V13</f>
        <v>2019</v>
      </c>
      <c r="W26" s="2">
        <f>Timeline!W13</f>
        <v>2019</v>
      </c>
      <c r="X26" s="2">
        <f>Timeline!X13</f>
        <v>2020</v>
      </c>
      <c r="Y26" s="2">
        <f>Timeline!Y13</f>
        <v>2020</v>
      </c>
      <c r="Z26" s="2">
        <f>Timeline!Z13</f>
        <v>2020</v>
      </c>
      <c r="AA26" s="2">
        <f>Timeline!AA13</f>
        <v>2020</v>
      </c>
      <c r="AB26" s="2">
        <f>Timeline!AB13</f>
        <v>2021</v>
      </c>
      <c r="AC26" s="2">
        <f>Timeline!AC13</f>
        <v>2021</v>
      </c>
      <c r="AD26" s="2">
        <f>Timeline!AD13</f>
        <v>2021</v>
      </c>
      <c r="AE26" s="2">
        <f>Timeline!AE13</f>
        <v>2021</v>
      </c>
      <c r="AF26" s="2">
        <f>Timeline!AF13</f>
        <v>2022</v>
      </c>
      <c r="AG26" s="2">
        <f>Timeline!AG13</f>
        <v>2022</v>
      </c>
      <c r="AH26" s="2">
        <f>Timeline!AH13</f>
        <v>2022</v>
      </c>
      <c r="AI26" s="2">
        <f>Timeline!AI13</f>
        <v>2022</v>
      </c>
      <c r="AJ26" s="2">
        <f>Timeline!AJ13</f>
        <v>2023</v>
      </c>
      <c r="AK26" s="2">
        <f>Timeline!AK13</f>
        <v>2023</v>
      </c>
      <c r="AL26" s="2">
        <f>Timeline!AL13</f>
        <v>2023</v>
      </c>
      <c r="AM26" s="2">
        <f>Timeline!AM13</f>
        <v>2023</v>
      </c>
      <c r="AN26" s="2">
        <f>Timeline!AN13</f>
        <v>2024</v>
      </c>
      <c r="AO26" s="2">
        <f>Timeline!AO13</f>
        <v>2024</v>
      </c>
      <c r="AP26" s="2">
        <f>Timeline!AP13</f>
        <v>2024</v>
      </c>
      <c r="AQ26" s="2">
        <f>Timeline!AQ13</f>
        <v>2024</v>
      </c>
      <c r="AR26" s="2">
        <f>Timeline!AR13</f>
        <v>2025</v>
      </c>
      <c r="AS26" s="2">
        <f>Timeline!AS13</f>
        <v>2025</v>
      </c>
      <c r="AT26" s="2">
        <f>Timeline!AT13</f>
        <v>2025</v>
      </c>
      <c r="AU26" s="2">
        <f>Timeline!AU13</f>
        <v>2025</v>
      </c>
      <c r="AV26" s="2">
        <f>Timeline!AV13</f>
        <v>2026</v>
      </c>
      <c r="AW26" s="2">
        <f>Timeline!AW13</f>
        <v>2026</v>
      </c>
      <c r="AX26" s="2">
        <f>Timeline!AX13</f>
        <v>2026</v>
      </c>
      <c r="AY26" s="2">
        <f>Timeline!AY13</f>
        <v>2026</v>
      </c>
      <c r="AZ26" s="2">
        <f>Timeline!AZ13</f>
        <v>2027</v>
      </c>
      <c r="BA26" s="2">
        <f>Timeline!BA13</f>
        <v>2027</v>
      </c>
      <c r="BB26" s="2">
        <f>Timeline!BB13</f>
        <v>2027</v>
      </c>
      <c r="BC26" s="2">
        <f>Timeline!BC13</f>
        <v>2027</v>
      </c>
      <c r="BD26" s="2">
        <f>Timeline!BD13</f>
        <v>2028</v>
      </c>
      <c r="BE26" s="2">
        <f>Timeline!BE13</f>
        <v>2028</v>
      </c>
      <c r="BF26" s="2">
        <f>Timeline!BF13</f>
        <v>2028</v>
      </c>
      <c r="BG26" s="2">
        <f>Timeline!BG13</f>
        <v>2028</v>
      </c>
      <c r="BH26" s="2">
        <f>Timeline!BH13</f>
        <v>2029</v>
      </c>
      <c r="BI26" s="2">
        <f>Timeline!BI13</f>
        <v>2029</v>
      </c>
      <c r="BJ26" s="2">
        <f>Timeline!BJ13</f>
        <v>0</v>
      </c>
      <c r="BK26" s="2">
        <f>Timeline!BK13</f>
        <v>0</v>
      </c>
      <c r="BL26" s="2">
        <f>Timeline!BL13</f>
        <v>0</v>
      </c>
      <c r="BM26" s="2">
        <f>Timeline!BM13</f>
        <v>0</v>
      </c>
    </row>
    <row r="27" spans="1:65" x14ac:dyDescent="0.25">
      <c r="C27" s="2" t="str">
        <f>Timeline!C14</f>
        <v>Q4</v>
      </c>
      <c r="D27" s="2" t="str">
        <f>Timeline!D14</f>
        <v>Q1</v>
      </c>
      <c r="E27" s="2" t="str">
        <f>Timeline!E14</f>
        <v>Q2</v>
      </c>
      <c r="F27" s="2" t="str">
        <f>Timeline!F14</f>
        <v>Q3</v>
      </c>
      <c r="G27" s="2" t="str">
        <f>Timeline!G14</f>
        <v>Q4</v>
      </c>
      <c r="H27" s="2" t="str">
        <f>Timeline!H14</f>
        <v>Q1</v>
      </c>
      <c r="I27" s="2" t="str">
        <f>Timeline!I14</f>
        <v>Q2</v>
      </c>
      <c r="J27" s="2" t="str">
        <f>Timeline!J14</f>
        <v>Q3</v>
      </c>
      <c r="K27" s="2" t="str">
        <f>Timeline!K14</f>
        <v>Q4</v>
      </c>
      <c r="L27" s="2" t="str">
        <f>Timeline!L14</f>
        <v>Q1</v>
      </c>
      <c r="M27" s="2" t="str">
        <f>Timeline!M14</f>
        <v>Q2</v>
      </c>
      <c r="N27" s="2" t="str">
        <f>Timeline!N14</f>
        <v>Q3</v>
      </c>
      <c r="O27" s="2" t="str">
        <f>Timeline!O14</f>
        <v>Q4</v>
      </c>
      <c r="P27" s="2" t="str">
        <f>Timeline!P14</f>
        <v>Q1</v>
      </c>
      <c r="Q27" s="2" t="str">
        <f>Timeline!Q14</f>
        <v>Q2</v>
      </c>
      <c r="R27" s="2" t="str">
        <f>Timeline!R14</f>
        <v>Q3</v>
      </c>
      <c r="S27" s="2" t="str">
        <f>Timeline!S14</f>
        <v>Q4</v>
      </c>
      <c r="T27" s="2" t="str">
        <f>Timeline!T14</f>
        <v>Q1</v>
      </c>
      <c r="U27" s="2" t="str">
        <f>Timeline!U14</f>
        <v>Q2</v>
      </c>
      <c r="V27" s="2" t="str">
        <f>Timeline!V14</f>
        <v>Q3</v>
      </c>
      <c r="W27" s="2" t="str">
        <f>Timeline!W14</f>
        <v>Q4</v>
      </c>
      <c r="X27" s="2" t="str">
        <f>Timeline!X14</f>
        <v>Q1</v>
      </c>
      <c r="Y27" s="2" t="str">
        <f>Timeline!Y14</f>
        <v>Q2</v>
      </c>
      <c r="Z27" s="2" t="str">
        <f>Timeline!Z14</f>
        <v>Q3</v>
      </c>
      <c r="AA27" s="2" t="str">
        <f>Timeline!AA14</f>
        <v>Q4</v>
      </c>
      <c r="AB27" s="2" t="str">
        <f>Timeline!AB14</f>
        <v>Q1</v>
      </c>
      <c r="AC27" s="2" t="str">
        <f>Timeline!AC14</f>
        <v>Q2</v>
      </c>
      <c r="AD27" s="2" t="str">
        <f>Timeline!AD14</f>
        <v>Q3</v>
      </c>
      <c r="AE27" s="2" t="str">
        <f>Timeline!AE14</f>
        <v>Q4</v>
      </c>
      <c r="AF27" s="2" t="str">
        <f>Timeline!AF14</f>
        <v>Q1</v>
      </c>
      <c r="AG27" s="2" t="str">
        <f>Timeline!AG14</f>
        <v>Q2</v>
      </c>
      <c r="AH27" s="2" t="str">
        <f>Timeline!AH14</f>
        <v>Q3</v>
      </c>
      <c r="AI27" s="2" t="str">
        <f>Timeline!AI14</f>
        <v>Q4</v>
      </c>
      <c r="AJ27" s="2" t="str">
        <f>Timeline!AJ14</f>
        <v>Q1</v>
      </c>
      <c r="AK27" s="2" t="str">
        <f>Timeline!AK14</f>
        <v>Q2</v>
      </c>
      <c r="AL27" s="2" t="str">
        <f>Timeline!AL14</f>
        <v>Q3</v>
      </c>
      <c r="AM27" s="2" t="str">
        <f>Timeline!AM14</f>
        <v>Q4</v>
      </c>
      <c r="AN27" s="2" t="str">
        <f>Timeline!AN14</f>
        <v>Q1</v>
      </c>
      <c r="AO27" s="2" t="str">
        <f>Timeline!AO14</f>
        <v>Q2</v>
      </c>
      <c r="AP27" s="2" t="str">
        <f>Timeline!AP14</f>
        <v>Q3</v>
      </c>
      <c r="AQ27" s="2" t="str">
        <f>Timeline!AQ14</f>
        <v>Q4</v>
      </c>
      <c r="AR27" s="2" t="str">
        <f>Timeline!AR14</f>
        <v>Q1</v>
      </c>
      <c r="AS27" s="2" t="str">
        <f>Timeline!AS14</f>
        <v>Q2</v>
      </c>
      <c r="AT27" s="2" t="str">
        <f>Timeline!AT14</f>
        <v>Q3</v>
      </c>
      <c r="AU27" s="2" t="str">
        <f>Timeline!AU14</f>
        <v>Q4</v>
      </c>
      <c r="AV27" s="2" t="str">
        <f>Timeline!AV14</f>
        <v>Q1</v>
      </c>
      <c r="AW27" s="2" t="str">
        <f>Timeline!AW14</f>
        <v>Q2</v>
      </c>
      <c r="AX27" s="2" t="str">
        <f>Timeline!AX14</f>
        <v>Q3</v>
      </c>
      <c r="AY27" s="2" t="str">
        <f>Timeline!AY14</f>
        <v>Q4</v>
      </c>
      <c r="AZ27" s="2" t="str">
        <f>Timeline!AZ14</f>
        <v>Q1</v>
      </c>
      <c r="BA27" s="2" t="str">
        <f>Timeline!BA14</f>
        <v>Q2</v>
      </c>
      <c r="BB27" s="2" t="str">
        <f>Timeline!BB14</f>
        <v>Q3</v>
      </c>
      <c r="BC27" s="2" t="str">
        <f>Timeline!BC14</f>
        <v>Q4</v>
      </c>
      <c r="BD27" s="2" t="str">
        <f>Timeline!BD14</f>
        <v>Q1</v>
      </c>
      <c r="BE27" s="2" t="str">
        <f>Timeline!BE14</f>
        <v>Q2</v>
      </c>
      <c r="BF27" s="2" t="str">
        <f>Timeline!BF14</f>
        <v>Q3</v>
      </c>
      <c r="BG27" s="2" t="str">
        <f>Timeline!BG14</f>
        <v>Q4</v>
      </c>
      <c r="BH27" s="2" t="str">
        <f>Timeline!BH14</f>
        <v>Q1</v>
      </c>
      <c r="BI27" s="2" t="str">
        <f>Timeline!BI14</f>
        <v>Q2</v>
      </c>
      <c r="BJ27" s="2">
        <f>Timeline!BJ14</f>
        <v>0</v>
      </c>
      <c r="BK27" s="2">
        <f>Timeline!BK14</f>
        <v>0</v>
      </c>
      <c r="BL27" s="2">
        <f>Timeline!BL14</f>
        <v>0</v>
      </c>
      <c r="BM27" s="2">
        <f>Timeline!BM14</f>
        <v>0</v>
      </c>
    </row>
    <row r="28" spans="1:65" x14ac:dyDescent="0.25">
      <c r="A28" s="39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1:65" x14ac:dyDescent="0.25">
      <c r="A29" s="39" t="s">
        <v>14</v>
      </c>
    </row>
    <row r="30" spans="1:65" s="4" customFormat="1" x14ac:dyDescent="0.25">
      <c r="A30" s="37" t="s">
        <v>14</v>
      </c>
      <c r="C30" s="4">
        <f ca="1">'Rental Revenue'!C63</f>
        <v>880561</v>
      </c>
      <c r="D30" s="4">
        <f ca="1">'Rental Revenue'!D63</f>
        <v>1360703.975434327</v>
      </c>
      <c r="E30" s="4">
        <f ca="1">'Rental Revenue'!E63</f>
        <v>1401298.3406582531</v>
      </c>
      <c r="F30" s="4">
        <f ca="1">'Rental Revenue'!F63</f>
        <v>1448081.5459229888</v>
      </c>
      <c r="G30" s="4">
        <f ca="1">'Rental Revenue'!G63</f>
        <v>1495726.5831891103</v>
      </c>
      <c r="H30" s="4">
        <f ca="1">'Rental Revenue'!H63</f>
        <v>1544491.0907469336</v>
      </c>
      <c r="I30" s="4">
        <f ca="1">'Rental Revenue'!I63</f>
        <v>1594397.4528242331</v>
      </c>
      <c r="J30" s="4">
        <f ca="1">'Rental Revenue'!J63</f>
        <v>1645468.4673877722</v>
      </c>
      <c r="K30" s="4">
        <f ca="1">'Rental Revenue'!K63</f>
        <v>1697727.3534933836</v>
      </c>
      <c r="L30" s="4">
        <f ca="1">'Rental Revenue'!L63</f>
        <v>1696437.9064493752</v>
      </c>
      <c r="M30" s="4">
        <f ca="1">'Rental Revenue'!M63</f>
        <v>1695361.2316109184</v>
      </c>
      <c r="N30" s="4">
        <f ca="1">'Rental Revenue'!N63</f>
        <v>1722059.8938924049</v>
      </c>
      <c r="O30" s="4">
        <f ca="1">'Rental Revenue'!O63</f>
        <v>1749528.4570984286</v>
      </c>
      <c r="P30" s="4">
        <f ca="1">'Rental Revenue'!P63</f>
        <v>1777309.7573130052</v>
      </c>
      <c r="Q30" s="4">
        <f ca="1">'Rental Revenue'!Q63</f>
        <v>1805406.9225950171</v>
      </c>
      <c r="R30" s="4">
        <f ca="1">'Rental Revenue'!R63</f>
        <v>1833823.1102008349</v>
      </c>
      <c r="S30" s="4">
        <f ca="1">'Rental Revenue'!S63</f>
        <v>1862561.5068453527</v>
      </c>
      <c r="T30" s="4">
        <f ca="1">'Rental Revenue'!T63</f>
        <v>1891625.3289652914</v>
      </c>
      <c r="U30" s="4">
        <f ca="1">'Rental Revenue'!U63</f>
        <v>1921017.8229847832</v>
      </c>
      <c r="V30" s="4">
        <f ca="1">'Rental Revenue'!V63</f>
        <v>1950742.2655832674</v>
      </c>
      <c r="W30" s="4">
        <f ca="1">'Rental Revenue'!W63</f>
        <v>1980801.9639657042</v>
      </c>
      <c r="X30" s="4">
        <f ca="1">'Rental Revenue'!X63</f>
        <v>1995842.6981713024</v>
      </c>
      <c r="Y30" s="4">
        <f ca="1">'Rental Revenue'!Y63</f>
        <v>2010750.3899090537</v>
      </c>
      <c r="Z30" s="4">
        <f ca="1">'Rental Revenue'!Z63</f>
        <v>2043002.8143741803</v>
      </c>
      <c r="AA30" s="4">
        <f ca="1">'Rental Revenue'!AA63</f>
        <v>2075339.1143946121</v>
      </c>
      <c r="AB30" s="4">
        <f ca="1">'Rental Revenue'!AB63</f>
        <v>2131204.2468797411</v>
      </c>
      <c r="AC30" s="4">
        <f ca="1">'Rental Revenue'!AC63</f>
        <v>2187203.4031235967</v>
      </c>
      <c r="AD30" s="4">
        <f ca="1">'Rental Revenue'!AD63</f>
        <v>2205243.0568005401</v>
      </c>
      <c r="AE30" s="4">
        <f ca="1">'Rental Revenue'!AE63</f>
        <v>2222829.4972110153</v>
      </c>
      <c r="AF30" s="4">
        <f ca="1">'Rental Revenue'!AF63</f>
        <v>2235633.5620852886</v>
      </c>
      <c r="AG30" s="4">
        <f ca="1">'Rental Revenue'!AG63</f>
        <v>2248128.1714495309</v>
      </c>
      <c r="AH30" s="4">
        <f ca="1">'Rental Revenue'!AH63</f>
        <v>2254105.8754605777</v>
      </c>
      <c r="AI30" s="4">
        <f ca="1">'Rental Revenue'!AI63</f>
        <v>2259507.0619925312</v>
      </c>
      <c r="AJ30" s="4">
        <f ca="1">'Rental Revenue'!AJ63</f>
        <v>2276265.9880536241</v>
      </c>
      <c r="AK30" s="4">
        <f ca="1">'Rental Revenue'!AK63</f>
        <v>2293149.2162722293</v>
      </c>
      <c r="AL30" s="4">
        <f ca="1">'Rental Revenue'!AL63</f>
        <v>2310157.6686063735</v>
      </c>
      <c r="AM30" s="4">
        <f ca="1">'Rental Revenue'!AM63</f>
        <v>2327292.2738523069</v>
      </c>
      <c r="AN30" s="4">
        <f ca="1">'Rental Revenue'!AN63</f>
        <v>2344553.9676952325</v>
      </c>
      <c r="AO30" s="4">
        <f ca="1">'Rental Revenue'!AO63</f>
        <v>2361943.6927603954</v>
      </c>
      <c r="AP30" s="4">
        <f ca="1">'Rental Revenue'!AP63</f>
        <v>2379462.398664563</v>
      </c>
      <c r="AQ30" s="4">
        <f ca="1">'Rental Revenue'!AQ63</f>
        <v>2397111.0420678747</v>
      </c>
      <c r="AR30" s="4">
        <f ca="1">'Rental Revenue'!AR63</f>
        <v>2411648.5474517145</v>
      </c>
      <c r="AS30" s="4">
        <f ca="1">'Rental Revenue'!AS63</f>
        <v>2426269.8321184511</v>
      </c>
      <c r="AT30" s="4">
        <f ca="1">'Rental Revenue'!AT63</f>
        <v>2436381.9683000818</v>
      </c>
      <c r="AU30" s="4">
        <f ca="1">'Rental Revenue'!AU63</f>
        <v>2446510.6330914088</v>
      </c>
      <c r="AV30" s="4">
        <f ca="1">'Rental Revenue'!AV63</f>
        <v>2491963.6482356894</v>
      </c>
      <c r="AW30" s="4">
        <f ca="1">'Rental Revenue'!AW63</f>
        <v>2537956.3301553279</v>
      </c>
      <c r="AX30" s="4">
        <f ca="1">'Rental Revenue'!AX63</f>
        <v>2572232.3692252161</v>
      </c>
      <c r="AY30" s="4">
        <f ca="1">'Rental Revenue'!AY63</f>
        <v>2606877.2435049536</v>
      </c>
      <c r="AZ30" s="4">
        <f ca="1">'Rental Revenue'!AZ63</f>
        <v>2610721.8255289863</v>
      </c>
      <c r="BA30" s="4">
        <f ca="1">'Rental Revenue'!BA63</f>
        <v>2614480.0266174283</v>
      </c>
      <c r="BB30" s="4">
        <f ca="1">'Rental Revenue'!BB63</f>
        <v>2631890.6067448924</v>
      </c>
      <c r="BC30" s="4">
        <f ca="1">'Rental Revenue'!BC63</f>
        <v>2649415.627648551</v>
      </c>
      <c r="BD30" s="4">
        <f ca="1">'Rental Revenue'!BD63</f>
        <v>2664440.3716181982</v>
      </c>
      <c r="BE30" s="4">
        <f ca="1">'Rental Revenue'!BE63</f>
        <v>2679542.2426173692</v>
      </c>
      <c r="BF30" s="4">
        <f ca="1">'Rental Revenue'!BF63</f>
        <v>2699416.5997623294</v>
      </c>
      <c r="BG30" s="4">
        <f ca="1">'Rental Revenue'!BG63</f>
        <v>2719438.3664407711</v>
      </c>
      <c r="BH30" s="4">
        <f ca="1">'Rental Revenue'!BH63</f>
        <v>2739608.6359997825</v>
      </c>
      <c r="BI30" s="4">
        <f ca="1">'Rental Revenue'!BI63</f>
        <v>2759928.5098958905</v>
      </c>
    </row>
    <row r="31" spans="1:65" s="4" customFormat="1" x14ac:dyDescent="0.25">
      <c r="A31" s="37" t="s">
        <v>329</v>
      </c>
      <c r="D31" s="12">
        <v>0</v>
      </c>
      <c r="E31" s="4">
        <f>D31*(1+$D$4)</f>
        <v>0</v>
      </c>
      <c r="F31" s="4">
        <f t="shared" ref="F31:BI31" si="2">E31*(1+$D$4)</f>
        <v>0</v>
      </c>
      <c r="G31" s="4">
        <f t="shared" si="2"/>
        <v>0</v>
      </c>
      <c r="H31" s="4">
        <f t="shared" si="2"/>
        <v>0</v>
      </c>
      <c r="I31" s="4">
        <f t="shared" si="2"/>
        <v>0</v>
      </c>
      <c r="J31" s="4">
        <f t="shared" si="2"/>
        <v>0</v>
      </c>
      <c r="K31" s="4">
        <f t="shared" si="2"/>
        <v>0</v>
      </c>
      <c r="L31" s="4">
        <f t="shared" si="2"/>
        <v>0</v>
      </c>
      <c r="M31" s="4">
        <f t="shared" si="2"/>
        <v>0</v>
      </c>
      <c r="N31" s="4">
        <f t="shared" si="2"/>
        <v>0</v>
      </c>
      <c r="O31" s="4">
        <f t="shared" si="2"/>
        <v>0</v>
      </c>
      <c r="P31" s="4">
        <f t="shared" si="2"/>
        <v>0</v>
      </c>
      <c r="Q31" s="4">
        <f t="shared" si="2"/>
        <v>0</v>
      </c>
      <c r="R31" s="4">
        <f t="shared" si="2"/>
        <v>0</v>
      </c>
      <c r="S31" s="4">
        <f t="shared" si="2"/>
        <v>0</v>
      </c>
      <c r="T31" s="4">
        <f t="shared" si="2"/>
        <v>0</v>
      </c>
      <c r="U31" s="4">
        <f t="shared" si="2"/>
        <v>0</v>
      </c>
      <c r="V31" s="4">
        <f t="shared" si="2"/>
        <v>0</v>
      </c>
      <c r="W31" s="4">
        <f t="shared" si="2"/>
        <v>0</v>
      </c>
      <c r="X31" s="4">
        <f t="shared" si="2"/>
        <v>0</v>
      </c>
      <c r="Y31" s="4">
        <f t="shared" si="2"/>
        <v>0</v>
      </c>
      <c r="Z31" s="4">
        <f t="shared" si="2"/>
        <v>0</v>
      </c>
      <c r="AA31" s="4">
        <f t="shared" si="2"/>
        <v>0</v>
      </c>
      <c r="AB31" s="4">
        <f t="shared" si="2"/>
        <v>0</v>
      </c>
      <c r="AC31" s="4">
        <f t="shared" si="2"/>
        <v>0</v>
      </c>
      <c r="AD31" s="4">
        <f t="shared" si="2"/>
        <v>0</v>
      </c>
      <c r="AE31" s="4">
        <f t="shared" si="2"/>
        <v>0</v>
      </c>
      <c r="AF31" s="4">
        <f t="shared" si="2"/>
        <v>0</v>
      </c>
      <c r="AG31" s="4">
        <f t="shared" si="2"/>
        <v>0</v>
      </c>
      <c r="AH31" s="4">
        <f t="shared" si="2"/>
        <v>0</v>
      </c>
      <c r="AI31" s="4">
        <f t="shared" si="2"/>
        <v>0</v>
      </c>
      <c r="AJ31" s="4">
        <f t="shared" si="2"/>
        <v>0</v>
      </c>
      <c r="AK31" s="4">
        <f t="shared" si="2"/>
        <v>0</v>
      </c>
      <c r="AL31" s="4">
        <f t="shared" si="2"/>
        <v>0</v>
      </c>
      <c r="AM31" s="4">
        <f t="shared" si="2"/>
        <v>0</v>
      </c>
      <c r="AN31" s="4">
        <f t="shared" si="2"/>
        <v>0</v>
      </c>
      <c r="AO31" s="4">
        <f t="shared" si="2"/>
        <v>0</v>
      </c>
      <c r="AP31" s="4">
        <f t="shared" si="2"/>
        <v>0</v>
      </c>
      <c r="AQ31" s="4">
        <f t="shared" si="2"/>
        <v>0</v>
      </c>
      <c r="AR31" s="4">
        <f t="shared" si="2"/>
        <v>0</v>
      </c>
      <c r="AS31" s="4">
        <f t="shared" si="2"/>
        <v>0</v>
      </c>
      <c r="AT31" s="4">
        <f t="shared" si="2"/>
        <v>0</v>
      </c>
      <c r="AU31" s="4">
        <f t="shared" si="2"/>
        <v>0</v>
      </c>
      <c r="AV31" s="4">
        <f t="shared" si="2"/>
        <v>0</v>
      </c>
      <c r="AW31" s="4">
        <f t="shared" si="2"/>
        <v>0</v>
      </c>
      <c r="AX31" s="4">
        <f t="shared" si="2"/>
        <v>0</v>
      </c>
      <c r="AY31" s="4">
        <f t="shared" si="2"/>
        <v>0</v>
      </c>
      <c r="AZ31" s="4">
        <f t="shared" si="2"/>
        <v>0</v>
      </c>
      <c r="BA31" s="4">
        <f t="shared" si="2"/>
        <v>0</v>
      </c>
      <c r="BB31" s="4">
        <f t="shared" si="2"/>
        <v>0</v>
      </c>
      <c r="BC31" s="4">
        <f t="shared" si="2"/>
        <v>0</v>
      </c>
      <c r="BD31" s="4">
        <f t="shared" si="2"/>
        <v>0</v>
      </c>
      <c r="BE31" s="4">
        <f t="shared" si="2"/>
        <v>0</v>
      </c>
      <c r="BF31" s="4">
        <f t="shared" si="2"/>
        <v>0</v>
      </c>
      <c r="BG31" s="4">
        <f t="shared" si="2"/>
        <v>0</v>
      </c>
      <c r="BH31" s="4">
        <f t="shared" si="2"/>
        <v>0</v>
      </c>
      <c r="BI31" s="4">
        <f t="shared" si="2"/>
        <v>0</v>
      </c>
    </row>
    <row r="32" spans="1:65" s="4" customFormat="1" x14ac:dyDescent="0.25">
      <c r="A32" s="37" t="s">
        <v>329</v>
      </c>
      <c r="D32" s="12">
        <v>0</v>
      </c>
      <c r="E32" s="4">
        <f>D32*(1+$D$5)</f>
        <v>0</v>
      </c>
      <c r="F32" s="4">
        <f t="shared" ref="F32:BI32" si="3">E32*(1+$D$5)</f>
        <v>0</v>
      </c>
      <c r="G32" s="4">
        <f t="shared" si="3"/>
        <v>0</v>
      </c>
      <c r="H32" s="4">
        <f t="shared" si="3"/>
        <v>0</v>
      </c>
      <c r="I32" s="4">
        <f t="shared" si="3"/>
        <v>0</v>
      </c>
      <c r="J32" s="4">
        <f t="shared" si="3"/>
        <v>0</v>
      </c>
      <c r="K32" s="4">
        <f t="shared" si="3"/>
        <v>0</v>
      </c>
      <c r="L32" s="4">
        <f t="shared" si="3"/>
        <v>0</v>
      </c>
      <c r="M32" s="4">
        <f t="shared" si="3"/>
        <v>0</v>
      </c>
      <c r="N32" s="4">
        <f t="shared" si="3"/>
        <v>0</v>
      </c>
      <c r="O32" s="4">
        <f t="shared" si="3"/>
        <v>0</v>
      </c>
      <c r="P32" s="4">
        <f t="shared" si="3"/>
        <v>0</v>
      </c>
      <c r="Q32" s="4">
        <f t="shared" si="3"/>
        <v>0</v>
      </c>
      <c r="R32" s="4">
        <f t="shared" si="3"/>
        <v>0</v>
      </c>
      <c r="S32" s="4">
        <f t="shared" si="3"/>
        <v>0</v>
      </c>
      <c r="T32" s="4">
        <f t="shared" si="3"/>
        <v>0</v>
      </c>
      <c r="U32" s="4">
        <f t="shared" si="3"/>
        <v>0</v>
      </c>
      <c r="V32" s="4">
        <f t="shared" si="3"/>
        <v>0</v>
      </c>
      <c r="W32" s="4">
        <f t="shared" si="3"/>
        <v>0</v>
      </c>
      <c r="X32" s="4">
        <f t="shared" si="3"/>
        <v>0</v>
      </c>
      <c r="Y32" s="4">
        <f t="shared" si="3"/>
        <v>0</v>
      </c>
      <c r="Z32" s="4">
        <f t="shared" si="3"/>
        <v>0</v>
      </c>
      <c r="AA32" s="4">
        <f t="shared" si="3"/>
        <v>0</v>
      </c>
      <c r="AB32" s="4">
        <f t="shared" si="3"/>
        <v>0</v>
      </c>
      <c r="AC32" s="4">
        <f t="shared" si="3"/>
        <v>0</v>
      </c>
      <c r="AD32" s="4">
        <f t="shared" si="3"/>
        <v>0</v>
      </c>
      <c r="AE32" s="4">
        <f t="shared" si="3"/>
        <v>0</v>
      </c>
      <c r="AF32" s="4">
        <f t="shared" si="3"/>
        <v>0</v>
      </c>
      <c r="AG32" s="4">
        <f t="shared" si="3"/>
        <v>0</v>
      </c>
      <c r="AH32" s="4">
        <f t="shared" si="3"/>
        <v>0</v>
      </c>
      <c r="AI32" s="4">
        <f t="shared" si="3"/>
        <v>0</v>
      </c>
      <c r="AJ32" s="4">
        <f t="shared" si="3"/>
        <v>0</v>
      </c>
      <c r="AK32" s="4">
        <f t="shared" si="3"/>
        <v>0</v>
      </c>
      <c r="AL32" s="4">
        <f t="shared" si="3"/>
        <v>0</v>
      </c>
      <c r="AM32" s="4">
        <f t="shared" si="3"/>
        <v>0</v>
      </c>
      <c r="AN32" s="4">
        <f t="shared" si="3"/>
        <v>0</v>
      </c>
      <c r="AO32" s="4">
        <f t="shared" si="3"/>
        <v>0</v>
      </c>
      <c r="AP32" s="4">
        <f t="shared" si="3"/>
        <v>0</v>
      </c>
      <c r="AQ32" s="4">
        <f t="shared" si="3"/>
        <v>0</v>
      </c>
      <c r="AR32" s="4">
        <f t="shared" si="3"/>
        <v>0</v>
      </c>
      <c r="AS32" s="4">
        <f t="shared" si="3"/>
        <v>0</v>
      </c>
      <c r="AT32" s="4">
        <f t="shared" si="3"/>
        <v>0</v>
      </c>
      <c r="AU32" s="4">
        <f t="shared" si="3"/>
        <v>0</v>
      </c>
      <c r="AV32" s="4">
        <f t="shared" si="3"/>
        <v>0</v>
      </c>
      <c r="AW32" s="4">
        <f t="shared" si="3"/>
        <v>0</v>
      </c>
      <c r="AX32" s="4">
        <f t="shared" si="3"/>
        <v>0</v>
      </c>
      <c r="AY32" s="4">
        <f t="shared" si="3"/>
        <v>0</v>
      </c>
      <c r="AZ32" s="4">
        <f t="shared" si="3"/>
        <v>0</v>
      </c>
      <c r="BA32" s="4">
        <f t="shared" si="3"/>
        <v>0</v>
      </c>
      <c r="BB32" s="4">
        <f t="shared" si="3"/>
        <v>0</v>
      </c>
      <c r="BC32" s="4">
        <f t="shared" si="3"/>
        <v>0</v>
      </c>
      <c r="BD32" s="4">
        <f t="shared" si="3"/>
        <v>0</v>
      </c>
      <c r="BE32" s="4">
        <f t="shared" si="3"/>
        <v>0</v>
      </c>
      <c r="BF32" s="4">
        <f t="shared" si="3"/>
        <v>0</v>
      </c>
      <c r="BG32" s="4">
        <f t="shared" si="3"/>
        <v>0</v>
      </c>
      <c r="BH32" s="4">
        <f t="shared" si="3"/>
        <v>0</v>
      </c>
      <c r="BI32" s="4">
        <f t="shared" si="3"/>
        <v>0</v>
      </c>
    </row>
    <row r="33" spans="1:61" s="4" customFormat="1" x14ac:dyDescent="0.25">
      <c r="A33" s="37" t="s">
        <v>181</v>
      </c>
      <c r="C33" s="4">
        <f>'For Sale'!C53</f>
        <v>0</v>
      </c>
      <c r="D33" s="4">
        <f>'For Sale'!D53</f>
        <v>0</v>
      </c>
      <c r="E33" s="4">
        <f>'For Sale'!E53</f>
        <v>0</v>
      </c>
      <c r="F33" s="4">
        <f>'For Sale'!F53</f>
        <v>0</v>
      </c>
      <c r="G33" s="4">
        <f>'For Sale'!G53</f>
        <v>0</v>
      </c>
      <c r="H33" s="4">
        <f>'For Sale'!H53</f>
        <v>0</v>
      </c>
      <c r="I33" s="4">
        <f>'For Sale'!I53</f>
        <v>0</v>
      </c>
      <c r="J33" s="4">
        <f>'For Sale'!J53</f>
        <v>0</v>
      </c>
      <c r="K33" s="4">
        <f>'For Sale'!K53</f>
        <v>0</v>
      </c>
      <c r="L33" s="4">
        <f>'For Sale'!L53</f>
        <v>0</v>
      </c>
      <c r="M33" s="4">
        <f>'For Sale'!M53</f>
        <v>0</v>
      </c>
      <c r="N33" s="4">
        <f>'For Sale'!N53</f>
        <v>0</v>
      </c>
      <c r="O33" s="4">
        <f>'For Sale'!O53</f>
        <v>0</v>
      </c>
      <c r="P33" s="4">
        <f>'For Sale'!P53</f>
        <v>0</v>
      </c>
      <c r="Q33" s="4">
        <f>'For Sale'!Q53</f>
        <v>0</v>
      </c>
      <c r="R33" s="4">
        <f>'For Sale'!R53</f>
        <v>0</v>
      </c>
      <c r="S33" s="4">
        <f>'For Sale'!S53</f>
        <v>0</v>
      </c>
      <c r="T33" s="4">
        <f>'For Sale'!T53</f>
        <v>0</v>
      </c>
      <c r="U33" s="4">
        <f>'For Sale'!U53</f>
        <v>0</v>
      </c>
      <c r="V33" s="4">
        <f>'For Sale'!V53</f>
        <v>0</v>
      </c>
      <c r="W33" s="4">
        <f>'For Sale'!W53</f>
        <v>0</v>
      </c>
      <c r="X33" s="4">
        <f>'For Sale'!X53</f>
        <v>0</v>
      </c>
      <c r="Y33" s="4">
        <f>'For Sale'!Y53</f>
        <v>0</v>
      </c>
      <c r="Z33" s="4">
        <f>'For Sale'!Z53</f>
        <v>0</v>
      </c>
      <c r="AA33" s="4">
        <f>'For Sale'!AA53</f>
        <v>0</v>
      </c>
      <c r="AB33" s="4">
        <f>'For Sale'!AB53</f>
        <v>0</v>
      </c>
      <c r="AC33" s="4">
        <f>'For Sale'!AC53</f>
        <v>0</v>
      </c>
      <c r="AD33" s="4">
        <f>'For Sale'!AD53</f>
        <v>0</v>
      </c>
      <c r="AE33" s="4">
        <f>'For Sale'!AE53</f>
        <v>0</v>
      </c>
      <c r="AF33" s="4">
        <f>'For Sale'!AF53</f>
        <v>0</v>
      </c>
      <c r="AG33" s="4">
        <f>'For Sale'!AG53</f>
        <v>0</v>
      </c>
      <c r="AH33" s="4">
        <f>'For Sale'!AH53</f>
        <v>0</v>
      </c>
      <c r="AI33" s="4">
        <f>'For Sale'!AI53</f>
        <v>0</v>
      </c>
      <c r="AJ33" s="4">
        <f>'For Sale'!AJ53</f>
        <v>0</v>
      </c>
      <c r="AK33" s="4">
        <f>'For Sale'!AK53</f>
        <v>0</v>
      </c>
      <c r="AL33" s="4">
        <f>'For Sale'!AL53</f>
        <v>0</v>
      </c>
      <c r="AM33" s="4">
        <f>'For Sale'!AM53</f>
        <v>0</v>
      </c>
      <c r="AN33" s="4">
        <f>'For Sale'!AN53</f>
        <v>0</v>
      </c>
      <c r="AO33" s="4">
        <f>'For Sale'!AO53</f>
        <v>0</v>
      </c>
      <c r="AP33" s="4">
        <f>'For Sale'!AP53</f>
        <v>0</v>
      </c>
      <c r="AQ33" s="4">
        <f>'For Sale'!AQ53</f>
        <v>0</v>
      </c>
      <c r="AR33" s="4">
        <f>'For Sale'!AR53</f>
        <v>0</v>
      </c>
      <c r="AS33" s="4">
        <f>'For Sale'!AS53</f>
        <v>0</v>
      </c>
      <c r="AT33" s="4">
        <f>'For Sale'!AT53</f>
        <v>0</v>
      </c>
      <c r="AU33" s="4">
        <f>'For Sale'!AU53</f>
        <v>0</v>
      </c>
      <c r="AV33" s="4">
        <f>'For Sale'!AV53</f>
        <v>0</v>
      </c>
      <c r="AW33" s="4">
        <f>'For Sale'!AW53</f>
        <v>0</v>
      </c>
      <c r="AX33" s="4">
        <f>'For Sale'!AX53</f>
        <v>0</v>
      </c>
      <c r="AY33" s="4">
        <f>'For Sale'!AY53</f>
        <v>0</v>
      </c>
      <c r="AZ33" s="4">
        <f>'For Sale'!AZ53</f>
        <v>0</v>
      </c>
      <c r="BA33" s="4">
        <f>'For Sale'!BA53</f>
        <v>0</v>
      </c>
      <c r="BB33" s="4">
        <f>'For Sale'!BB53</f>
        <v>0</v>
      </c>
      <c r="BC33" s="4">
        <f>'For Sale'!BC53</f>
        <v>0</v>
      </c>
      <c r="BD33" s="4">
        <f>'For Sale'!BD53</f>
        <v>0</v>
      </c>
      <c r="BE33" s="4">
        <f>'For Sale'!BE53</f>
        <v>0</v>
      </c>
      <c r="BF33" s="4">
        <f>'For Sale'!BF53</f>
        <v>0</v>
      </c>
      <c r="BG33" s="4">
        <f>'For Sale'!BG53</f>
        <v>0</v>
      </c>
      <c r="BH33" s="4">
        <f>'For Sale'!BH53</f>
        <v>0</v>
      </c>
      <c r="BI33" s="4">
        <f>'For Sale'!BI53</f>
        <v>0</v>
      </c>
    </row>
    <row r="34" spans="1:61" s="41" customFormat="1" x14ac:dyDescent="0.25">
      <c r="A34" s="122" t="s">
        <v>159</v>
      </c>
      <c r="C34" s="41">
        <f ca="1">SUM(C30:C33)</f>
        <v>880561</v>
      </c>
      <c r="D34" s="41">
        <f t="shared" ref="D34:BI34" ca="1" si="4">SUM(D30:D33)</f>
        <v>1360703.975434327</v>
      </c>
      <c r="E34" s="41">
        <f t="shared" ca="1" si="4"/>
        <v>1401298.3406582531</v>
      </c>
      <c r="F34" s="41">
        <f t="shared" ca="1" si="4"/>
        <v>1448081.5459229888</v>
      </c>
      <c r="G34" s="41">
        <f t="shared" ca="1" si="4"/>
        <v>1495726.5831891103</v>
      </c>
      <c r="H34" s="41">
        <f t="shared" ca="1" si="4"/>
        <v>1544491.0907469336</v>
      </c>
      <c r="I34" s="41">
        <f t="shared" ca="1" si="4"/>
        <v>1594397.4528242331</v>
      </c>
      <c r="J34" s="41">
        <f t="shared" ca="1" si="4"/>
        <v>1645468.4673877722</v>
      </c>
      <c r="K34" s="41">
        <f t="shared" ca="1" si="4"/>
        <v>1697727.3534933836</v>
      </c>
      <c r="L34" s="41">
        <f t="shared" ca="1" si="4"/>
        <v>1696437.9064493752</v>
      </c>
      <c r="M34" s="41">
        <f t="shared" ca="1" si="4"/>
        <v>1695361.2316109184</v>
      </c>
      <c r="N34" s="41">
        <f t="shared" ca="1" si="4"/>
        <v>1722059.8938924049</v>
      </c>
      <c r="O34" s="41">
        <f t="shared" ca="1" si="4"/>
        <v>1749528.4570984286</v>
      </c>
      <c r="P34" s="41">
        <f t="shared" ca="1" si="4"/>
        <v>1777309.7573130052</v>
      </c>
      <c r="Q34" s="41">
        <f t="shared" ca="1" si="4"/>
        <v>1805406.9225950171</v>
      </c>
      <c r="R34" s="41">
        <f t="shared" ca="1" si="4"/>
        <v>1833823.1102008349</v>
      </c>
      <c r="S34" s="41">
        <f t="shared" ca="1" si="4"/>
        <v>1862561.5068453527</v>
      </c>
      <c r="T34" s="41">
        <f t="shared" ca="1" si="4"/>
        <v>1891625.3289652914</v>
      </c>
      <c r="U34" s="41">
        <f t="shared" ca="1" si="4"/>
        <v>1921017.8229847832</v>
      </c>
      <c r="V34" s="41">
        <f t="shared" ca="1" si="4"/>
        <v>1950742.2655832674</v>
      </c>
      <c r="W34" s="41">
        <f t="shared" ca="1" si="4"/>
        <v>1980801.9639657042</v>
      </c>
      <c r="X34" s="41">
        <f t="shared" ca="1" si="4"/>
        <v>1995842.6981713024</v>
      </c>
      <c r="Y34" s="41">
        <f t="shared" ca="1" si="4"/>
        <v>2010750.3899090537</v>
      </c>
      <c r="Z34" s="41">
        <f t="shared" ca="1" si="4"/>
        <v>2043002.8143741803</v>
      </c>
      <c r="AA34" s="41">
        <f t="shared" ca="1" si="4"/>
        <v>2075339.1143946121</v>
      </c>
      <c r="AB34" s="41">
        <f t="shared" ca="1" si="4"/>
        <v>2131204.2468797411</v>
      </c>
      <c r="AC34" s="41">
        <f t="shared" ca="1" si="4"/>
        <v>2187203.4031235967</v>
      </c>
      <c r="AD34" s="41">
        <f t="shared" ca="1" si="4"/>
        <v>2205243.0568005401</v>
      </c>
      <c r="AE34" s="41">
        <f t="shared" ca="1" si="4"/>
        <v>2222829.4972110153</v>
      </c>
      <c r="AF34" s="41">
        <f t="shared" ca="1" si="4"/>
        <v>2235633.5620852886</v>
      </c>
      <c r="AG34" s="41">
        <f t="shared" ca="1" si="4"/>
        <v>2248128.1714495309</v>
      </c>
      <c r="AH34" s="41">
        <f t="shared" ca="1" si="4"/>
        <v>2254105.8754605777</v>
      </c>
      <c r="AI34" s="41">
        <f t="shared" ca="1" si="4"/>
        <v>2259507.0619925312</v>
      </c>
      <c r="AJ34" s="41">
        <f t="shared" ca="1" si="4"/>
        <v>2276265.9880536241</v>
      </c>
      <c r="AK34" s="41">
        <f t="shared" ca="1" si="4"/>
        <v>2293149.2162722293</v>
      </c>
      <c r="AL34" s="41">
        <f t="shared" ca="1" si="4"/>
        <v>2310157.6686063735</v>
      </c>
      <c r="AM34" s="41">
        <f t="shared" ca="1" si="4"/>
        <v>2327292.2738523069</v>
      </c>
      <c r="AN34" s="41">
        <f t="shared" ca="1" si="4"/>
        <v>2344553.9676952325</v>
      </c>
      <c r="AO34" s="41">
        <f t="shared" ca="1" si="4"/>
        <v>2361943.6927603954</v>
      </c>
      <c r="AP34" s="41">
        <f t="shared" ca="1" si="4"/>
        <v>2379462.398664563</v>
      </c>
      <c r="AQ34" s="41">
        <f t="shared" ca="1" si="4"/>
        <v>2397111.0420678747</v>
      </c>
      <c r="AR34" s="41">
        <f t="shared" ca="1" si="4"/>
        <v>2411648.5474517145</v>
      </c>
      <c r="AS34" s="41">
        <f t="shared" ca="1" si="4"/>
        <v>2426269.8321184511</v>
      </c>
      <c r="AT34" s="41">
        <f t="shared" ca="1" si="4"/>
        <v>2436381.9683000818</v>
      </c>
      <c r="AU34" s="41">
        <f t="shared" ca="1" si="4"/>
        <v>2446510.6330914088</v>
      </c>
      <c r="AV34" s="41">
        <f t="shared" ca="1" si="4"/>
        <v>2491963.6482356894</v>
      </c>
      <c r="AW34" s="41">
        <f t="shared" ca="1" si="4"/>
        <v>2537956.3301553279</v>
      </c>
      <c r="AX34" s="41">
        <f t="shared" ca="1" si="4"/>
        <v>2572232.3692252161</v>
      </c>
      <c r="AY34" s="41">
        <f t="shared" ca="1" si="4"/>
        <v>2606877.2435049536</v>
      </c>
      <c r="AZ34" s="41">
        <f t="shared" ca="1" si="4"/>
        <v>2610721.8255289863</v>
      </c>
      <c r="BA34" s="41">
        <f t="shared" ca="1" si="4"/>
        <v>2614480.0266174283</v>
      </c>
      <c r="BB34" s="41">
        <f t="shared" ca="1" si="4"/>
        <v>2631890.6067448924</v>
      </c>
      <c r="BC34" s="41">
        <f t="shared" ca="1" si="4"/>
        <v>2649415.627648551</v>
      </c>
      <c r="BD34" s="41">
        <f t="shared" ca="1" si="4"/>
        <v>2664440.3716181982</v>
      </c>
      <c r="BE34" s="41">
        <f t="shared" ca="1" si="4"/>
        <v>2679542.2426173692</v>
      </c>
      <c r="BF34" s="41">
        <f t="shared" ca="1" si="4"/>
        <v>2699416.5997623294</v>
      </c>
      <c r="BG34" s="41">
        <f t="shared" ca="1" si="4"/>
        <v>2719438.3664407711</v>
      </c>
      <c r="BH34" s="41">
        <f t="shared" ca="1" si="4"/>
        <v>2739608.6359997825</v>
      </c>
      <c r="BI34" s="41">
        <f t="shared" ca="1" si="4"/>
        <v>2759928.5098958905</v>
      </c>
    </row>
    <row r="35" spans="1:61" s="4" customFormat="1" x14ac:dyDescent="0.25">
      <c r="A35" s="37"/>
    </row>
    <row r="36" spans="1:61" x14ac:dyDescent="0.25">
      <c r="A36" s="39" t="s">
        <v>182</v>
      </c>
    </row>
    <row r="37" spans="1:61" s="4" customFormat="1" x14ac:dyDescent="0.25">
      <c r="A37" s="37" t="s">
        <v>27</v>
      </c>
      <c r="C37" s="4">
        <f>'Rental Revenue'!$B$3*Operations!C24/4*Timeline!B8</f>
        <v>500000</v>
      </c>
      <c r="D37" s="4">
        <f>'Rental Revenue'!$B$3*Operations!D24/4</f>
        <v>755562.80383329955</v>
      </c>
      <c r="E37" s="4">
        <f>'Rental Revenue'!$B$3*Operations!E24/4</f>
        <v>761166.86738191627</v>
      </c>
      <c r="F37" s="4">
        <f>'Rental Revenue'!$B$3*Operations!F24/4</f>
        <v>766812.49667212006</v>
      </c>
      <c r="G37" s="4">
        <f>'Rental Revenue'!$B$3*Operations!G24/4</f>
        <v>772499.99999999977</v>
      </c>
      <c r="H37" s="4">
        <f>'Rental Revenue'!$B$3*Operations!H24/4</f>
        <v>778229.68794829852</v>
      </c>
      <c r="I37" s="4">
        <f>'Rental Revenue'!$B$3*Operations!I24/4</f>
        <v>784001.87340337364</v>
      </c>
      <c r="J37" s="4">
        <f>'Rental Revenue'!$B$3*Operations!J24/4</f>
        <v>789816.87157228356</v>
      </c>
      <c r="K37" s="4">
        <f>'Rental Revenue'!$B$3*Operations!K24/4</f>
        <v>795674.99999999965</v>
      </c>
      <c r="L37" s="4">
        <f>'Rental Revenue'!$B$3*Operations!L24/4</f>
        <v>801576.57858674717</v>
      </c>
      <c r="M37" s="4">
        <f>'Rental Revenue'!$B$3*Operations!M24/4</f>
        <v>807521.9296054747</v>
      </c>
      <c r="N37" s="4">
        <f>'Rental Revenue'!$B$3*Operations!N24/4</f>
        <v>813511.37771945191</v>
      </c>
      <c r="O37" s="4">
        <f>'Rental Revenue'!$B$3*Operations!O24/4</f>
        <v>819545.2499999993</v>
      </c>
      <c r="P37" s="4">
        <f>'Rental Revenue'!$B$3*Operations!P24/4</f>
        <v>825623.87594434945</v>
      </c>
      <c r="Q37" s="4">
        <f>'Rental Revenue'!$B$3*Operations!Q24/4</f>
        <v>831747.58749363862</v>
      </c>
      <c r="R37" s="4">
        <f>'Rental Revenue'!$B$3*Operations!R24/4</f>
        <v>837916.71905103512</v>
      </c>
      <c r="S37" s="4">
        <f>'Rental Revenue'!$B$3*Operations!S24/4</f>
        <v>844131.60749999911</v>
      </c>
      <c r="T37" s="4">
        <f>'Rental Revenue'!$B$3*Operations!T24/4</f>
        <v>850392.59222267964</v>
      </c>
      <c r="U37" s="4">
        <f>'Rental Revenue'!$B$3*Operations!U24/4</f>
        <v>856700.01511844748</v>
      </c>
      <c r="V37" s="4">
        <f>'Rental Revenue'!$B$3*Operations!V24/4</f>
        <v>863054.22062256583</v>
      </c>
      <c r="W37" s="4">
        <f>'Rental Revenue'!$B$3*Operations!W24/4</f>
        <v>869455.5557249987</v>
      </c>
      <c r="X37" s="4">
        <f>'Rental Revenue'!$B$3*Operations!X24/4</f>
        <v>875904.36998935952</v>
      </c>
      <c r="Y37" s="4">
        <f>'Rental Revenue'!$B$3*Operations!Y24/4</f>
        <v>882401.01557200053</v>
      </c>
      <c r="Z37" s="4">
        <f>'Rental Revenue'!$B$3*Operations!Z24/4</f>
        <v>888945.84724124253</v>
      </c>
      <c r="AA37" s="4">
        <f>'Rental Revenue'!$B$3*Operations!AA24/4</f>
        <v>895539.22239674849</v>
      </c>
      <c r="AB37" s="4">
        <f>'Rental Revenue'!$B$3*Operations!AB24/4</f>
        <v>902181.50108904019</v>
      </c>
      <c r="AC37" s="4">
        <f>'Rental Revenue'!$B$3*Operations!AC24/4</f>
        <v>908873.04603916034</v>
      </c>
      <c r="AD37" s="4">
        <f>'Rental Revenue'!$B$3*Operations!AD24/4</f>
        <v>915614.22265847959</v>
      </c>
      <c r="AE37" s="4">
        <f>'Rental Revenue'!$B$3*Operations!AE24/4</f>
        <v>922405.39906865067</v>
      </c>
      <c r="AF37" s="4">
        <f>'Rental Revenue'!$B$3*Operations!AF24/4</f>
        <v>929246.94612171117</v>
      </c>
      <c r="AG37" s="4">
        <f>'Rental Revenue'!$B$3*Operations!AG24/4</f>
        <v>936139.23742033483</v>
      </c>
      <c r="AH37" s="4">
        <f>'Rental Revenue'!$B$3*Operations!AH24/4</f>
        <v>943082.64933823363</v>
      </c>
      <c r="AI37" s="4">
        <f>'Rental Revenue'!$B$3*Operations!AI24/4</f>
        <v>950077.56104070984</v>
      </c>
      <c r="AJ37" s="4">
        <f>'Rental Revenue'!$B$3*Operations!AJ24/4</f>
        <v>957124.35450536211</v>
      </c>
      <c r="AK37" s="4">
        <f>'Rental Revenue'!$B$3*Operations!AK24/4</f>
        <v>964223.41454294464</v>
      </c>
      <c r="AL37" s="4">
        <f>'Rental Revenue'!$B$3*Operations!AL24/4</f>
        <v>971375.1288183803</v>
      </c>
      <c r="AM37" s="4">
        <f>'Rental Revenue'!$B$3*Operations!AM24/4</f>
        <v>978579.88787193072</v>
      </c>
      <c r="AN37" s="4">
        <f>'Rental Revenue'!$B$3*Operations!AN24/4</f>
        <v>985838.08514052257</v>
      </c>
      <c r="AO37" s="4">
        <f>'Rental Revenue'!$B$3*Operations!AO24/4</f>
        <v>993150.11697923264</v>
      </c>
      <c r="AP37" s="4">
        <f>'Rental Revenue'!$B$3*Operations!AP24/4</f>
        <v>1000516.3826829315</v>
      </c>
      <c r="AQ37" s="4">
        <f>'Rental Revenue'!$B$3*Operations!AQ24/4</f>
        <v>1007937.2845080884</v>
      </c>
      <c r="AR37" s="4">
        <f>'Rental Revenue'!$B$3*Operations!AR24/4</f>
        <v>1015413.2276947381</v>
      </c>
      <c r="AS37" s="4">
        <f>'Rental Revenue'!$B$3*Operations!AS24/4</f>
        <v>1022944.6204886094</v>
      </c>
      <c r="AT37" s="4">
        <f>'Rental Revenue'!$B$3*Operations!AT24/4</f>
        <v>1030531.8741634191</v>
      </c>
      <c r="AU37" s="4">
        <f>'Rental Revenue'!$B$3*Operations!AU24/4</f>
        <v>1038175.4030433308</v>
      </c>
      <c r="AV37" s="4">
        <f>'Rental Revenue'!$B$3*Operations!AV24/4</f>
        <v>1045875.62452558</v>
      </c>
      <c r="AW37" s="4">
        <f>'Rental Revenue'!$B$3*Operations!AW24/4</f>
        <v>1053632.9591032674</v>
      </c>
      <c r="AX37" s="4">
        <f>'Rental Revenue'!$B$3*Operations!AX24/4</f>
        <v>1061447.8303883213</v>
      </c>
      <c r="AY37" s="4">
        <f>'Rental Revenue'!$B$3*Operations!AY24/4</f>
        <v>1069320.6651346304</v>
      </c>
      <c r="AZ37" s="4">
        <f>'Rental Revenue'!$B$3*Operations!AZ24/4</f>
        <v>1077251.893261347</v>
      </c>
      <c r="BA37" s="4">
        <f>'Rental Revenue'!$B$3*Operations!BA24/4</f>
        <v>1085241.9478763652</v>
      </c>
      <c r="BB37" s="4">
        <f>'Rental Revenue'!$B$3*Operations!BB24/4</f>
        <v>1093291.2652999707</v>
      </c>
      <c r="BC37" s="4">
        <f>'Rental Revenue'!$B$3*Operations!BC24/4</f>
        <v>1101400.285088669</v>
      </c>
      <c r="BD37" s="4">
        <f>'Rental Revenue'!$B$3*Operations!BD24/4</f>
        <v>1109569.4500591871</v>
      </c>
      <c r="BE37" s="4">
        <f>'Rental Revenue'!$B$3*Operations!BE24/4</f>
        <v>1117799.2063126557</v>
      </c>
      <c r="BF37" s="4">
        <f>'Rental Revenue'!$B$3*Operations!BF24/4</f>
        <v>1126090.0032589696</v>
      </c>
      <c r="BG37" s="4">
        <f>'Rental Revenue'!$B$3*Operations!BG24/4</f>
        <v>1134442.2936413288</v>
      </c>
      <c r="BH37" s="4">
        <f>'Rental Revenue'!$B$3*Operations!BH24/4</f>
        <v>1142856.5335609624</v>
      </c>
      <c r="BI37" s="4">
        <f>'Rental Revenue'!$B$3*Operations!BI24/4</f>
        <v>1151333.1825020351</v>
      </c>
    </row>
    <row r="38" spans="1:61" x14ac:dyDescent="0.25">
      <c r="A38" s="37" t="s">
        <v>183</v>
      </c>
      <c r="C38" s="4">
        <f>'For Sale'!C57</f>
        <v>0</v>
      </c>
      <c r="D38" s="4">
        <f>'For Sale'!D57</f>
        <v>0</v>
      </c>
      <c r="E38" s="4">
        <f>'For Sale'!E57</f>
        <v>0</v>
      </c>
      <c r="F38" s="4">
        <f>'For Sale'!F57</f>
        <v>0</v>
      </c>
      <c r="G38" s="4">
        <f>'For Sale'!G57</f>
        <v>0</v>
      </c>
      <c r="H38" s="4">
        <f>'For Sale'!H57</f>
        <v>0</v>
      </c>
      <c r="I38" s="4">
        <f>'For Sale'!I57</f>
        <v>0</v>
      </c>
      <c r="J38" s="4">
        <f>'For Sale'!J57</f>
        <v>0</v>
      </c>
      <c r="K38" s="4">
        <f>'For Sale'!K57</f>
        <v>0</v>
      </c>
      <c r="L38" s="4">
        <f>'For Sale'!L57</f>
        <v>0</v>
      </c>
      <c r="M38" s="4">
        <f>'For Sale'!M57</f>
        <v>0</v>
      </c>
      <c r="N38" s="4">
        <f>'For Sale'!N57</f>
        <v>0</v>
      </c>
      <c r="O38" s="4">
        <f>'For Sale'!O57</f>
        <v>0</v>
      </c>
      <c r="P38" s="4">
        <f>'For Sale'!P57</f>
        <v>0</v>
      </c>
      <c r="Q38" s="4">
        <f>'For Sale'!Q57</f>
        <v>0</v>
      </c>
      <c r="R38" s="4">
        <f>'For Sale'!R57</f>
        <v>0</v>
      </c>
      <c r="S38" s="4">
        <f>'For Sale'!S57</f>
        <v>0</v>
      </c>
      <c r="T38" s="4">
        <f>'For Sale'!T57</f>
        <v>0</v>
      </c>
      <c r="U38" s="4">
        <f>'For Sale'!U57</f>
        <v>0</v>
      </c>
      <c r="V38" s="4">
        <f>'For Sale'!V57</f>
        <v>0</v>
      </c>
      <c r="W38" s="4">
        <f>'For Sale'!W57</f>
        <v>0</v>
      </c>
      <c r="X38" s="4">
        <f>'For Sale'!X57</f>
        <v>0</v>
      </c>
      <c r="Y38" s="4">
        <f>'For Sale'!Y57</f>
        <v>0</v>
      </c>
      <c r="Z38" s="4">
        <f>'For Sale'!Z57</f>
        <v>0</v>
      </c>
      <c r="AA38" s="4">
        <f>'For Sale'!AA57</f>
        <v>0</v>
      </c>
      <c r="AB38" s="4">
        <f>'For Sale'!AB57</f>
        <v>0</v>
      </c>
      <c r="AC38" s="4">
        <f>'For Sale'!AC57</f>
        <v>0</v>
      </c>
      <c r="AD38" s="4">
        <f>'For Sale'!AD57</f>
        <v>0</v>
      </c>
      <c r="AE38" s="4">
        <f>'For Sale'!AE57</f>
        <v>0</v>
      </c>
      <c r="AF38" s="4">
        <f>'For Sale'!AF57</f>
        <v>0</v>
      </c>
      <c r="AG38" s="4">
        <f>'For Sale'!AG57</f>
        <v>0</v>
      </c>
      <c r="AH38" s="4">
        <f>'For Sale'!AH57</f>
        <v>0</v>
      </c>
      <c r="AI38" s="4">
        <f>'For Sale'!AI57</f>
        <v>0</v>
      </c>
      <c r="AJ38" s="4">
        <f>'For Sale'!AJ57</f>
        <v>0</v>
      </c>
      <c r="AK38" s="4">
        <f>'For Sale'!AK57</f>
        <v>0</v>
      </c>
      <c r="AL38" s="4">
        <f>'For Sale'!AL57</f>
        <v>0</v>
      </c>
      <c r="AM38" s="4">
        <f>'For Sale'!AM57</f>
        <v>0</v>
      </c>
      <c r="AN38" s="4">
        <f>'For Sale'!AN57</f>
        <v>0</v>
      </c>
      <c r="AO38" s="4">
        <f>'For Sale'!AO57</f>
        <v>0</v>
      </c>
      <c r="AP38" s="4">
        <f>'For Sale'!AP57</f>
        <v>0</v>
      </c>
      <c r="AQ38" s="4">
        <f>'For Sale'!AQ57</f>
        <v>0</v>
      </c>
      <c r="AR38" s="4">
        <f>'For Sale'!AR57</f>
        <v>0</v>
      </c>
      <c r="AS38" s="4">
        <f>'For Sale'!AS57</f>
        <v>0</v>
      </c>
      <c r="AT38" s="4">
        <f>'For Sale'!AT57</f>
        <v>0</v>
      </c>
      <c r="AU38" s="4">
        <f>'For Sale'!AU57</f>
        <v>0</v>
      </c>
      <c r="AV38" s="4">
        <f>'For Sale'!AV57</f>
        <v>0</v>
      </c>
      <c r="AW38" s="4">
        <f>'For Sale'!AW57</f>
        <v>0</v>
      </c>
      <c r="AX38" s="4">
        <f>'For Sale'!AX57</f>
        <v>0</v>
      </c>
      <c r="AY38" s="4">
        <f>'For Sale'!AY57</f>
        <v>0</v>
      </c>
      <c r="AZ38" s="4">
        <f>'For Sale'!AZ57</f>
        <v>0</v>
      </c>
      <c r="BA38" s="4">
        <f>'For Sale'!BA57</f>
        <v>0</v>
      </c>
      <c r="BB38" s="4">
        <f>'For Sale'!BB57</f>
        <v>0</v>
      </c>
      <c r="BC38" s="4">
        <f>'For Sale'!BC57</f>
        <v>0</v>
      </c>
      <c r="BD38" s="4">
        <f>'For Sale'!BD57</f>
        <v>0</v>
      </c>
      <c r="BE38" s="4">
        <f>'For Sale'!BE57</f>
        <v>0</v>
      </c>
      <c r="BF38" s="4">
        <f>'For Sale'!BF57</f>
        <v>0</v>
      </c>
      <c r="BG38" s="4">
        <f>'For Sale'!BG57</f>
        <v>0</v>
      </c>
      <c r="BH38" s="4">
        <f>'For Sale'!BH57</f>
        <v>0</v>
      </c>
      <c r="BI38" s="4">
        <f>'For Sale'!BI57</f>
        <v>0</v>
      </c>
    </row>
    <row r="39" spans="1:61" s="42" customFormat="1" x14ac:dyDescent="0.25">
      <c r="A39" s="122" t="s">
        <v>184</v>
      </c>
      <c r="C39" s="90">
        <f>SUM(C37:C38)</f>
        <v>500000</v>
      </c>
      <c r="D39" s="90">
        <f t="shared" ref="D39:BI39" si="5">SUM(D37:D38)</f>
        <v>755562.80383329955</v>
      </c>
      <c r="E39" s="90">
        <f t="shared" si="5"/>
        <v>761166.86738191627</v>
      </c>
      <c r="F39" s="90">
        <f t="shared" si="5"/>
        <v>766812.49667212006</v>
      </c>
      <c r="G39" s="90">
        <f t="shared" si="5"/>
        <v>772499.99999999977</v>
      </c>
      <c r="H39" s="90">
        <f t="shared" si="5"/>
        <v>778229.68794829852</v>
      </c>
      <c r="I39" s="90">
        <f t="shared" si="5"/>
        <v>784001.87340337364</v>
      </c>
      <c r="J39" s="90">
        <f t="shared" si="5"/>
        <v>789816.87157228356</v>
      </c>
      <c r="K39" s="90">
        <f t="shared" si="5"/>
        <v>795674.99999999965</v>
      </c>
      <c r="L39" s="90">
        <f t="shared" si="5"/>
        <v>801576.57858674717</v>
      </c>
      <c r="M39" s="90">
        <f t="shared" si="5"/>
        <v>807521.9296054747</v>
      </c>
      <c r="N39" s="90">
        <f t="shared" si="5"/>
        <v>813511.37771945191</v>
      </c>
      <c r="O39" s="90">
        <f t="shared" si="5"/>
        <v>819545.2499999993</v>
      </c>
      <c r="P39" s="90">
        <f t="shared" si="5"/>
        <v>825623.87594434945</v>
      </c>
      <c r="Q39" s="90">
        <f t="shared" si="5"/>
        <v>831747.58749363862</v>
      </c>
      <c r="R39" s="90">
        <f t="shared" si="5"/>
        <v>837916.71905103512</v>
      </c>
      <c r="S39" s="90">
        <f t="shared" si="5"/>
        <v>844131.60749999911</v>
      </c>
      <c r="T39" s="90">
        <f t="shared" si="5"/>
        <v>850392.59222267964</v>
      </c>
      <c r="U39" s="90">
        <f t="shared" si="5"/>
        <v>856700.01511844748</v>
      </c>
      <c r="V39" s="90">
        <f t="shared" si="5"/>
        <v>863054.22062256583</v>
      </c>
      <c r="W39" s="90">
        <f t="shared" si="5"/>
        <v>869455.5557249987</v>
      </c>
      <c r="X39" s="90">
        <f t="shared" si="5"/>
        <v>875904.36998935952</v>
      </c>
      <c r="Y39" s="90">
        <f t="shared" si="5"/>
        <v>882401.01557200053</v>
      </c>
      <c r="Z39" s="90">
        <f t="shared" si="5"/>
        <v>888945.84724124253</v>
      </c>
      <c r="AA39" s="90">
        <f t="shared" si="5"/>
        <v>895539.22239674849</v>
      </c>
      <c r="AB39" s="90">
        <f t="shared" si="5"/>
        <v>902181.50108904019</v>
      </c>
      <c r="AC39" s="90">
        <f t="shared" si="5"/>
        <v>908873.04603916034</v>
      </c>
      <c r="AD39" s="90">
        <f t="shared" si="5"/>
        <v>915614.22265847959</v>
      </c>
      <c r="AE39" s="90">
        <f t="shared" si="5"/>
        <v>922405.39906865067</v>
      </c>
      <c r="AF39" s="90">
        <f t="shared" si="5"/>
        <v>929246.94612171117</v>
      </c>
      <c r="AG39" s="90">
        <f t="shared" si="5"/>
        <v>936139.23742033483</v>
      </c>
      <c r="AH39" s="90">
        <f t="shared" si="5"/>
        <v>943082.64933823363</v>
      </c>
      <c r="AI39" s="90">
        <f t="shared" si="5"/>
        <v>950077.56104070984</v>
      </c>
      <c r="AJ39" s="90">
        <f t="shared" si="5"/>
        <v>957124.35450536211</v>
      </c>
      <c r="AK39" s="90">
        <f t="shared" si="5"/>
        <v>964223.41454294464</v>
      </c>
      <c r="AL39" s="90">
        <f t="shared" si="5"/>
        <v>971375.1288183803</v>
      </c>
      <c r="AM39" s="90">
        <f t="shared" si="5"/>
        <v>978579.88787193072</v>
      </c>
      <c r="AN39" s="90">
        <f t="shared" si="5"/>
        <v>985838.08514052257</v>
      </c>
      <c r="AO39" s="90">
        <f t="shared" si="5"/>
        <v>993150.11697923264</v>
      </c>
      <c r="AP39" s="90">
        <f t="shared" si="5"/>
        <v>1000516.3826829315</v>
      </c>
      <c r="AQ39" s="90">
        <f t="shared" si="5"/>
        <v>1007937.2845080884</v>
      </c>
      <c r="AR39" s="90">
        <f t="shared" si="5"/>
        <v>1015413.2276947381</v>
      </c>
      <c r="AS39" s="90">
        <f t="shared" si="5"/>
        <v>1022944.6204886094</v>
      </c>
      <c r="AT39" s="90">
        <f t="shared" si="5"/>
        <v>1030531.8741634191</v>
      </c>
      <c r="AU39" s="90">
        <f t="shared" si="5"/>
        <v>1038175.4030433308</v>
      </c>
      <c r="AV39" s="90">
        <f t="shared" si="5"/>
        <v>1045875.62452558</v>
      </c>
      <c r="AW39" s="90">
        <f t="shared" si="5"/>
        <v>1053632.9591032674</v>
      </c>
      <c r="AX39" s="90">
        <f t="shared" si="5"/>
        <v>1061447.8303883213</v>
      </c>
      <c r="AY39" s="90">
        <f t="shared" si="5"/>
        <v>1069320.6651346304</v>
      </c>
      <c r="AZ39" s="90">
        <f t="shared" si="5"/>
        <v>1077251.893261347</v>
      </c>
      <c r="BA39" s="90">
        <f t="shared" si="5"/>
        <v>1085241.9478763652</v>
      </c>
      <c r="BB39" s="90">
        <f t="shared" si="5"/>
        <v>1093291.2652999707</v>
      </c>
      <c r="BC39" s="90">
        <f t="shared" si="5"/>
        <v>1101400.285088669</v>
      </c>
      <c r="BD39" s="90">
        <f t="shared" si="5"/>
        <v>1109569.4500591871</v>
      </c>
      <c r="BE39" s="90">
        <f t="shared" si="5"/>
        <v>1117799.2063126557</v>
      </c>
      <c r="BF39" s="90">
        <f t="shared" si="5"/>
        <v>1126090.0032589696</v>
      </c>
      <c r="BG39" s="90">
        <f t="shared" si="5"/>
        <v>1134442.2936413288</v>
      </c>
      <c r="BH39" s="90">
        <f t="shared" si="5"/>
        <v>1142856.5335609624</v>
      </c>
      <c r="BI39" s="90">
        <f t="shared" si="5"/>
        <v>1151333.1825020351</v>
      </c>
    </row>
    <row r="40" spans="1:61" x14ac:dyDescent="0.25">
      <c r="A40" s="37"/>
    </row>
    <row r="41" spans="1:61" x14ac:dyDescent="0.25">
      <c r="A41" s="27" t="s">
        <v>31</v>
      </c>
      <c r="C41" s="5">
        <f ca="1">C34-C39</f>
        <v>380561</v>
      </c>
      <c r="D41" s="5">
        <f t="shared" ref="D41:BI41" ca="1" si="6">D34-D39</f>
        <v>605141.17160102748</v>
      </c>
      <c r="E41" s="5">
        <f t="shared" ca="1" si="6"/>
        <v>640131.47327633679</v>
      </c>
      <c r="F41" s="5">
        <f t="shared" ca="1" si="6"/>
        <v>681269.04925086873</v>
      </c>
      <c r="G41" s="5">
        <f t="shared" ca="1" si="6"/>
        <v>723226.5831891105</v>
      </c>
      <c r="H41" s="5">
        <f t="shared" ca="1" si="6"/>
        <v>766261.40279863507</v>
      </c>
      <c r="I41" s="5">
        <f t="shared" ca="1" si="6"/>
        <v>810395.57942085946</v>
      </c>
      <c r="J41" s="5">
        <f t="shared" ca="1" si="6"/>
        <v>855651.5958154886</v>
      </c>
      <c r="K41" s="5">
        <f t="shared" ca="1" si="6"/>
        <v>902052.35349338397</v>
      </c>
      <c r="L41" s="5">
        <f t="shared" ca="1" si="6"/>
        <v>894861.32786262804</v>
      </c>
      <c r="M41" s="5">
        <f t="shared" ca="1" si="6"/>
        <v>887839.30200544372</v>
      </c>
      <c r="N41" s="5">
        <f t="shared" ca="1" si="6"/>
        <v>908548.51617295295</v>
      </c>
      <c r="O41" s="5">
        <f t="shared" ca="1" si="6"/>
        <v>929983.20709842932</v>
      </c>
      <c r="P41" s="5">
        <f t="shared" ca="1" si="6"/>
        <v>951685.88136865571</v>
      </c>
      <c r="Q41" s="5">
        <f t="shared" ca="1" si="6"/>
        <v>973659.3351013785</v>
      </c>
      <c r="R41" s="5">
        <f t="shared" ca="1" si="6"/>
        <v>995906.39114979981</v>
      </c>
      <c r="S41" s="5">
        <f t="shared" ca="1" si="6"/>
        <v>1018429.8993453536</v>
      </c>
      <c r="T41" s="5">
        <f t="shared" ca="1" si="6"/>
        <v>1041232.7367426117</v>
      </c>
      <c r="U41" s="5">
        <f t="shared" ca="1" si="6"/>
        <v>1064317.8078663358</v>
      </c>
      <c r="V41" s="5">
        <f t="shared" ca="1" si="6"/>
        <v>1087688.0449607016</v>
      </c>
      <c r="W41" s="5">
        <f t="shared" ca="1" si="6"/>
        <v>1111346.4082407055</v>
      </c>
      <c r="X41" s="5">
        <f t="shared" ca="1" si="6"/>
        <v>1119938.3281819429</v>
      </c>
      <c r="Y41" s="5">
        <f t="shared" ca="1" si="6"/>
        <v>1128349.3743370532</v>
      </c>
      <c r="Z41" s="5">
        <f t="shared" ca="1" si="6"/>
        <v>1154056.9671329376</v>
      </c>
      <c r="AA41" s="5">
        <f t="shared" ca="1" si="6"/>
        <v>1179799.8919978635</v>
      </c>
      <c r="AB41" s="5">
        <f t="shared" ca="1" si="6"/>
        <v>1229022.7457907009</v>
      </c>
      <c r="AC41" s="5">
        <f t="shared" ca="1" si="6"/>
        <v>1278330.3570844363</v>
      </c>
      <c r="AD41" s="5">
        <f t="shared" ca="1" si="6"/>
        <v>1289628.8341420605</v>
      </c>
      <c r="AE41" s="5">
        <f t="shared" ca="1" si="6"/>
        <v>1300424.0981423645</v>
      </c>
      <c r="AF41" s="5">
        <f t="shared" ca="1" si="6"/>
        <v>1306386.6159635773</v>
      </c>
      <c r="AG41" s="5">
        <f t="shared" ca="1" si="6"/>
        <v>1311988.9340291959</v>
      </c>
      <c r="AH41" s="5">
        <f t="shared" ca="1" si="6"/>
        <v>1311023.2261223439</v>
      </c>
      <c r="AI41" s="5">
        <f t="shared" ca="1" si="6"/>
        <v>1309429.5009518215</v>
      </c>
      <c r="AJ41" s="5">
        <f t="shared" ca="1" si="6"/>
        <v>1319141.6335482621</v>
      </c>
      <c r="AK41" s="5">
        <f t="shared" ca="1" si="6"/>
        <v>1328925.8017292847</v>
      </c>
      <c r="AL41" s="5">
        <f t="shared" ca="1" si="6"/>
        <v>1338782.5397879933</v>
      </c>
      <c r="AM41" s="5">
        <f t="shared" ca="1" si="6"/>
        <v>1348712.385980376</v>
      </c>
      <c r="AN41" s="5">
        <f t="shared" ca="1" si="6"/>
        <v>1358715.8825547099</v>
      </c>
      <c r="AO41" s="5">
        <f t="shared" ca="1" si="6"/>
        <v>1368793.5757811628</v>
      </c>
      <c r="AP41" s="5">
        <f t="shared" ca="1" si="6"/>
        <v>1378946.0159816314</v>
      </c>
      <c r="AQ41" s="5">
        <f t="shared" ca="1" si="6"/>
        <v>1389173.7575597863</v>
      </c>
      <c r="AR41" s="5">
        <f t="shared" ca="1" si="6"/>
        <v>1396235.3197569763</v>
      </c>
      <c r="AS41" s="5">
        <f t="shared" ca="1" si="6"/>
        <v>1403325.2116298417</v>
      </c>
      <c r="AT41" s="5">
        <f t="shared" ca="1" si="6"/>
        <v>1405850.0941366628</v>
      </c>
      <c r="AU41" s="5">
        <f t="shared" ca="1" si="6"/>
        <v>1408335.2300480781</v>
      </c>
      <c r="AV41" s="5">
        <f t="shared" ca="1" si="6"/>
        <v>1446088.0237101093</v>
      </c>
      <c r="AW41" s="5">
        <f t="shared" ca="1" si="6"/>
        <v>1484323.3710520605</v>
      </c>
      <c r="AX41" s="5">
        <f t="shared" ca="1" si="6"/>
        <v>1510784.5388368948</v>
      </c>
      <c r="AY41" s="5">
        <f t="shared" ca="1" si="6"/>
        <v>1537556.5783703232</v>
      </c>
      <c r="AZ41" s="5">
        <f t="shared" ca="1" si="6"/>
        <v>1533469.9322676393</v>
      </c>
      <c r="BA41" s="5">
        <f t="shared" ca="1" si="6"/>
        <v>1529238.0787410631</v>
      </c>
      <c r="BB41" s="5">
        <f t="shared" ca="1" si="6"/>
        <v>1538599.3414449217</v>
      </c>
      <c r="BC41" s="5">
        <f t="shared" ca="1" si="6"/>
        <v>1548015.342559882</v>
      </c>
      <c r="BD41" s="5">
        <f t="shared" ca="1" si="6"/>
        <v>1554870.9215590111</v>
      </c>
      <c r="BE41" s="5">
        <f t="shared" ca="1" si="6"/>
        <v>1561743.0363047135</v>
      </c>
      <c r="BF41" s="5">
        <f t="shared" ca="1" si="6"/>
        <v>1573326.5965033597</v>
      </c>
      <c r="BG41" s="5">
        <f t="shared" ca="1" si="6"/>
        <v>1584996.0727994423</v>
      </c>
      <c r="BH41" s="5">
        <f t="shared" ca="1" si="6"/>
        <v>1596752.1024388201</v>
      </c>
      <c r="BI41" s="5">
        <f t="shared" ca="1" si="6"/>
        <v>1608595.3273938554</v>
      </c>
    </row>
    <row r="42" spans="1:61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1:61" ht="30" x14ac:dyDescent="0.25">
      <c r="A43" s="115" t="s">
        <v>313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  <row r="44" spans="1:61" x14ac:dyDescent="0.25">
      <c r="A44" s="88" t="s">
        <v>474</v>
      </c>
      <c r="C44" s="5">
        <f>C33-C38</f>
        <v>0</v>
      </c>
      <c r="D44" s="5">
        <f t="shared" ref="D44:BI44" si="7">D33-D38</f>
        <v>0</v>
      </c>
      <c r="E44" s="5">
        <f t="shared" si="7"/>
        <v>0</v>
      </c>
      <c r="F44" s="5">
        <f t="shared" si="7"/>
        <v>0</v>
      </c>
      <c r="G44" s="5">
        <f t="shared" si="7"/>
        <v>0</v>
      </c>
      <c r="H44" s="5">
        <f t="shared" si="7"/>
        <v>0</v>
      </c>
      <c r="I44" s="5">
        <f t="shared" si="7"/>
        <v>0</v>
      </c>
      <c r="J44" s="5">
        <f t="shared" si="7"/>
        <v>0</v>
      </c>
      <c r="K44" s="5">
        <f t="shared" si="7"/>
        <v>0</v>
      </c>
      <c r="L44" s="5">
        <f t="shared" si="7"/>
        <v>0</v>
      </c>
      <c r="M44" s="5">
        <f t="shared" si="7"/>
        <v>0</v>
      </c>
      <c r="N44" s="5">
        <f t="shared" si="7"/>
        <v>0</v>
      </c>
      <c r="O44" s="5">
        <f t="shared" si="7"/>
        <v>0</v>
      </c>
      <c r="P44" s="5">
        <f t="shared" si="7"/>
        <v>0</v>
      </c>
      <c r="Q44" s="5">
        <f t="shared" si="7"/>
        <v>0</v>
      </c>
      <c r="R44" s="5">
        <f t="shared" si="7"/>
        <v>0</v>
      </c>
      <c r="S44" s="5">
        <f t="shared" si="7"/>
        <v>0</v>
      </c>
      <c r="T44" s="5">
        <f t="shared" si="7"/>
        <v>0</v>
      </c>
      <c r="U44" s="5">
        <f t="shared" si="7"/>
        <v>0</v>
      </c>
      <c r="V44" s="5">
        <f t="shared" si="7"/>
        <v>0</v>
      </c>
      <c r="W44" s="5">
        <f t="shared" si="7"/>
        <v>0</v>
      </c>
      <c r="X44" s="5">
        <f t="shared" si="7"/>
        <v>0</v>
      </c>
      <c r="Y44" s="5">
        <f t="shared" si="7"/>
        <v>0</v>
      </c>
      <c r="Z44" s="5">
        <f t="shared" si="7"/>
        <v>0</v>
      </c>
      <c r="AA44" s="5">
        <f t="shared" si="7"/>
        <v>0</v>
      </c>
      <c r="AB44" s="5">
        <f t="shared" si="7"/>
        <v>0</v>
      </c>
      <c r="AC44" s="5">
        <f t="shared" si="7"/>
        <v>0</v>
      </c>
      <c r="AD44" s="5">
        <f t="shared" si="7"/>
        <v>0</v>
      </c>
      <c r="AE44" s="5">
        <f t="shared" si="7"/>
        <v>0</v>
      </c>
      <c r="AF44" s="5">
        <f t="shared" si="7"/>
        <v>0</v>
      </c>
      <c r="AG44" s="5">
        <f t="shared" si="7"/>
        <v>0</v>
      </c>
      <c r="AH44" s="5">
        <f t="shared" si="7"/>
        <v>0</v>
      </c>
      <c r="AI44" s="5">
        <f t="shared" si="7"/>
        <v>0</v>
      </c>
      <c r="AJ44" s="5">
        <f t="shared" si="7"/>
        <v>0</v>
      </c>
      <c r="AK44" s="5">
        <f t="shared" si="7"/>
        <v>0</v>
      </c>
      <c r="AL44" s="5">
        <f t="shared" si="7"/>
        <v>0</v>
      </c>
      <c r="AM44" s="5">
        <f t="shared" si="7"/>
        <v>0</v>
      </c>
      <c r="AN44" s="5">
        <f t="shared" si="7"/>
        <v>0</v>
      </c>
      <c r="AO44" s="5">
        <f t="shared" si="7"/>
        <v>0</v>
      </c>
      <c r="AP44" s="5">
        <f t="shared" si="7"/>
        <v>0</v>
      </c>
      <c r="AQ44" s="5">
        <f t="shared" si="7"/>
        <v>0</v>
      </c>
      <c r="AR44" s="5">
        <f t="shared" si="7"/>
        <v>0</v>
      </c>
      <c r="AS44" s="5">
        <f t="shared" si="7"/>
        <v>0</v>
      </c>
      <c r="AT44" s="5">
        <f t="shared" si="7"/>
        <v>0</v>
      </c>
      <c r="AU44" s="5">
        <f t="shared" si="7"/>
        <v>0</v>
      </c>
      <c r="AV44" s="5">
        <f t="shared" si="7"/>
        <v>0</v>
      </c>
      <c r="AW44" s="5">
        <f t="shared" si="7"/>
        <v>0</v>
      </c>
      <c r="AX44" s="5">
        <f t="shared" si="7"/>
        <v>0</v>
      </c>
      <c r="AY44" s="5">
        <f t="shared" si="7"/>
        <v>0</v>
      </c>
      <c r="AZ44" s="5">
        <f t="shared" si="7"/>
        <v>0</v>
      </c>
      <c r="BA44" s="5">
        <f t="shared" si="7"/>
        <v>0</v>
      </c>
      <c r="BB44" s="5">
        <f t="shared" si="7"/>
        <v>0</v>
      </c>
      <c r="BC44" s="5">
        <f t="shared" si="7"/>
        <v>0</v>
      </c>
      <c r="BD44" s="5">
        <f t="shared" si="7"/>
        <v>0</v>
      </c>
      <c r="BE44" s="5">
        <f t="shared" si="7"/>
        <v>0</v>
      </c>
      <c r="BF44" s="5">
        <f t="shared" si="7"/>
        <v>0</v>
      </c>
      <c r="BG44" s="5">
        <f t="shared" si="7"/>
        <v>0</v>
      </c>
      <c r="BH44" s="5">
        <f t="shared" si="7"/>
        <v>0</v>
      </c>
      <c r="BI44" s="5">
        <f t="shared" si="7"/>
        <v>0</v>
      </c>
    </row>
    <row r="45" spans="1:61" x14ac:dyDescent="0.25">
      <c r="A45" s="27" t="s">
        <v>314</v>
      </c>
      <c r="C45" s="5">
        <f ca="1">($B$20*C34)+($B$21/4)</f>
        <v>26416.829999999998</v>
      </c>
      <c r="D45" s="5">
        <f ca="1">($B$20*D34)+($B$21/4)</f>
        <v>40821.11926302981</v>
      </c>
      <c r="E45" s="5">
        <f t="shared" ref="E45:BI45" ca="1" si="8">($B$20*E34)+($B$21/4)</f>
        <v>42038.950219747589</v>
      </c>
      <c r="F45" s="5">
        <f t="shared" ca="1" si="8"/>
        <v>43442.446377689659</v>
      </c>
      <c r="G45" s="5">
        <f t="shared" ca="1" si="8"/>
        <v>44871.797495673309</v>
      </c>
      <c r="H45" s="5">
        <f t="shared" ca="1" si="8"/>
        <v>46334.732722408007</v>
      </c>
      <c r="I45" s="5">
        <f t="shared" ca="1" si="8"/>
        <v>47831.923584726988</v>
      </c>
      <c r="J45" s="5">
        <f t="shared" ca="1" si="8"/>
        <v>49364.054021633165</v>
      </c>
      <c r="K45" s="5">
        <f t="shared" ca="1" si="8"/>
        <v>50931.820604801505</v>
      </c>
      <c r="L45" s="5">
        <f t="shared" ca="1" si="8"/>
        <v>50893.137193481256</v>
      </c>
      <c r="M45" s="5">
        <f t="shared" ca="1" si="8"/>
        <v>50860.836948327553</v>
      </c>
      <c r="N45" s="5">
        <f t="shared" ca="1" si="8"/>
        <v>51661.796816772141</v>
      </c>
      <c r="O45" s="5">
        <f t="shared" ca="1" si="8"/>
        <v>52485.853712952856</v>
      </c>
      <c r="P45" s="5">
        <f t="shared" ca="1" si="8"/>
        <v>53319.292719390156</v>
      </c>
      <c r="Q45" s="5">
        <f t="shared" ca="1" si="8"/>
        <v>54162.207677850514</v>
      </c>
      <c r="R45" s="5">
        <f t="shared" ca="1" si="8"/>
        <v>55014.693306025045</v>
      </c>
      <c r="S45" s="5">
        <f t="shared" ca="1" si="8"/>
        <v>55876.84520536058</v>
      </c>
      <c r="T45" s="5">
        <f t="shared" ca="1" si="8"/>
        <v>56748.759868958739</v>
      </c>
      <c r="U45" s="5">
        <f t="shared" ca="1" si="8"/>
        <v>57630.534689543492</v>
      </c>
      <c r="V45" s="5">
        <f t="shared" ca="1" si="8"/>
        <v>58522.267967498025</v>
      </c>
      <c r="W45" s="5">
        <f t="shared" ca="1" si="8"/>
        <v>59424.058918971125</v>
      </c>
      <c r="X45" s="5">
        <f t="shared" ca="1" si="8"/>
        <v>59875.280945139071</v>
      </c>
      <c r="Y45" s="5">
        <f t="shared" ca="1" si="8"/>
        <v>60322.511697271606</v>
      </c>
      <c r="Z45" s="5">
        <f t="shared" ca="1" si="8"/>
        <v>61290.084431225405</v>
      </c>
      <c r="AA45" s="5">
        <f t="shared" ca="1" si="8"/>
        <v>62260.173431838361</v>
      </c>
      <c r="AB45" s="5">
        <f t="shared" ca="1" si="8"/>
        <v>63936.127406392232</v>
      </c>
      <c r="AC45" s="5">
        <f t="shared" ca="1" si="8"/>
        <v>65616.102093707901</v>
      </c>
      <c r="AD45" s="5">
        <f t="shared" ca="1" si="8"/>
        <v>66157.291704016199</v>
      </c>
      <c r="AE45" s="5">
        <f t="shared" ca="1" si="8"/>
        <v>66684.884916330455</v>
      </c>
      <c r="AF45" s="5">
        <f t="shared" ca="1" si="8"/>
        <v>67069.006862558657</v>
      </c>
      <c r="AG45" s="5">
        <f t="shared" ca="1" si="8"/>
        <v>67443.845143485931</v>
      </c>
      <c r="AH45" s="5">
        <f t="shared" ca="1" si="8"/>
        <v>67623.176263817324</v>
      </c>
      <c r="AI45" s="5">
        <f t="shared" ca="1" si="8"/>
        <v>67785.21185977594</v>
      </c>
      <c r="AJ45" s="5">
        <f t="shared" ca="1" si="8"/>
        <v>68287.979641608719</v>
      </c>
      <c r="AK45" s="5">
        <f t="shared" ca="1" si="8"/>
        <v>68794.476488166882</v>
      </c>
      <c r="AL45" s="5">
        <f t="shared" ca="1" si="8"/>
        <v>69304.730058191199</v>
      </c>
      <c r="AM45" s="5">
        <f t="shared" ca="1" si="8"/>
        <v>69818.768215569202</v>
      </c>
      <c r="AN45" s="5">
        <f t="shared" ca="1" si="8"/>
        <v>70336.619030856978</v>
      </c>
      <c r="AO45" s="5">
        <f t="shared" ca="1" si="8"/>
        <v>70858.310782811852</v>
      </c>
      <c r="AP45" s="5">
        <f t="shared" ca="1" si="8"/>
        <v>71383.871959936892</v>
      </c>
      <c r="AQ45" s="5">
        <f t="shared" ca="1" si="8"/>
        <v>71913.331262036241</v>
      </c>
      <c r="AR45" s="5">
        <f t="shared" ca="1" si="8"/>
        <v>72349.456423551426</v>
      </c>
      <c r="AS45" s="5">
        <f t="shared" ca="1" si="8"/>
        <v>72788.094963553536</v>
      </c>
      <c r="AT45" s="5">
        <f t="shared" ca="1" si="8"/>
        <v>73091.459049002457</v>
      </c>
      <c r="AU45" s="5">
        <f t="shared" ca="1" si="8"/>
        <v>73395.318992742265</v>
      </c>
      <c r="AV45" s="5">
        <f t="shared" ca="1" si="8"/>
        <v>74758.909447070677</v>
      </c>
      <c r="AW45" s="5">
        <f t="shared" ca="1" si="8"/>
        <v>76138.689904659841</v>
      </c>
      <c r="AX45" s="5">
        <f t="shared" ca="1" si="8"/>
        <v>77166.971076756483</v>
      </c>
      <c r="AY45" s="5">
        <f t="shared" ca="1" si="8"/>
        <v>78206.317305148608</v>
      </c>
      <c r="AZ45" s="5">
        <f t="shared" ca="1" si="8"/>
        <v>78321.654765869593</v>
      </c>
      <c r="BA45" s="5">
        <f t="shared" ca="1" si="8"/>
        <v>78434.400798522853</v>
      </c>
      <c r="BB45" s="5">
        <f t="shared" ca="1" si="8"/>
        <v>78956.718202346776</v>
      </c>
      <c r="BC45" s="5">
        <f t="shared" ca="1" si="8"/>
        <v>79482.468829456528</v>
      </c>
      <c r="BD45" s="5">
        <f t="shared" ca="1" si="8"/>
        <v>79933.211148545946</v>
      </c>
      <c r="BE45" s="5">
        <f t="shared" ca="1" si="8"/>
        <v>80386.267278521074</v>
      </c>
      <c r="BF45" s="5">
        <f t="shared" ca="1" si="8"/>
        <v>80982.497992869874</v>
      </c>
      <c r="BG45" s="5">
        <f t="shared" ca="1" si="8"/>
        <v>81583.150993223127</v>
      </c>
      <c r="BH45" s="5">
        <f t="shared" ca="1" si="8"/>
        <v>82188.25907999347</v>
      </c>
      <c r="BI45" s="5">
        <f t="shared" ca="1" si="8"/>
        <v>82797.855296876718</v>
      </c>
    </row>
    <row r="46" spans="1:61" x14ac:dyDescent="0.25">
      <c r="A46" s="27" t="s">
        <v>100</v>
      </c>
      <c r="C46" s="4">
        <f ca="1">'Acquisition and CapEx'!C59</f>
        <v>0</v>
      </c>
      <c r="D46" s="4">
        <f ca="1">'Acquisition and CapEx'!D59</f>
        <v>12207.395769319073</v>
      </c>
      <c r="E46" s="4">
        <f ca="1">'Acquisition and CapEx'!E59</f>
        <v>24526.355346877135</v>
      </c>
      <c r="F46" s="4">
        <f ca="1">'Acquisition and CapEx'!F59</f>
        <v>38613.084652798985</v>
      </c>
      <c r="G46" s="4">
        <f ca="1">'Acquisition and CapEx'!G59</f>
        <v>52828.442530923989</v>
      </c>
      <c r="H46" s="4">
        <f ca="1">'Acquisition and CapEx'!H59</f>
        <v>67197.775249707644</v>
      </c>
      <c r="I46" s="4">
        <f ca="1">'Acquisition and CapEx'!I59</f>
        <v>81723.052846997351</v>
      </c>
      <c r="J46" s="4">
        <f ca="1">'Acquisition and CapEx'!J59</f>
        <v>96406.274096932873</v>
      </c>
      <c r="K46" s="4">
        <f ca="1">'Acquisition and CapEx'!K59</f>
        <v>111249.46696402661</v>
      </c>
      <c r="L46" s="4">
        <f ca="1">'Acquisition and CapEx'!L59</f>
        <v>123802.92140830673</v>
      </c>
      <c r="M46" s="4">
        <f ca="1">'Acquisition and CapEx'!M59</f>
        <v>136481.55459222861</v>
      </c>
      <c r="N46" s="4">
        <f ca="1">'Acquisition and CapEx'!N59</f>
        <v>157346.39263333968</v>
      </c>
      <c r="O46" s="4">
        <f ca="1">'Acquisition and CapEx'!O59</f>
        <v>178412.03652467093</v>
      </c>
      <c r="P46" s="4">
        <f ca="1">'Acquisition and CapEx'!P59</f>
        <v>199633.92580878834</v>
      </c>
      <c r="Q46" s="4">
        <f ca="1">'Acquisition and CapEx'!Q59</f>
        <v>221013.21936898516</v>
      </c>
      <c r="R46" s="4">
        <f ca="1">'Acquisition and CapEx'!R59</f>
        <v>242551.08468407518</v>
      </c>
      <c r="S46" s="4">
        <f ca="1">'Acquisition and CapEx'!S59</f>
        <v>264248.69789214636</v>
      </c>
      <c r="T46" s="4">
        <f ca="1">'Acquisition and CapEx'!T59</f>
        <v>286107.24385478732</v>
      </c>
      <c r="U46" s="4">
        <f ca="1">'Acquisition and CapEx'!U59</f>
        <v>308127.91622179002</v>
      </c>
      <c r="V46" s="4">
        <f ca="1">'Acquisition and CapEx'!V59</f>
        <v>330311.91749633272</v>
      </c>
      <c r="W46" s="4">
        <f ca="1">'Acquisition and CapEx'!W59</f>
        <v>352660.45910064603</v>
      </c>
      <c r="X46" s="4">
        <f ca="1">'Acquisition and CapEx'!X59</f>
        <v>369217.04393424222</v>
      </c>
      <c r="Y46" s="4">
        <f ca="1">'Acquisition and CapEx'!Y59</f>
        <v>385875.40946834459</v>
      </c>
      <c r="Z46" s="4">
        <f ca="1">'Acquisition and CapEx'!Z59</f>
        <v>407413.52507412864</v>
      </c>
      <c r="AA46" s="4">
        <f ca="1">'Acquisition and CapEx'!AA59</f>
        <v>429087.2441394903</v>
      </c>
      <c r="AB46" s="4">
        <f ca="1">'Acquisition and CapEx'!AB59</f>
        <v>439319.68409871217</v>
      </c>
      <c r="AC46" s="4">
        <f ca="1">'Acquisition and CapEx'!AC59</f>
        <v>449578.6522932403</v>
      </c>
      <c r="AD46" s="4">
        <f ca="1">'Acquisition and CapEx'!AD59</f>
        <v>448760.10330147855</v>
      </c>
      <c r="AE46" s="4">
        <f ca="1">'Acquisition and CapEx'!AE59</f>
        <v>447884.4179618723</v>
      </c>
      <c r="AF46" s="4">
        <f ca="1">'Acquisition and CapEx'!AF59</f>
        <v>450972.64235239907</v>
      </c>
      <c r="AG46" s="4">
        <f ca="1">'Acquisition and CapEx'!AG59</f>
        <v>454051.70345792593</v>
      </c>
      <c r="AH46" s="4">
        <f ca="1">'Acquisition and CapEx'!AH59</f>
        <v>454152.41847441776</v>
      </c>
      <c r="AI46" s="4">
        <f ca="1">'Acquisition and CapEx'!AI59</f>
        <v>454207.83065257745</v>
      </c>
      <c r="AJ46" s="4">
        <f ca="1">'Acquisition and CapEx'!AJ59</f>
        <v>457587.92742320243</v>
      </c>
      <c r="AK46" s="4">
        <f ca="1">'Acquisition and CapEx'!AK59</f>
        <v>460993.09461419063</v>
      </c>
      <c r="AL46" s="4">
        <f ca="1">'Acquisition and CapEx'!AL59</f>
        <v>464423.51817464957</v>
      </c>
      <c r="AM46" s="4">
        <f ca="1">'Acquisition and CapEx'!AM59</f>
        <v>467879.38543288468</v>
      </c>
      <c r="AN46" s="4">
        <f ca="1">'Acquisition and CapEx'!AN59</f>
        <v>471360.8851066283</v>
      </c>
      <c r="AO46" s="4">
        <f ca="1">'Acquisition and CapEx'!AO59</f>
        <v>474868.20731334621</v>
      </c>
      <c r="AP46" s="4">
        <f ca="1">'Acquisition and CapEx'!AP59</f>
        <v>478401.54358061898</v>
      </c>
      <c r="AQ46" s="4">
        <f ca="1">'Acquisition and CapEx'!AQ59</f>
        <v>481961.08685660094</v>
      </c>
      <c r="AR46" s="4">
        <f ca="1">'Acquisition and CapEx'!AR59</f>
        <v>485972.57515010575</v>
      </c>
      <c r="AS46" s="4">
        <f ca="1">'Acquisition and CapEx'!AS59</f>
        <v>490013.81694021914</v>
      </c>
      <c r="AT46" s="4">
        <f ca="1">'Acquisition and CapEx'!AT59</f>
        <v>492075.0786116909</v>
      </c>
      <c r="AU46" s="4">
        <f ca="1">'Acquisition and CapEx'!AU59</f>
        <v>494151.62880893273</v>
      </c>
      <c r="AV46" s="4">
        <f ca="1">'Acquisition and CapEx'!AV59</f>
        <v>501215.79932198644</v>
      </c>
      <c r="AW46" s="4">
        <f ca="1">'Acquisition and CapEx'!AW59</f>
        <v>508332.3652947857</v>
      </c>
      <c r="AX46" s="4">
        <f ca="1">'Acquisition and CapEx'!AX59</f>
        <v>513480.8097887871</v>
      </c>
      <c r="AY46" s="4">
        <f ca="1">'Acquisition and CapEx'!AY59</f>
        <v>518667.44066514418</v>
      </c>
      <c r="AZ46" s="4">
        <f ca="1">'Acquisition and CapEx'!AZ59</f>
        <v>516847.56415255676</v>
      </c>
      <c r="BA46" s="4">
        <f ca="1">'Acquisition and CapEx'!BA59</f>
        <v>515014.18948524882</v>
      </c>
      <c r="BB46" s="4">
        <f ca="1">'Acquisition and CapEx'!BB59</f>
        <v>517558.18198816775</v>
      </c>
      <c r="BC46" s="4">
        <f ca="1">'Acquisition and CapEx'!BC59</f>
        <v>520121.04346608289</v>
      </c>
      <c r="BD46" s="4">
        <f ca="1">'Acquisition and CapEx'!BD59</f>
        <v>521475.04153287259</v>
      </c>
      <c r="BE46" s="4">
        <f ca="1">'Acquisition and CapEx'!BE59</f>
        <v>522839.08230051055</v>
      </c>
      <c r="BF46" s="4">
        <f ca="1">'Acquisition and CapEx'!BF59</f>
        <v>525582.13337524887</v>
      </c>
      <c r="BG46" s="4">
        <f ca="1">'Acquisition and CapEx'!BG59</f>
        <v>528345.52985669859</v>
      </c>
      <c r="BH46" s="4">
        <f ca="1">'Acquisition and CapEx'!BH59</f>
        <v>531129.42264820146</v>
      </c>
      <c r="BI46" s="4">
        <f ca="1">'Acquisition and CapEx'!BI59</f>
        <v>533933.96377236047</v>
      </c>
    </row>
    <row r="47" spans="1:61" x14ac:dyDescent="0.25">
      <c r="A47" s="27" t="s">
        <v>315</v>
      </c>
      <c r="C47" s="4">
        <f ca="1">SUM(C44:C46)</f>
        <v>26416.829999999998</v>
      </c>
      <c r="D47" s="4">
        <f t="shared" ref="D47:BI47" ca="1" si="9">SUM(D44:D46)</f>
        <v>53028.515032348885</v>
      </c>
      <c r="E47" s="4">
        <f t="shared" ca="1" si="9"/>
        <v>66565.305566624724</v>
      </c>
      <c r="F47" s="4">
        <f t="shared" ca="1" si="9"/>
        <v>82055.531030488637</v>
      </c>
      <c r="G47" s="4">
        <f t="shared" ca="1" si="9"/>
        <v>97700.240026597297</v>
      </c>
      <c r="H47" s="4">
        <f t="shared" ca="1" si="9"/>
        <v>113532.50797211565</v>
      </c>
      <c r="I47" s="4">
        <f t="shared" ca="1" si="9"/>
        <v>129554.97643172434</v>
      </c>
      <c r="J47" s="4">
        <f t="shared" ca="1" si="9"/>
        <v>145770.32811856605</v>
      </c>
      <c r="K47" s="4">
        <f t="shared" ca="1" si="9"/>
        <v>162181.28756882812</v>
      </c>
      <c r="L47" s="4">
        <f t="shared" ca="1" si="9"/>
        <v>174696.05860178798</v>
      </c>
      <c r="M47" s="4">
        <f t="shared" ca="1" si="9"/>
        <v>187342.39154055616</v>
      </c>
      <c r="N47" s="4">
        <f t="shared" ca="1" si="9"/>
        <v>209008.18945011182</v>
      </c>
      <c r="O47" s="4">
        <f t="shared" ca="1" si="9"/>
        <v>230897.89023762377</v>
      </c>
      <c r="P47" s="4">
        <f t="shared" ca="1" si="9"/>
        <v>252953.21852817849</v>
      </c>
      <c r="Q47" s="4">
        <f t="shared" ca="1" si="9"/>
        <v>275175.42704683566</v>
      </c>
      <c r="R47" s="4">
        <f t="shared" ca="1" si="9"/>
        <v>297565.77799010021</v>
      </c>
      <c r="S47" s="4">
        <f t="shared" ca="1" si="9"/>
        <v>320125.54309750692</v>
      </c>
      <c r="T47" s="4">
        <f t="shared" ca="1" si="9"/>
        <v>342856.00372374605</v>
      </c>
      <c r="U47" s="4">
        <f t="shared" ca="1" si="9"/>
        <v>365758.45091133349</v>
      </c>
      <c r="V47" s="4">
        <f t="shared" ca="1" si="9"/>
        <v>388834.18546383077</v>
      </c>
      <c r="W47" s="4">
        <f t="shared" ca="1" si="9"/>
        <v>412084.51801961713</v>
      </c>
      <c r="X47" s="4">
        <f t="shared" ca="1" si="9"/>
        <v>429092.32487938128</v>
      </c>
      <c r="Y47" s="4">
        <f t="shared" ca="1" si="9"/>
        <v>446197.92116561619</v>
      </c>
      <c r="Z47" s="4">
        <f t="shared" ca="1" si="9"/>
        <v>468703.60950535408</v>
      </c>
      <c r="AA47" s="4">
        <f t="shared" ca="1" si="9"/>
        <v>491347.41757132864</v>
      </c>
      <c r="AB47" s="4">
        <f t="shared" ca="1" si="9"/>
        <v>503255.81150510442</v>
      </c>
      <c r="AC47" s="4">
        <f t="shared" ca="1" si="9"/>
        <v>515194.75438694819</v>
      </c>
      <c r="AD47" s="4">
        <f t="shared" ca="1" si="9"/>
        <v>514917.39500549476</v>
      </c>
      <c r="AE47" s="4">
        <f t="shared" ca="1" si="9"/>
        <v>514569.30287820275</v>
      </c>
      <c r="AF47" s="4">
        <f t="shared" ca="1" si="9"/>
        <v>518041.64921495772</v>
      </c>
      <c r="AG47" s="4">
        <f t="shared" ca="1" si="9"/>
        <v>521495.54860141187</v>
      </c>
      <c r="AH47" s="4">
        <f t="shared" ca="1" si="9"/>
        <v>521775.59473823512</v>
      </c>
      <c r="AI47" s="4">
        <f t="shared" ca="1" si="9"/>
        <v>521993.04251235339</v>
      </c>
      <c r="AJ47" s="4">
        <f t="shared" ca="1" si="9"/>
        <v>525875.90706481109</v>
      </c>
      <c r="AK47" s="4">
        <f t="shared" ca="1" si="9"/>
        <v>529787.57110235747</v>
      </c>
      <c r="AL47" s="4">
        <f t="shared" ca="1" si="9"/>
        <v>533728.24823284079</v>
      </c>
      <c r="AM47" s="4">
        <f t="shared" ca="1" si="9"/>
        <v>537698.15364845388</v>
      </c>
      <c r="AN47" s="4">
        <f t="shared" ca="1" si="9"/>
        <v>541697.50413748529</v>
      </c>
      <c r="AO47" s="4">
        <f t="shared" ca="1" si="9"/>
        <v>545726.51809615805</v>
      </c>
      <c r="AP47" s="4">
        <f t="shared" ca="1" si="9"/>
        <v>549785.41554055584</v>
      </c>
      <c r="AQ47" s="4">
        <f t="shared" ca="1" si="9"/>
        <v>553874.41811863717</v>
      </c>
      <c r="AR47" s="4">
        <f t="shared" ca="1" si="9"/>
        <v>558322.03157365718</v>
      </c>
      <c r="AS47" s="4">
        <f t="shared" ca="1" si="9"/>
        <v>562801.91190377274</v>
      </c>
      <c r="AT47" s="4">
        <f t="shared" ca="1" si="9"/>
        <v>565166.5376606934</v>
      </c>
      <c r="AU47" s="4">
        <f t="shared" ca="1" si="9"/>
        <v>567546.94780167495</v>
      </c>
      <c r="AV47" s="4">
        <f t="shared" ca="1" si="9"/>
        <v>575974.70876905718</v>
      </c>
      <c r="AW47" s="4">
        <f t="shared" ca="1" si="9"/>
        <v>584471.05519944557</v>
      </c>
      <c r="AX47" s="4">
        <f t="shared" ca="1" si="9"/>
        <v>590647.78086554352</v>
      </c>
      <c r="AY47" s="4">
        <f t="shared" ca="1" si="9"/>
        <v>596873.75797029282</v>
      </c>
      <c r="AZ47" s="4">
        <f t="shared" ca="1" si="9"/>
        <v>595169.21891842631</v>
      </c>
      <c r="BA47" s="4">
        <f t="shared" ca="1" si="9"/>
        <v>593448.59028377163</v>
      </c>
      <c r="BB47" s="4">
        <f t="shared" ca="1" si="9"/>
        <v>596514.90019051451</v>
      </c>
      <c r="BC47" s="4">
        <f t="shared" ca="1" si="9"/>
        <v>599603.51229553937</v>
      </c>
      <c r="BD47" s="4">
        <f t="shared" ca="1" si="9"/>
        <v>601408.25268141855</v>
      </c>
      <c r="BE47" s="4">
        <f t="shared" ca="1" si="9"/>
        <v>603225.34957903158</v>
      </c>
      <c r="BF47" s="4">
        <f t="shared" ca="1" si="9"/>
        <v>606564.6313681188</v>
      </c>
      <c r="BG47" s="4">
        <f t="shared" ca="1" si="9"/>
        <v>609928.68084992166</v>
      </c>
      <c r="BH47" s="4">
        <f t="shared" ca="1" si="9"/>
        <v>613317.68172819493</v>
      </c>
      <c r="BI47" s="4">
        <f t="shared" ca="1" si="9"/>
        <v>616731.81906923722</v>
      </c>
    </row>
    <row r="49" spans="1:61" x14ac:dyDescent="0.25">
      <c r="A49" s="27" t="s">
        <v>32</v>
      </c>
      <c r="C49" s="5">
        <f ca="1">C41-C47</f>
        <v>354144.17</v>
      </c>
      <c r="D49" s="5">
        <f t="shared" ref="D49:BI49" ca="1" si="10">D41-D47</f>
        <v>552112.65656867856</v>
      </c>
      <c r="E49" s="5">
        <f t="shared" ca="1" si="10"/>
        <v>573566.16770971206</v>
      </c>
      <c r="F49" s="5">
        <f t="shared" ca="1" si="10"/>
        <v>599213.51822038007</v>
      </c>
      <c r="G49" s="5">
        <f t="shared" ca="1" si="10"/>
        <v>625526.34316251322</v>
      </c>
      <c r="H49" s="5">
        <f t="shared" ca="1" si="10"/>
        <v>652728.89482651942</v>
      </c>
      <c r="I49" s="5">
        <f t="shared" ca="1" si="10"/>
        <v>680840.60298913508</v>
      </c>
      <c r="J49" s="5">
        <f t="shared" ca="1" si="10"/>
        <v>709881.26769692253</v>
      </c>
      <c r="K49" s="5">
        <f t="shared" ca="1" si="10"/>
        <v>739871.06592455588</v>
      </c>
      <c r="L49" s="5">
        <f t="shared" ca="1" si="10"/>
        <v>720165.26926084002</v>
      </c>
      <c r="M49" s="5">
        <f t="shared" ca="1" si="10"/>
        <v>700496.91046488751</v>
      </c>
      <c r="N49" s="5">
        <f t="shared" ca="1" si="10"/>
        <v>699540.32672284113</v>
      </c>
      <c r="O49" s="5">
        <f t="shared" ca="1" si="10"/>
        <v>699085.3168608055</v>
      </c>
      <c r="P49" s="5">
        <f t="shared" ca="1" si="10"/>
        <v>698732.66284047719</v>
      </c>
      <c r="Q49" s="5">
        <f t="shared" ca="1" si="10"/>
        <v>698483.90805454284</v>
      </c>
      <c r="R49" s="5">
        <f t="shared" ca="1" si="10"/>
        <v>698340.6131596996</v>
      </c>
      <c r="S49" s="5">
        <f t="shared" ca="1" si="10"/>
        <v>698304.35624784674</v>
      </c>
      <c r="T49" s="5">
        <f t="shared" ca="1" si="10"/>
        <v>698376.73301886569</v>
      </c>
      <c r="U49" s="5">
        <f t="shared" ca="1" si="10"/>
        <v>698559.35695500229</v>
      </c>
      <c r="V49" s="5">
        <f t="shared" ca="1" si="10"/>
        <v>698853.85949687078</v>
      </c>
      <c r="W49" s="5">
        <f t="shared" ca="1" si="10"/>
        <v>699261.89022108843</v>
      </c>
      <c r="X49" s="5">
        <f t="shared" ca="1" si="10"/>
        <v>690846.00330256158</v>
      </c>
      <c r="Y49" s="5">
        <f t="shared" ca="1" si="10"/>
        <v>682151.45317143691</v>
      </c>
      <c r="Z49" s="5">
        <f t="shared" ca="1" si="10"/>
        <v>685353.35762758355</v>
      </c>
      <c r="AA49" s="5">
        <f t="shared" ca="1" si="10"/>
        <v>688452.47442653496</v>
      </c>
      <c r="AB49" s="5">
        <f t="shared" ca="1" si="10"/>
        <v>725766.93428559648</v>
      </c>
      <c r="AC49" s="5">
        <f t="shared" ca="1" si="10"/>
        <v>763135.60269748815</v>
      </c>
      <c r="AD49" s="5">
        <f t="shared" ca="1" si="10"/>
        <v>774711.43913656566</v>
      </c>
      <c r="AE49" s="5">
        <f t="shared" ca="1" si="10"/>
        <v>785854.79526416177</v>
      </c>
      <c r="AF49" s="5">
        <f t="shared" ca="1" si="10"/>
        <v>788344.96674861957</v>
      </c>
      <c r="AG49" s="5">
        <f t="shared" ca="1" si="10"/>
        <v>790493.38542778406</v>
      </c>
      <c r="AH49" s="5">
        <f t="shared" ca="1" si="10"/>
        <v>789247.6313841088</v>
      </c>
      <c r="AI49" s="5">
        <f t="shared" ca="1" si="10"/>
        <v>787436.45843946806</v>
      </c>
      <c r="AJ49" s="5">
        <f t="shared" ca="1" si="10"/>
        <v>793265.72648345097</v>
      </c>
      <c r="AK49" s="5">
        <f t="shared" ca="1" si="10"/>
        <v>799138.23062692722</v>
      </c>
      <c r="AL49" s="5">
        <f t="shared" ca="1" si="10"/>
        <v>805054.29155515251</v>
      </c>
      <c r="AM49" s="5">
        <f t="shared" ca="1" si="10"/>
        <v>811014.23233192216</v>
      </c>
      <c r="AN49" s="5">
        <f t="shared" ca="1" si="10"/>
        <v>817018.37841722462</v>
      </c>
      <c r="AO49" s="5">
        <f t="shared" ca="1" si="10"/>
        <v>823067.05768500478</v>
      </c>
      <c r="AP49" s="5">
        <f t="shared" ca="1" si="10"/>
        <v>829160.60044107551</v>
      </c>
      <c r="AQ49" s="5">
        <f t="shared" ca="1" si="10"/>
        <v>835299.33944114915</v>
      </c>
      <c r="AR49" s="5">
        <f t="shared" ca="1" si="10"/>
        <v>837913.28818331915</v>
      </c>
      <c r="AS49" s="5">
        <f t="shared" ca="1" si="10"/>
        <v>840523.29972606897</v>
      </c>
      <c r="AT49" s="5">
        <f t="shared" ca="1" si="10"/>
        <v>840683.55647596938</v>
      </c>
      <c r="AU49" s="5">
        <f t="shared" ca="1" si="10"/>
        <v>840788.28224640316</v>
      </c>
      <c r="AV49" s="5">
        <f t="shared" ca="1" si="10"/>
        <v>870113.31494105211</v>
      </c>
      <c r="AW49" s="5">
        <f t="shared" ca="1" si="10"/>
        <v>899852.31585261493</v>
      </c>
      <c r="AX49" s="5">
        <f t="shared" ca="1" si="10"/>
        <v>920136.75797135127</v>
      </c>
      <c r="AY49" s="5">
        <f t="shared" ca="1" si="10"/>
        <v>940682.82040003035</v>
      </c>
      <c r="AZ49" s="5">
        <f t="shared" ca="1" si="10"/>
        <v>938300.71334921301</v>
      </c>
      <c r="BA49" s="5">
        <f t="shared" ca="1" si="10"/>
        <v>935789.4884572915</v>
      </c>
      <c r="BB49" s="5">
        <f t="shared" ca="1" si="10"/>
        <v>942084.44125440717</v>
      </c>
      <c r="BC49" s="5">
        <f t="shared" ca="1" si="10"/>
        <v>948411.8302643426</v>
      </c>
      <c r="BD49" s="5">
        <f t="shared" ca="1" si="10"/>
        <v>953462.66887759254</v>
      </c>
      <c r="BE49" s="5">
        <f t="shared" ca="1" si="10"/>
        <v>958517.68672568188</v>
      </c>
      <c r="BF49" s="5">
        <f t="shared" ca="1" si="10"/>
        <v>966761.96513524093</v>
      </c>
      <c r="BG49" s="5">
        <f t="shared" ca="1" si="10"/>
        <v>975067.39194952068</v>
      </c>
      <c r="BH49" s="5">
        <f t="shared" ca="1" si="10"/>
        <v>983434.42071062513</v>
      </c>
      <c r="BI49" s="5">
        <f t="shared" ca="1" si="10"/>
        <v>991863.50832461822</v>
      </c>
    </row>
    <row r="51" spans="1:61" x14ac:dyDescent="0.25">
      <c r="A51" s="115" t="s">
        <v>75</v>
      </c>
    </row>
    <row r="52" spans="1:61" x14ac:dyDescent="0.25">
      <c r="A52" s="27" t="str">
        <f>A8</f>
        <v>AM Fee on unreturned capital</v>
      </c>
      <c r="C52" s="4">
        <v>0</v>
      </c>
      <c r="D52" s="4">
        <f ca="1">'Waterfall and TWR'!C23*$B$8*'Qtr Cash Flow'!C32/4</f>
        <v>0</v>
      </c>
      <c r="E52" s="4">
        <f ca="1">'Waterfall and TWR'!D23*$B$8*'Qtr Cash Flow'!D32/4</f>
        <v>0</v>
      </c>
      <c r="F52" s="4">
        <f ca="1">'Waterfall and TWR'!E23*$B$8*'Qtr Cash Flow'!E32/4</f>
        <v>0</v>
      </c>
      <c r="G52" s="4">
        <f ca="1">'Waterfall and TWR'!F23*$B$8*'Qtr Cash Flow'!F32/4</f>
        <v>0</v>
      </c>
      <c r="H52" s="4">
        <f ca="1">'Waterfall and TWR'!G23*$B$8*'Qtr Cash Flow'!G32/4</f>
        <v>0</v>
      </c>
      <c r="I52" s="4">
        <f ca="1">'Waterfall and TWR'!H23*$B$8*'Qtr Cash Flow'!H32/4</f>
        <v>0</v>
      </c>
      <c r="J52" s="4">
        <f ca="1">'Waterfall and TWR'!I23*$B$8*'Qtr Cash Flow'!I32/4</f>
        <v>0</v>
      </c>
      <c r="K52" s="4">
        <f ca="1">'Waterfall and TWR'!J23*$B$8*'Qtr Cash Flow'!J32/4</f>
        <v>0</v>
      </c>
      <c r="L52" s="4">
        <f ca="1">'Waterfall and TWR'!K23*$B$8*'Qtr Cash Flow'!K32/4</f>
        <v>0</v>
      </c>
      <c r="M52" s="4">
        <f ca="1">'Waterfall and TWR'!L23*$B$8*'Qtr Cash Flow'!L32/4</f>
        <v>0</v>
      </c>
      <c r="N52" s="4">
        <f ca="1">'Waterfall and TWR'!M23*$B$8*'Qtr Cash Flow'!M32/4</f>
        <v>0</v>
      </c>
      <c r="O52" s="4">
        <f ca="1">'Waterfall and TWR'!N23*$B$8*'Qtr Cash Flow'!N32/4</f>
        <v>0</v>
      </c>
      <c r="P52" s="4">
        <f ca="1">'Waterfall and TWR'!O23*$B$8*'Qtr Cash Flow'!O32/4</f>
        <v>0</v>
      </c>
      <c r="Q52" s="4">
        <f ca="1">'Waterfall and TWR'!P23*$B$8*'Qtr Cash Flow'!P32/4</f>
        <v>0</v>
      </c>
      <c r="R52" s="4">
        <f ca="1">'Waterfall and TWR'!Q23*$B$8*'Qtr Cash Flow'!Q32/4</f>
        <v>0</v>
      </c>
      <c r="S52" s="4">
        <f ca="1">'Waterfall and TWR'!R23*$B$8*'Qtr Cash Flow'!R32/4</f>
        <v>0</v>
      </c>
      <c r="T52" s="4">
        <f ca="1">'Waterfall and TWR'!S23*$B$8*'Qtr Cash Flow'!S32/4</f>
        <v>0</v>
      </c>
      <c r="U52" s="4">
        <f ca="1">'Waterfall and TWR'!T23*$B$8*'Qtr Cash Flow'!T32/4</f>
        <v>0</v>
      </c>
      <c r="V52" s="4">
        <f ca="1">'Waterfall and TWR'!U23*$B$8*'Qtr Cash Flow'!U32/4</f>
        <v>0</v>
      </c>
      <c r="W52" s="4">
        <f ca="1">'Waterfall and TWR'!V23*$B$8*'Qtr Cash Flow'!V32/4</f>
        <v>0</v>
      </c>
      <c r="X52" s="4">
        <f ca="1">'Waterfall and TWR'!W23*$B$8*'Qtr Cash Flow'!W32/4</f>
        <v>0</v>
      </c>
      <c r="Y52" s="4">
        <f ca="1">'Waterfall and TWR'!X23*$B$8*'Qtr Cash Flow'!X32/4</f>
        <v>0</v>
      </c>
      <c r="Z52" s="4">
        <f ca="1">'Waterfall and TWR'!Y23*$B$8*'Qtr Cash Flow'!Y32/4</f>
        <v>0</v>
      </c>
      <c r="AA52" s="4">
        <f ca="1">'Waterfall and TWR'!Z23*$B$8*'Qtr Cash Flow'!Z32/4</f>
        <v>0</v>
      </c>
      <c r="AB52" s="4">
        <f ca="1">'Waterfall and TWR'!AA23*$B$8*'Qtr Cash Flow'!AA32/4</f>
        <v>0</v>
      </c>
      <c r="AC52" s="4">
        <f ca="1">'Waterfall and TWR'!AB23*$B$8*'Qtr Cash Flow'!AB32/4</f>
        <v>0</v>
      </c>
      <c r="AD52" s="4">
        <f ca="1">'Waterfall and TWR'!AC23*$B$8*'Qtr Cash Flow'!AC32/4</f>
        <v>0</v>
      </c>
      <c r="AE52" s="4">
        <f ca="1">'Waterfall and TWR'!AD23*$B$8*'Qtr Cash Flow'!AD32/4</f>
        <v>0</v>
      </c>
      <c r="AF52" s="4">
        <f ca="1">'Waterfall and TWR'!AE23*$B$8*'Qtr Cash Flow'!AE32/4</f>
        <v>0</v>
      </c>
      <c r="AG52" s="4">
        <f ca="1">'Waterfall and TWR'!AF23*$B$8*'Qtr Cash Flow'!AF32/4</f>
        <v>0</v>
      </c>
      <c r="AH52" s="4">
        <f ca="1">'Waterfall and TWR'!AG23*$B$8*'Qtr Cash Flow'!AG32/4</f>
        <v>0</v>
      </c>
      <c r="AI52" s="4">
        <f ca="1">'Waterfall and TWR'!AH23*$B$8*'Qtr Cash Flow'!AH32/4</f>
        <v>0</v>
      </c>
      <c r="AJ52" s="4">
        <f ca="1">'Waterfall and TWR'!AI23*$B$8*'Qtr Cash Flow'!AI32/4</f>
        <v>0</v>
      </c>
      <c r="AK52" s="4">
        <f ca="1">'Waterfall and TWR'!AJ23*$B$8*'Qtr Cash Flow'!AJ32/4</f>
        <v>0</v>
      </c>
      <c r="AL52" s="4">
        <f ca="1">'Waterfall and TWR'!AK23*$B$8*'Qtr Cash Flow'!AK32/4</f>
        <v>0</v>
      </c>
      <c r="AM52" s="4">
        <f ca="1">'Waterfall and TWR'!AL23*$B$8*'Qtr Cash Flow'!AL32/4</f>
        <v>0</v>
      </c>
      <c r="AN52" s="4">
        <f ca="1">'Waterfall and TWR'!AM23*$B$8*'Qtr Cash Flow'!AM32/4</f>
        <v>0</v>
      </c>
      <c r="AO52" s="4">
        <f ca="1">'Waterfall and TWR'!AN23*$B$8*'Qtr Cash Flow'!AN32/4</f>
        <v>0</v>
      </c>
      <c r="AP52" s="4">
        <f ca="1">'Waterfall and TWR'!AO23*$B$8*'Qtr Cash Flow'!AO32/4</f>
        <v>0</v>
      </c>
      <c r="AQ52" s="4">
        <f ca="1">'Waterfall and TWR'!AP23*$B$8*'Qtr Cash Flow'!AP32/4</f>
        <v>0</v>
      </c>
      <c r="AR52" s="4">
        <f ca="1">'Waterfall and TWR'!AQ23*$B$8*'Qtr Cash Flow'!AQ32/4</f>
        <v>0</v>
      </c>
      <c r="AS52" s="4">
        <f ca="1">'Waterfall and TWR'!AR23*$B$8*'Qtr Cash Flow'!AR32/4</f>
        <v>0</v>
      </c>
      <c r="AT52" s="4">
        <f ca="1">'Waterfall and TWR'!AS23*$B$8*'Qtr Cash Flow'!AS32/4</f>
        <v>0</v>
      </c>
      <c r="AU52" s="4">
        <f ca="1">'Waterfall and TWR'!AT23*$B$8*'Qtr Cash Flow'!AT32/4</f>
        <v>0</v>
      </c>
      <c r="AV52" s="4">
        <f ca="1">'Waterfall and TWR'!AU23*$B$8*'Qtr Cash Flow'!AU32/4</f>
        <v>0</v>
      </c>
      <c r="AW52" s="4">
        <f ca="1">'Waterfall and TWR'!AV23*$B$8*'Qtr Cash Flow'!AV32/4</f>
        <v>0</v>
      </c>
      <c r="AX52" s="4">
        <f ca="1">'Waterfall and TWR'!AW23*$B$8*'Qtr Cash Flow'!AW32/4</f>
        <v>0</v>
      </c>
      <c r="AY52" s="4">
        <f ca="1">'Waterfall and TWR'!AX23*$B$8*'Qtr Cash Flow'!AX32/4</f>
        <v>0</v>
      </c>
      <c r="AZ52" s="4">
        <f ca="1">'Waterfall and TWR'!AY23*$B$8*'Qtr Cash Flow'!AY32/4</f>
        <v>0</v>
      </c>
      <c r="BA52" s="4">
        <f ca="1">'Waterfall and TWR'!AZ23*$B$8*'Qtr Cash Flow'!AZ32/4</f>
        <v>0</v>
      </c>
      <c r="BB52" s="4">
        <f ca="1">'Waterfall and TWR'!BA23*$B$8*'Qtr Cash Flow'!BA32/4</f>
        <v>0</v>
      </c>
      <c r="BC52" s="4">
        <f ca="1">'Waterfall and TWR'!BB23*$B$8*'Qtr Cash Flow'!BB32/4</f>
        <v>0</v>
      </c>
      <c r="BD52" s="4">
        <f ca="1">'Waterfall and TWR'!BC23*$B$8*'Qtr Cash Flow'!BC32/4</f>
        <v>0</v>
      </c>
      <c r="BE52" s="4">
        <f ca="1">'Waterfall and TWR'!BD23*$B$8*'Qtr Cash Flow'!BD32/4</f>
        <v>0</v>
      </c>
      <c r="BF52" s="4">
        <f ca="1">'Waterfall and TWR'!BE23*$B$8*'Qtr Cash Flow'!BE32/4</f>
        <v>0</v>
      </c>
      <c r="BG52" s="4">
        <f ca="1">'Waterfall and TWR'!BF23*$B$8*'Qtr Cash Flow'!BF32/4</f>
        <v>0</v>
      </c>
      <c r="BH52" s="4">
        <f ca="1">'Waterfall and TWR'!BG23*$B$8*'Qtr Cash Flow'!BG32/4</f>
        <v>0</v>
      </c>
      <c r="BI52" s="4">
        <f ca="1">'Waterfall and TWR'!BH23*$B$8*'Qtr Cash Flow'!BH32/4</f>
        <v>0</v>
      </c>
    </row>
    <row r="53" spans="1:61" x14ac:dyDescent="0.25">
      <c r="A53" s="27" t="str">
        <f>A9</f>
        <v>AM Fee on market equity</v>
      </c>
      <c r="C53" s="4">
        <f ca="1">'Waterfall and TWR'!C23*($B$9*Valuation!C68/4)</f>
        <v>49007.41828231651</v>
      </c>
      <c r="D53" s="4">
        <f ca="1">'Waterfall and TWR'!D23*($B$9*Valuation!D68/4)</f>
        <v>49052.431686263488</v>
      </c>
      <c r="E53" s="4">
        <f ca="1">'Waterfall and TWR'!E23*($B$9*Valuation!E68/4)</f>
        <v>53660.981772876534</v>
      </c>
      <c r="F53" s="4">
        <f ca="1">'Waterfall and TWR'!F23*($B$9*Valuation!F68/4)</f>
        <v>58425.814239571177</v>
      </c>
      <c r="G53" s="4">
        <f ca="1">'Waterfall and TWR'!G23*($B$9*Valuation!G68/4)</f>
        <v>55866.647979517031</v>
      </c>
      <c r="H53" s="4">
        <f ca="1">'Waterfall and TWR'!H23*($B$9*Valuation!H68/4)</f>
        <v>57745.518915502733</v>
      </c>
      <c r="I53" s="4">
        <f ca="1">'Waterfall and TWR'!I23*($B$9*Valuation!I68/4)</f>
        <v>59554.060435356878</v>
      </c>
      <c r="J53" s="4">
        <f ca="1">'Waterfall and TWR'!J23*($B$9*Valuation!J68/4)</f>
        <v>60724.442375253981</v>
      </c>
      <c r="K53" s="4">
        <f ca="1">'Waterfall and TWR'!K23*($B$9*Valuation!K68/4)</f>
        <v>61764.258398711194</v>
      </c>
      <c r="L53" s="4">
        <f ca="1">'Waterfall and TWR'!L23*($B$9*Valuation!L68/4)</f>
        <v>62485.887654468279</v>
      </c>
      <c r="M53" s="4">
        <f ca="1">'Waterfall and TWR'!M23*($B$9*Valuation!M68/4)</f>
        <v>63194.277794519861</v>
      </c>
      <c r="N53" s="4">
        <f ca="1">'Waterfall and TWR'!N23*($B$9*Valuation!N68/4)</f>
        <v>65024.699956807402</v>
      </c>
      <c r="O53" s="4">
        <f ca="1">'Waterfall and TWR'!O23*($B$9*Valuation!O68/4)</f>
        <v>66822.860049567724</v>
      </c>
      <c r="P53" s="4">
        <f ca="1">'Waterfall and TWR'!P23*($B$9*Valuation!P68/4)</f>
        <v>68472.637696373858</v>
      </c>
      <c r="Q53" s="4">
        <f ca="1">'Waterfall and TWR'!Q23*($B$9*Valuation!Q68/4)</f>
        <v>70102.084940976914</v>
      </c>
      <c r="R53" s="4">
        <f ca="1">'Waterfall and TWR'!R23*($B$9*Valuation!R68/4)</f>
        <v>68141.080598454864</v>
      </c>
      <c r="S53" s="4">
        <f ca="1">'Waterfall and TWR'!S23*($B$9*Valuation!S68/4)</f>
        <v>68427.64070639314</v>
      </c>
      <c r="T53" s="4">
        <f ca="1">'Waterfall and TWR'!T23*($B$9*Valuation!T68/4)</f>
        <v>47963.18674880726</v>
      </c>
      <c r="U53" s="4">
        <f ca="1">'Waterfall and TWR'!U23*($B$9*Valuation!U68/4)</f>
        <v>48309.227907030472</v>
      </c>
      <c r="V53" s="4">
        <f ca="1">'Waterfall and TWR'!V23*($B$9*Valuation!V68/4)</f>
        <v>47114.51310089232</v>
      </c>
      <c r="W53" s="4">
        <f ca="1">'Waterfall and TWR'!W23*($B$9*Valuation!W68/4)</f>
        <v>45874.50464700567</v>
      </c>
      <c r="X53" s="4">
        <f ca="1">'Waterfall and TWR'!X23*($B$9*Valuation!X68/4)</f>
        <v>46718.451714529103</v>
      </c>
      <c r="Y53" s="4">
        <f ca="1">'Waterfall and TWR'!Y23*($B$9*Valuation!Y68/4)</f>
        <v>47547.926015797864</v>
      </c>
      <c r="Z53" s="4">
        <f ca="1">'Waterfall and TWR'!Z23*($B$9*Valuation!Z68/4)</f>
        <v>54370.283062096001</v>
      </c>
      <c r="AA53" s="4">
        <f ca="1">'Waterfall and TWR'!AA23*($B$9*Valuation!AA68/4)</f>
        <v>61205.75075479981</v>
      </c>
      <c r="AB53" s="4">
        <f ca="1">'Waterfall and TWR'!AB23*($B$9*Valuation!AB68/4)</f>
        <v>0</v>
      </c>
      <c r="AC53" s="4">
        <f ca="1">'Waterfall and TWR'!AC23*($B$9*Valuation!AC68/4)</f>
        <v>0</v>
      </c>
      <c r="AD53" s="4">
        <f ca="1">'Waterfall and TWR'!AD23*($B$9*Valuation!AD68/4)</f>
        <v>0</v>
      </c>
      <c r="AE53" s="4">
        <f ca="1">'Waterfall and TWR'!AE23*($B$9*Valuation!AE68/4)</f>
        <v>0</v>
      </c>
      <c r="AF53" s="4">
        <f ca="1">'Waterfall and TWR'!AF23*($B$9*Valuation!AF68/4)</f>
        <v>0</v>
      </c>
      <c r="AG53" s="4">
        <f ca="1">'Waterfall and TWR'!AG23*($B$9*Valuation!AG68/4)</f>
        <v>0</v>
      </c>
      <c r="AH53" s="4">
        <f ca="1">'Waterfall and TWR'!AH23*($B$9*Valuation!AH68/4)</f>
        <v>0</v>
      </c>
      <c r="AI53" s="4">
        <f ca="1">'Waterfall and TWR'!AI23*($B$9*Valuation!AI68/4)</f>
        <v>0</v>
      </c>
      <c r="AJ53" s="4">
        <f ca="1">'Waterfall and TWR'!AJ23*($B$9*Valuation!AJ68/4)</f>
        <v>0</v>
      </c>
      <c r="AK53" s="4">
        <f ca="1">'Waterfall and TWR'!AK23*($B$9*Valuation!AK68/4)</f>
        <v>0</v>
      </c>
      <c r="AL53" s="4">
        <f ca="1">'Waterfall and TWR'!AL23*($B$9*Valuation!AL68/4)</f>
        <v>0</v>
      </c>
      <c r="AM53" s="4">
        <f ca="1">'Waterfall and TWR'!AM23*($B$9*Valuation!AM68/4)</f>
        <v>0</v>
      </c>
      <c r="AN53" s="4">
        <f ca="1">'Waterfall and TWR'!AN23*($B$9*Valuation!AN68/4)</f>
        <v>0</v>
      </c>
      <c r="AO53" s="4">
        <f ca="1">'Waterfall and TWR'!AO23*($B$9*Valuation!AO68/4)</f>
        <v>0</v>
      </c>
      <c r="AP53" s="4">
        <f ca="1">'Waterfall and TWR'!AP23*($B$9*Valuation!AP68/4)</f>
        <v>0</v>
      </c>
      <c r="AQ53" s="4">
        <f ca="1">'Waterfall and TWR'!AQ23*($B$9*Valuation!AQ68/4)</f>
        <v>0</v>
      </c>
      <c r="AR53" s="4">
        <f ca="1">'Waterfall and TWR'!AR23*($B$9*Valuation!AR68/4)</f>
        <v>0</v>
      </c>
      <c r="AS53" s="4">
        <f ca="1">'Waterfall and TWR'!AS23*($B$9*Valuation!AS68/4)</f>
        <v>0</v>
      </c>
      <c r="AT53" s="4">
        <f ca="1">'Waterfall and TWR'!AT23*($B$9*Valuation!AT68/4)</f>
        <v>0</v>
      </c>
      <c r="AU53" s="4">
        <f ca="1">'Waterfall and TWR'!AU23*($B$9*Valuation!AU68/4)</f>
        <v>0</v>
      </c>
      <c r="AV53" s="4">
        <f ca="1">'Waterfall and TWR'!AV23*($B$9*Valuation!AV68/4)</f>
        <v>0</v>
      </c>
      <c r="AW53" s="4">
        <f ca="1">'Waterfall and TWR'!AW23*($B$9*Valuation!AW68/4)</f>
        <v>0</v>
      </c>
      <c r="AX53" s="4">
        <f ca="1">'Waterfall and TWR'!AX23*($B$9*Valuation!AX68/4)</f>
        <v>0</v>
      </c>
      <c r="AY53" s="4">
        <f ca="1">'Waterfall and TWR'!AY23*($B$9*Valuation!AY68/4)</f>
        <v>0</v>
      </c>
      <c r="AZ53" s="4">
        <f ca="1">'Waterfall and TWR'!AZ23*($B$9*Valuation!AZ68/4)</f>
        <v>0</v>
      </c>
      <c r="BA53" s="4">
        <f ca="1">'Waterfall and TWR'!BA23*($B$9*Valuation!BA68/4)</f>
        <v>0</v>
      </c>
      <c r="BB53" s="4">
        <f ca="1">'Waterfall and TWR'!BB23*($B$9*Valuation!BB68/4)</f>
        <v>0</v>
      </c>
      <c r="BC53" s="4">
        <f ca="1">'Waterfall and TWR'!BC23*($B$9*Valuation!BC68/4)</f>
        <v>0</v>
      </c>
      <c r="BD53" s="4">
        <f ca="1">'Waterfall and TWR'!BD23*($B$9*Valuation!BD68/4)</f>
        <v>0</v>
      </c>
      <c r="BE53" s="4">
        <f ca="1">'Waterfall and TWR'!BE23*($B$9*Valuation!BE68/4)</f>
        <v>0</v>
      </c>
      <c r="BF53" s="4">
        <f ca="1">'Waterfall and TWR'!BF23*($B$9*Valuation!BF68/4)</f>
        <v>0</v>
      </c>
      <c r="BG53" s="4">
        <f ca="1">'Waterfall and TWR'!BG23*($B$9*Valuation!BG68/4)</f>
        <v>0</v>
      </c>
      <c r="BH53" s="4">
        <f ca="1">'Waterfall and TWR'!BH23*($B$9*Valuation!BH68/4)</f>
        <v>0</v>
      </c>
      <c r="BI53" s="4">
        <f ca="1">'Waterfall and TWR'!BI23*($B$9*Valuation!BI68/4)</f>
        <v>0</v>
      </c>
    </row>
    <row r="54" spans="1:61" x14ac:dyDescent="0.25">
      <c r="A54" s="27" t="str">
        <f>A10</f>
        <v>AM Fee on NOI</v>
      </c>
      <c r="C54" s="4">
        <f ca="1">'Waterfall and TWR'!C23*($B$10*C49)</f>
        <v>0</v>
      </c>
      <c r="D54" s="4">
        <f ca="1">'Waterfall and TWR'!D23*($B$10*D49)</f>
        <v>0</v>
      </c>
      <c r="E54" s="4">
        <f ca="1">'Waterfall and TWR'!E23*($B$10*E49)</f>
        <v>0</v>
      </c>
      <c r="F54" s="4">
        <f ca="1">'Waterfall and TWR'!F23*($B$10*F49)</f>
        <v>0</v>
      </c>
      <c r="G54" s="4">
        <f ca="1">'Waterfall and TWR'!G23*($B$10*G49)</f>
        <v>0</v>
      </c>
      <c r="H54" s="4">
        <f ca="1">'Waterfall and TWR'!H23*($B$10*H49)</f>
        <v>0</v>
      </c>
      <c r="I54" s="4">
        <f ca="1">'Waterfall and TWR'!I23*($B$10*I49)</f>
        <v>0</v>
      </c>
      <c r="J54" s="4">
        <f ca="1">'Waterfall and TWR'!J23*($B$10*J49)</f>
        <v>0</v>
      </c>
      <c r="K54" s="4">
        <f ca="1">'Waterfall and TWR'!K23*($B$10*K49)</f>
        <v>0</v>
      </c>
      <c r="L54" s="4">
        <f ca="1">'Waterfall and TWR'!L23*($B$10*L49)</f>
        <v>0</v>
      </c>
      <c r="M54" s="4">
        <f ca="1">'Waterfall and TWR'!M23*($B$10*M49)</f>
        <v>0</v>
      </c>
      <c r="N54" s="4">
        <f ca="1">'Waterfall and TWR'!N23*($B$10*N49)</f>
        <v>0</v>
      </c>
      <c r="O54" s="4">
        <f ca="1">'Waterfall and TWR'!O23*($B$10*O49)</f>
        <v>0</v>
      </c>
      <c r="P54" s="4">
        <f ca="1">'Waterfall and TWR'!P23*($B$10*P49)</f>
        <v>0</v>
      </c>
      <c r="Q54" s="4">
        <f ca="1">'Waterfall and TWR'!Q23*($B$10*Q49)</f>
        <v>0</v>
      </c>
      <c r="R54" s="4">
        <f ca="1">'Waterfall and TWR'!R23*($B$10*R49)</f>
        <v>0</v>
      </c>
      <c r="S54" s="4">
        <f ca="1">'Waterfall and TWR'!S23*($B$10*S49)</f>
        <v>0</v>
      </c>
      <c r="T54" s="4">
        <f ca="1">'Waterfall and TWR'!T23*($B$10*T49)</f>
        <v>0</v>
      </c>
      <c r="U54" s="4">
        <f ca="1">'Waterfall and TWR'!U23*($B$10*U49)</f>
        <v>0</v>
      </c>
      <c r="V54" s="4">
        <f ca="1">'Waterfall and TWR'!V23*($B$10*V49)</f>
        <v>0</v>
      </c>
      <c r="W54" s="4">
        <f ca="1">'Waterfall and TWR'!W23*($B$10*W49)</f>
        <v>0</v>
      </c>
      <c r="X54" s="4">
        <f ca="1">'Waterfall and TWR'!X23*($B$10*X49)</f>
        <v>0</v>
      </c>
      <c r="Y54" s="4">
        <f ca="1">'Waterfall and TWR'!Y23*($B$10*Y49)</f>
        <v>0</v>
      </c>
      <c r="Z54" s="4">
        <f ca="1">'Waterfall and TWR'!Z23*($B$10*Z49)</f>
        <v>0</v>
      </c>
      <c r="AA54" s="4">
        <f ca="1">'Waterfall and TWR'!AA23*($B$10*AA49)</f>
        <v>0</v>
      </c>
      <c r="AB54" s="4">
        <f ca="1">'Waterfall and TWR'!AB23*($B$10*AB49)</f>
        <v>0</v>
      </c>
      <c r="AC54" s="4">
        <f ca="1">'Waterfall and TWR'!AC23*($B$10*AC49)</f>
        <v>0</v>
      </c>
      <c r="AD54" s="4">
        <f ca="1">'Waterfall and TWR'!AD23*($B$10*AD49)</f>
        <v>0</v>
      </c>
      <c r="AE54" s="4">
        <f ca="1">'Waterfall and TWR'!AE23*($B$10*AE49)</f>
        <v>0</v>
      </c>
      <c r="AF54" s="4">
        <f ca="1">'Waterfall and TWR'!AF23*($B$10*AF49)</f>
        <v>0</v>
      </c>
      <c r="AG54" s="4">
        <f ca="1">'Waterfall and TWR'!AG23*($B$10*AG49)</f>
        <v>0</v>
      </c>
      <c r="AH54" s="4">
        <f ca="1">'Waterfall and TWR'!AH23*($B$10*AH49)</f>
        <v>0</v>
      </c>
      <c r="AI54" s="4">
        <f ca="1">'Waterfall and TWR'!AI23*($B$10*AI49)</f>
        <v>0</v>
      </c>
      <c r="AJ54" s="4">
        <f ca="1">'Waterfall and TWR'!AJ23*($B$10*AJ49)</f>
        <v>0</v>
      </c>
      <c r="AK54" s="4">
        <f ca="1">'Waterfall and TWR'!AK23*($B$10*AK49)</f>
        <v>0</v>
      </c>
      <c r="AL54" s="4">
        <f ca="1">'Waterfall and TWR'!AL23*($B$10*AL49)</f>
        <v>0</v>
      </c>
      <c r="AM54" s="4">
        <f ca="1">'Waterfall and TWR'!AM23*($B$10*AM49)</f>
        <v>0</v>
      </c>
      <c r="AN54" s="4">
        <f ca="1">'Waterfall and TWR'!AN23*($B$10*AN49)</f>
        <v>0</v>
      </c>
      <c r="AO54" s="4">
        <f ca="1">'Waterfall and TWR'!AO23*($B$10*AO49)</f>
        <v>0</v>
      </c>
      <c r="AP54" s="4">
        <f ca="1">'Waterfall and TWR'!AP23*($B$10*AP49)</f>
        <v>0</v>
      </c>
      <c r="AQ54" s="4">
        <f ca="1">'Waterfall and TWR'!AQ23*($B$10*AQ49)</f>
        <v>0</v>
      </c>
      <c r="AR54" s="4">
        <f ca="1">'Waterfall and TWR'!AR23*($B$10*AR49)</f>
        <v>0</v>
      </c>
      <c r="AS54" s="4">
        <f ca="1">'Waterfall and TWR'!AS23*($B$10*AS49)</f>
        <v>0</v>
      </c>
      <c r="AT54" s="4">
        <f ca="1">'Waterfall and TWR'!AT23*($B$10*AT49)</f>
        <v>0</v>
      </c>
      <c r="AU54" s="4">
        <f ca="1">'Waterfall and TWR'!AU23*($B$10*AU49)</f>
        <v>0</v>
      </c>
      <c r="AV54" s="4">
        <f ca="1">'Waterfall and TWR'!AV23*($B$10*AV49)</f>
        <v>0</v>
      </c>
      <c r="AW54" s="4">
        <f ca="1">'Waterfall and TWR'!AW23*($B$10*AW49)</f>
        <v>0</v>
      </c>
      <c r="AX54" s="4">
        <f ca="1">'Waterfall and TWR'!AX23*($B$10*AX49)</f>
        <v>0</v>
      </c>
      <c r="AY54" s="4">
        <f ca="1">'Waterfall and TWR'!AY23*($B$10*AY49)</f>
        <v>0</v>
      </c>
      <c r="AZ54" s="4">
        <f ca="1">'Waterfall and TWR'!AZ23*($B$10*AZ49)</f>
        <v>0</v>
      </c>
      <c r="BA54" s="4">
        <f ca="1">'Waterfall and TWR'!BA23*($B$10*BA49)</f>
        <v>0</v>
      </c>
      <c r="BB54" s="4">
        <f ca="1">'Waterfall and TWR'!BB23*($B$10*BB49)</f>
        <v>0</v>
      </c>
      <c r="BC54" s="4">
        <f ca="1">'Waterfall and TWR'!BC23*($B$10*BC49)</f>
        <v>0</v>
      </c>
      <c r="BD54" s="4">
        <f ca="1">'Waterfall and TWR'!BD23*($B$10*BD49)</f>
        <v>0</v>
      </c>
      <c r="BE54" s="4">
        <f ca="1">'Waterfall and TWR'!BE23*($B$10*BE49)</f>
        <v>0</v>
      </c>
      <c r="BF54" s="4">
        <f ca="1">'Waterfall and TWR'!BF23*($B$10*BF49)</f>
        <v>0</v>
      </c>
      <c r="BG54" s="4">
        <f ca="1">'Waterfall and TWR'!BG23*($B$10*BG49)</f>
        <v>0</v>
      </c>
      <c r="BH54" s="4">
        <f ca="1">'Waterfall and TWR'!BH23*($B$10*BH49)</f>
        <v>0</v>
      </c>
      <c r="BI54" s="4">
        <f ca="1">'Waterfall and TWR'!BI23*($B$10*BI49)</f>
        <v>0</v>
      </c>
    </row>
    <row r="55" spans="1:61" x14ac:dyDescent="0.25">
      <c r="A55" s="27" t="s">
        <v>276</v>
      </c>
      <c r="C55" s="4">
        <v>0</v>
      </c>
      <c r="D55" s="4">
        <f ca="1">'Waterfall and TWR'!D24*$B$11*'Qtr Cash Flow'!C32/40</f>
        <v>0</v>
      </c>
      <c r="E55" s="4">
        <f ca="1">'Waterfall and TWR'!E24*$B$11*'Qtr Cash Flow'!D32/40</f>
        <v>0</v>
      </c>
      <c r="F55" s="4">
        <f ca="1">'Waterfall and TWR'!F24*$B$11*'Qtr Cash Flow'!E32/40</f>
        <v>0</v>
      </c>
      <c r="G55" s="4">
        <f ca="1">'Waterfall and TWR'!G24*$B$11*'Qtr Cash Flow'!F32/40</f>
        <v>0</v>
      </c>
      <c r="H55" s="4">
        <f ca="1">'Waterfall and TWR'!H24*$B$11*'Qtr Cash Flow'!G32/40</f>
        <v>0</v>
      </c>
      <c r="I55" s="4">
        <f ca="1">'Waterfall and TWR'!I24*$B$11*'Qtr Cash Flow'!H32/40</f>
        <v>0</v>
      </c>
      <c r="J55" s="4">
        <f ca="1">'Waterfall and TWR'!J24*$B$11*'Qtr Cash Flow'!I32/40</f>
        <v>0</v>
      </c>
      <c r="K55" s="4">
        <f ca="1">'Waterfall and TWR'!K24*$B$11*'Qtr Cash Flow'!J32/40</f>
        <v>0</v>
      </c>
      <c r="L55" s="4">
        <f ca="1">'Waterfall and TWR'!L24*$B$11*'Qtr Cash Flow'!K32/40</f>
        <v>0</v>
      </c>
      <c r="M55" s="4">
        <f ca="1">'Waterfall and TWR'!M24*$B$11*'Qtr Cash Flow'!L32/40</f>
        <v>0</v>
      </c>
      <c r="N55" s="4">
        <f ca="1">'Waterfall and TWR'!N24*$B$11*'Qtr Cash Flow'!M32/40</f>
        <v>0</v>
      </c>
      <c r="O55" s="4">
        <f ca="1">'Waterfall and TWR'!O24*$B$11*'Qtr Cash Flow'!N32/40</f>
        <v>0</v>
      </c>
      <c r="P55" s="4">
        <f ca="1">'Waterfall and TWR'!P24*$B$11*'Qtr Cash Flow'!O32/40</f>
        <v>0</v>
      </c>
      <c r="Q55" s="4">
        <f ca="1">'Waterfall and TWR'!Q24*$B$11*'Qtr Cash Flow'!P32/40</f>
        <v>0</v>
      </c>
      <c r="R55" s="4">
        <f ca="1">'Waterfall and TWR'!R24*$B$11*'Qtr Cash Flow'!Q32/40</f>
        <v>0</v>
      </c>
      <c r="S55" s="4">
        <f ca="1">'Waterfall and TWR'!S24*$B$11*'Qtr Cash Flow'!R32/40</f>
        <v>0</v>
      </c>
      <c r="T55" s="4">
        <f ca="1">'Waterfall and TWR'!T24*$B$11*'Qtr Cash Flow'!S32/40</f>
        <v>0</v>
      </c>
      <c r="U55" s="4">
        <f ca="1">'Waterfall and TWR'!U24*$B$11*'Qtr Cash Flow'!T32/40</f>
        <v>0</v>
      </c>
      <c r="V55" s="4">
        <f ca="1">'Waterfall and TWR'!V24*$B$11*'Qtr Cash Flow'!U32/40</f>
        <v>0</v>
      </c>
      <c r="W55" s="4">
        <f ca="1">'Waterfall and TWR'!W24*$B$11*'Qtr Cash Flow'!V32/40</f>
        <v>0</v>
      </c>
      <c r="X55" s="4">
        <f ca="1">'Waterfall and TWR'!X24*$B$11*'Qtr Cash Flow'!W32/40</f>
        <v>0</v>
      </c>
      <c r="Y55" s="4">
        <f ca="1">'Waterfall and TWR'!Y24*$B$11*'Qtr Cash Flow'!X32/40</f>
        <v>0</v>
      </c>
      <c r="Z55" s="4">
        <f ca="1">'Waterfall and TWR'!Z24*$B$11*'Qtr Cash Flow'!Y32/40</f>
        <v>0</v>
      </c>
      <c r="AA55" s="4">
        <f ca="1">'Waterfall and TWR'!AA24*$B$11*'Qtr Cash Flow'!Z32/40</f>
        <v>0</v>
      </c>
      <c r="AB55" s="4">
        <f ca="1">'Waterfall and TWR'!AB24*$B$11*'Qtr Cash Flow'!AA32/40</f>
        <v>0</v>
      </c>
      <c r="AC55" s="4">
        <f ca="1">'Waterfall and TWR'!AC24*$B$11*'Qtr Cash Flow'!AB32/40</f>
        <v>0</v>
      </c>
      <c r="AD55" s="4">
        <f ca="1">'Waterfall and TWR'!AD24*$B$11*'Qtr Cash Flow'!AC32/40</f>
        <v>0</v>
      </c>
      <c r="AE55" s="4">
        <f ca="1">'Waterfall and TWR'!AE24*$B$11*'Qtr Cash Flow'!AD32/40</f>
        <v>0</v>
      </c>
      <c r="AF55" s="4">
        <f ca="1">'Waterfall and TWR'!AF24*$B$11*'Qtr Cash Flow'!AE32/40</f>
        <v>0</v>
      </c>
      <c r="AG55" s="4">
        <f ca="1">'Waterfall and TWR'!AG24*$B$11*'Qtr Cash Flow'!AF32/40</f>
        <v>0</v>
      </c>
      <c r="AH55" s="4">
        <f ca="1">'Waterfall and TWR'!AH24*$B$11*'Qtr Cash Flow'!AG32/40</f>
        <v>0</v>
      </c>
      <c r="AI55" s="4">
        <f ca="1">'Waterfall and TWR'!AI24*$B$11*'Qtr Cash Flow'!AH32/40</f>
        <v>0</v>
      </c>
      <c r="AJ55" s="4">
        <f ca="1">'Waterfall and TWR'!AJ24*$B$11*'Qtr Cash Flow'!AI32/40</f>
        <v>0</v>
      </c>
      <c r="AK55" s="4">
        <f ca="1">'Waterfall and TWR'!AK24*$B$11*'Qtr Cash Flow'!AJ32/40</f>
        <v>0</v>
      </c>
      <c r="AL55" s="4">
        <f ca="1">'Waterfall and TWR'!AL24*$B$11*'Qtr Cash Flow'!AK32/40</f>
        <v>0</v>
      </c>
      <c r="AM55" s="4">
        <f ca="1">'Waterfall and TWR'!AM24*$B$11*'Qtr Cash Flow'!AL32/40</f>
        <v>0</v>
      </c>
      <c r="AN55" s="4">
        <f ca="1">'Waterfall and TWR'!AN24*$B$11*'Qtr Cash Flow'!AM32/40</f>
        <v>0</v>
      </c>
      <c r="AO55" s="4">
        <f ca="1">'Waterfall and TWR'!AO24*$B$11*'Qtr Cash Flow'!AN32/40</f>
        <v>0</v>
      </c>
      <c r="AP55" s="4">
        <f ca="1">'Waterfall and TWR'!AP24*$B$11*'Qtr Cash Flow'!AO32/40</f>
        <v>0</v>
      </c>
      <c r="AQ55" s="4">
        <f ca="1">'Waterfall and TWR'!AQ24*$B$11*'Qtr Cash Flow'!AP32/40</f>
        <v>0</v>
      </c>
      <c r="AR55" s="4">
        <f ca="1">'Waterfall and TWR'!AR24*$B$11*'Qtr Cash Flow'!AQ32/40</f>
        <v>0</v>
      </c>
      <c r="AS55" s="4">
        <f ca="1">'Waterfall and TWR'!AS24*$B$11*'Qtr Cash Flow'!AR32/40</f>
        <v>0</v>
      </c>
      <c r="AT55" s="4">
        <f ca="1">'Waterfall and TWR'!AT24*$B$11*'Qtr Cash Flow'!AS32/40</f>
        <v>0</v>
      </c>
      <c r="AU55" s="4">
        <f ca="1">'Waterfall and TWR'!AU24*$B$11*'Qtr Cash Flow'!AT32/40</f>
        <v>0</v>
      </c>
      <c r="AV55" s="4">
        <f ca="1">'Waterfall and TWR'!AV24*$B$11*'Qtr Cash Flow'!AU32/40</f>
        <v>0</v>
      </c>
      <c r="AW55" s="4">
        <f ca="1">'Waterfall and TWR'!AW24*$B$11*'Qtr Cash Flow'!AV32/40</f>
        <v>0</v>
      </c>
      <c r="AX55" s="4">
        <f ca="1">'Waterfall and TWR'!AX24*$B$11*'Qtr Cash Flow'!AW32/40</f>
        <v>0</v>
      </c>
      <c r="AY55" s="4">
        <f ca="1">'Waterfall and TWR'!AY24*$B$11*'Qtr Cash Flow'!AX32/40</f>
        <v>0</v>
      </c>
      <c r="AZ55" s="4">
        <f ca="1">'Waterfall and TWR'!AZ24*$B$11*'Qtr Cash Flow'!AY32/40</f>
        <v>0</v>
      </c>
      <c r="BA55" s="4">
        <f ca="1">'Waterfall and TWR'!BA24*$B$11*'Qtr Cash Flow'!AZ32/40</f>
        <v>0</v>
      </c>
      <c r="BB55" s="4">
        <f ca="1">'Waterfall and TWR'!BB24*$B$11*'Qtr Cash Flow'!BA32/40</f>
        <v>0</v>
      </c>
      <c r="BC55" s="4">
        <f ca="1">'Waterfall and TWR'!BC24*$B$11*'Qtr Cash Flow'!BB32/40</f>
        <v>0</v>
      </c>
      <c r="BD55" s="4">
        <f ca="1">'Waterfall and TWR'!BD24*$B$11*'Qtr Cash Flow'!BC32/40</f>
        <v>0</v>
      </c>
      <c r="BE55" s="4">
        <f ca="1">'Waterfall and TWR'!BE24*$B$11*'Qtr Cash Flow'!BD32/40</f>
        <v>0</v>
      </c>
      <c r="BF55" s="4">
        <f ca="1">'Waterfall and TWR'!BF24*$B$11*'Qtr Cash Flow'!BE32/40</f>
        <v>0</v>
      </c>
      <c r="BG55" s="4">
        <f ca="1">'Waterfall and TWR'!BG24*$B$11*'Qtr Cash Flow'!BF32/40</f>
        <v>0</v>
      </c>
      <c r="BH55" s="4">
        <f ca="1">'Waterfall and TWR'!BH24*$B$11*'Qtr Cash Flow'!BG32/40</f>
        <v>0</v>
      </c>
      <c r="BI55" s="4">
        <f ca="1">'Waterfall and TWR'!BI24*$B$11*'Qtr Cash Flow'!BH32/40</f>
        <v>0</v>
      </c>
    </row>
    <row r="56" spans="1:61" x14ac:dyDescent="0.25">
      <c r="A56" s="27" t="s">
        <v>279</v>
      </c>
      <c r="C56" s="4">
        <f ca="1">'Waterfall and TWR'!C24*$B$12*Valuation!C68/4</f>
        <v>0</v>
      </c>
      <c r="D56" s="4">
        <f ca="1">'Waterfall and TWR'!D24*$B$12*Valuation!D68/4</f>
        <v>0</v>
      </c>
      <c r="E56" s="4">
        <f ca="1">'Waterfall and TWR'!E24*$B$12*Valuation!E68/4</f>
        <v>0</v>
      </c>
      <c r="F56" s="4">
        <f ca="1">'Waterfall and TWR'!F24*$B$12*Valuation!F68/4</f>
        <v>0</v>
      </c>
      <c r="G56" s="4">
        <f ca="1">'Waterfall and TWR'!G24*$B$12*Valuation!G68/4</f>
        <v>0</v>
      </c>
      <c r="H56" s="4">
        <f ca="1">'Waterfall and TWR'!H24*$B$12*Valuation!H68/4</f>
        <v>0</v>
      </c>
      <c r="I56" s="4">
        <f ca="1">'Waterfall and TWR'!I24*$B$12*Valuation!I68/4</f>
        <v>0</v>
      </c>
      <c r="J56" s="4">
        <f ca="1">'Waterfall and TWR'!J24*$B$12*Valuation!J68/4</f>
        <v>0</v>
      </c>
      <c r="K56" s="4">
        <f ca="1">'Waterfall and TWR'!K24*$B$12*Valuation!K68/4</f>
        <v>0</v>
      </c>
      <c r="L56" s="4">
        <f ca="1">'Waterfall and TWR'!L24*$B$12*Valuation!L68/4</f>
        <v>0</v>
      </c>
      <c r="M56" s="4">
        <f ca="1">'Waterfall and TWR'!M24*$B$12*Valuation!M68/4</f>
        <v>0</v>
      </c>
      <c r="N56" s="4">
        <f ca="1">'Waterfall and TWR'!N24*$B$12*Valuation!N68/4</f>
        <v>0</v>
      </c>
      <c r="O56" s="4">
        <f ca="1">'Waterfall and TWR'!O24*$B$12*Valuation!O68/4</f>
        <v>0</v>
      </c>
      <c r="P56" s="4">
        <f ca="1">'Waterfall and TWR'!P24*$B$12*Valuation!P68/4</f>
        <v>0</v>
      </c>
      <c r="Q56" s="4">
        <f ca="1">'Waterfall and TWR'!Q24*$B$12*Valuation!Q68/4</f>
        <v>0</v>
      </c>
      <c r="R56" s="4">
        <f ca="1">'Waterfall and TWR'!R24*$B$12*Valuation!R68/4</f>
        <v>0</v>
      </c>
      <c r="S56" s="4">
        <f ca="1">'Waterfall and TWR'!S24*$B$12*Valuation!S68/4</f>
        <v>0</v>
      </c>
      <c r="T56" s="4">
        <f ca="1">'Waterfall and TWR'!T24*$B$12*Valuation!T68/4</f>
        <v>0</v>
      </c>
      <c r="U56" s="4">
        <f ca="1">'Waterfall and TWR'!U24*$B$12*Valuation!U68/4</f>
        <v>0</v>
      </c>
      <c r="V56" s="4">
        <f ca="1">'Waterfall and TWR'!V24*$B$12*Valuation!V68/4</f>
        <v>0</v>
      </c>
      <c r="W56" s="4">
        <f ca="1">'Waterfall and TWR'!W24*$B$12*Valuation!W68/4</f>
        <v>0</v>
      </c>
      <c r="X56" s="4">
        <f ca="1">'Waterfall and TWR'!X24*$B$12*Valuation!X68/4</f>
        <v>0</v>
      </c>
      <c r="Y56" s="4">
        <f ca="1">'Waterfall and TWR'!Y24*$B$12*Valuation!Y68/4</f>
        <v>0</v>
      </c>
      <c r="Z56" s="4">
        <f ca="1">'Waterfall and TWR'!Z24*$B$12*Valuation!Z68/4</f>
        <v>0</v>
      </c>
      <c r="AA56" s="4">
        <f ca="1">'Waterfall and TWR'!AA24*$B$12*Valuation!AA68/4</f>
        <v>0</v>
      </c>
      <c r="AB56" s="4">
        <f ca="1">'Waterfall and TWR'!AB24*$B$12*Valuation!AB68/4</f>
        <v>63533.340170210904</v>
      </c>
      <c r="AC56" s="4">
        <f ca="1">'Waterfall and TWR'!AC24*$B$12*Valuation!AC68/4</f>
        <v>65788.965354370201</v>
      </c>
      <c r="AD56" s="4">
        <f ca="1">'Waterfall and TWR'!AD24*$B$12*Valuation!AD68/4</f>
        <v>66530.478121876251</v>
      </c>
      <c r="AE56" s="4">
        <f ca="1">'Waterfall and TWR'!AE24*$B$12*Valuation!AE68/4</f>
        <v>67215.942178964659</v>
      </c>
      <c r="AF56" s="4">
        <f ca="1">'Waterfall and TWR'!AF24*$B$12*Valuation!AF68/4</f>
        <v>67310.82568759266</v>
      </c>
      <c r="AG56" s="4">
        <f ca="1">'Waterfall and TWR'!AG24*$B$12*Valuation!AG68/4</f>
        <v>67310.628003162565</v>
      </c>
      <c r="AH56" s="4">
        <f ca="1">'Waterfall and TWR'!AH24*$B$12*Valuation!AH68/4</f>
        <v>68650.841359505372</v>
      </c>
      <c r="AI56" s="4">
        <f ca="1">'Waterfall and TWR'!AI24*$B$12*Valuation!AI68/4</f>
        <v>70002.561122732048</v>
      </c>
      <c r="AJ56" s="4">
        <f ca="1">'Waterfall and TWR'!AJ24*$B$12*Valuation!AJ68/4</f>
        <v>71367.012176081669</v>
      </c>
      <c r="AK56" s="4">
        <f ca="1">'Waterfall and TWR'!AK24*$B$12*Valuation!AK68/4</f>
        <v>72743.248471773739</v>
      </c>
      <c r="AL56" s="4">
        <f ca="1">'Waterfall and TWR'!AL24*$B$12*Valuation!AL68/4</f>
        <v>74131.378234433767</v>
      </c>
      <c r="AM56" s="4">
        <f ca="1">'Waterfall and TWR'!AM24*$B$12*Valuation!AM68/4</f>
        <v>75531.510751554408</v>
      </c>
      <c r="AN56" s="4">
        <f ca="1">'Waterfall and TWR'!AN24*$B$12*Valuation!AN68/4</f>
        <v>76943.756384632128</v>
      </c>
      <c r="AO56" s="4">
        <f ca="1">'Waterfall and TWR'!AO24*$B$12*Valuation!AO68/4</f>
        <v>78368.226580424511</v>
      </c>
      <c r="AP56" s="4">
        <f ca="1">'Waterfall and TWR'!AP24*$B$12*Valuation!AP68/4</f>
        <v>79180.227580338134</v>
      </c>
      <c r="AQ56" s="4">
        <f ca="1">'Waterfall and TWR'!AQ24*$B$12*Valuation!AQ68/4</f>
        <v>79995.963221885671</v>
      </c>
      <c r="AR56" s="4">
        <f ca="1">'Waterfall and TWR'!AR24*$B$12*Valuation!AR68/4</f>
        <v>80387.166718760855</v>
      </c>
      <c r="AS56" s="4">
        <f ca="1">'Waterfall and TWR'!AS24*$B$12*Valuation!AS68/4</f>
        <v>80773.182594468541</v>
      </c>
      <c r="AT56" s="4">
        <f ca="1">'Waterfall and TWR'!AT24*$B$12*Valuation!AT68/4</f>
        <v>86276.908425748945</v>
      </c>
      <c r="AU56" s="4">
        <f ca="1">'Waterfall and TWR'!AU24*$B$12*Valuation!AU68/4</f>
        <v>91857.71645825835</v>
      </c>
      <c r="AV56" s="4">
        <f ca="1">'Waterfall and TWR'!AV24*$B$12*Valuation!AV68/4</f>
        <v>95791.982526251959</v>
      </c>
      <c r="AW56" s="4">
        <f ca="1">'Waterfall and TWR'!AW24*$B$12*Valuation!AW68/4</f>
        <v>99776.835585708788</v>
      </c>
      <c r="AX56" s="4">
        <f ca="1">'Waterfall and TWR'!AX24*$B$12*Valuation!AX68/4</f>
        <v>99752.97280499294</v>
      </c>
      <c r="AY56" s="4">
        <f ca="1">'Waterfall and TWR'!AY24*$B$12*Valuation!AY68/4</f>
        <v>99711.42138756621</v>
      </c>
      <c r="AZ56" s="4">
        <f ca="1">'Waterfall and TWR'!AZ24*$B$12*Valuation!AZ68/4</f>
        <v>101212.99685059323</v>
      </c>
      <c r="BA56" s="4">
        <f ca="1">'Waterfall and TWR'!BA24*$B$12*Valuation!BA68/4</f>
        <v>102725.23553132557</v>
      </c>
      <c r="BB56" s="4">
        <f ca="1">'Waterfall and TWR'!BB24*$B$12*Valuation!BB68/4</f>
        <v>104020.41521908087</v>
      </c>
      <c r="BC56" s="4">
        <f ca="1">'Waterfall and TWR'!BC24*$B$12*Valuation!BC68/4</f>
        <v>105321.45763536271</v>
      </c>
      <c r="BD56" s="4">
        <f ca="1">'Waterfall and TWR'!BD24*$B$12*Valuation!BD68/4</f>
        <v>107185.57089046613</v>
      </c>
      <c r="BE56" s="4">
        <f ca="1">'Waterfall and TWR'!BE24*$B$12*Valuation!BE68/4</f>
        <v>109065.64179660077</v>
      </c>
      <c r="BF56" s="4">
        <f ca="1">'Waterfall and TWR'!BF24*$B$12*Valuation!BF68/4</f>
        <v>110962.25553167125</v>
      </c>
      <c r="BG56" s="4">
        <f ca="1">'Waterfall and TWR'!BG24*$B$12*Valuation!BG68/4</f>
        <v>112875.12489165217</v>
      </c>
      <c r="BH56" s="4">
        <f ca="1">'Waterfall and TWR'!BH24*$B$12*Valuation!BH68/4</f>
        <v>113318.36661616569</v>
      </c>
      <c r="BI56" s="4">
        <f ca="1">'Waterfall and TWR'!BI24*$B$12*Valuation!BI68/4</f>
        <v>113195.89595280489</v>
      </c>
    </row>
    <row r="57" spans="1:61" x14ac:dyDescent="0.25">
      <c r="A57" s="27" t="s">
        <v>277</v>
      </c>
      <c r="C57" s="4">
        <f ca="1">'Waterfall and TWR'!C24*$B$13*C49</f>
        <v>0</v>
      </c>
      <c r="D57" s="4">
        <f ca="1">'Waterfall and TWR'!D24*$B$13*D49</f>
        <v>0</v>
      </c>
      <c r="E57" s="4">
        <f ca="1">'Waterfall and TWR'!E24*$B$13*E49</f>
        <v>0</v>
      </c>
      <c r="F57" s="4">
        <f ca="1">'Waterfall and TWR'!F24*$B$13*F49</f>
        <v>0</v>
      </c>
      <c r="G57" s="4">
        <f ca="1">'Waterfall and TWR'!G24*$B$13*G49</f>
        <v>0</v>
      </c>
      <c r="H57" s="4">
        <f ca="1">'Waterfall and TWR'!H24*$B$13*H49</f>
        <v>0</v>
      </c>
      <c r="I57" s="4">
        <f ca="1">'Waterfall and TWR'!I24*$B$13*I49</f>
        <v>0</v>
      </c>
      <c r="J57" s="4">
        <f ca="1">'Waterfall and TWR'!J24*$B$13*J49</f>
        <v>0</v>
      </c>
      <c r="K57" s="4">
        <f ca="1">'Waterfall and TWR'!K24*$B$13*K49</f>
        <v>0</v>
      </c>
      <c r="L57" s="4">
        <f ca="1">'Waterfall and TWR'!L24*$B$13*L49</f>
        <v>0</v>
      </c>
      <c r="M57" s="4">
        <f ca="1">'Waterfall and TWR'!M24*$B$13*M49</f>
        <v>0</v>
      </c>
      <c r="N57" s="4">
        <f ca="1">'Waterfall and TWR'!N24*$B$13*N49</f>
        <v>0</v>
      </c>
      <c r="O57" s="4">
        <f ca="1">'Waterfall and TWR'!O24*$B$13*O49</f>
        <v>0</v>
      </c>
      <c r="P57" s="4">
        <f ca="1">'Waterfall and TWR'!P24*$B$13*P49</f>
        <v>0</v>
      </c>
      <c r="Q57" s="4">
        <f ca="1">'Waterfall and TWR'!Q24*$B$13*Q49</f>
        <v>0</v>
      </c>
      <c r="R57" s="4">
        <f ca="1">'Waterfall and TWR'!R24*$B$13*R49</f>
        <v>0</v>
      </c>
      <c r="S57" s="4">
        <f ca="1">'Waterfall and TWR'!S24*$B$13*S49</f>
        <v>0</v>
      </c>
      <c r="T57" s="4">
        <f ca="1">'Waterfall and TWR'!T24*$B$13*T49</f>
        <v>0</v>
      </c>
      <c r="U57" s="4">
        <f ca="1">'Waterfall and TWR'!U24*$B$13*U49</f>
        <v>0</v>
      </c>
      <c r="V57" s="4">
        <f ca="1">'Waterfall and TWR'!V24*$B$13*V49</f>
        <v>0</v>
      </c>
      <c r="W57" s="4">
        <f ca="1">'Waterfall and TWR'!W24*$B$13*W49</f>
        <v>0</v>
      </c>
      <c r="X57" s="4">
        <f ca="1">'Waterfall and TWR'!X24*$B$13*X49</f>
        <v>0</v>
      </c>
      <c r="Y57" s="4">
        <f ca="1">'Waterfall and TWR'!Y24*$B$13*Y49</f>
        <v>0</v>
      </c>
      <c r="Z57" s="4">
        <f ca="1">'Waterfall and TWR'!Z24*$B$13*Z49</f>
        <v>0</v>
      </c>
      <c r="AA57" s="4">
        <f ca="1">'Waterfall and TWR'!AA24*$B$13*AA49</f>
        <v>0</v>
      </c>
      <c r="AB57" s="4">
        <f ca="1">'Waterfall and TWR'!AB24*$B$13*AB49</f>
        <v>0</v>
      </c>
      <c r="AC57" s="4">
        <f ca="1">'Waterfall and TWR'!AC24*$B$13*AC49</f>
        <v>0</v>
      </c>
      <c r="AD57" s="4">
        <f ca="1">'Waterfall and TWR'!AD24*$B$13*AD49</f>
        <v>0</v>
      </c>
      <c r="AE57" s="4">
        <f ca="1">'Waterfall and TWR'!AE24*$B$13*AE49</f>
        <v>0</v>
      </c>
      <c r="AF57" s="4">
        <f ca="1">'Waterfall and TWR'!AF24*$B$13*AF49</f>
        <v>0</v>
      </c>
      <c r="AG57" s="4">
        <f ca="1">'Waterfall and TWR'!AG24*$B$13*AG49</f>
        <v>0</v>
      </c>
      <c r="AH57" s="4">
        <f ca="1">'Waterfall and TWR'!AH24*$B$13*AH49</f>
        <v>0</v>
      </c>
      <c r="AI57" s="4">
        <f ca="1">'Waterfall and TWR'!AI24*$B$13*AI49</f>
        <v>0</v>
      </c>
      <c r="AJ57" s="4">
        <f ca="1">'Waterfall and TWR'!AJ24*$B$13*AJ49</f>
        <v>0</v>
      </c>
      <c r="AK57" s="4">
        <f ca="1">'Waterfall and TWR'!AK24*$B$13*AK49</f>
        <v>0</v>
      </c>
      <c r="AL57" s="4">
        <f ca="1">'Waterfall and TWR'!AL24*$B$13*AL49</f>
        <v>0</v>
      </c>
      <c r="AM57" s="4">
        <f ca="1">'Waterfall and TWR'!AM24*$B$13*AM49</f>
        <v>0</v>
      </c>
      <c r="AN57" s="4">
        <f ca="1">'Waterfall and TWR'!AN24*$B$13*AN49</f>
        <v>0</v>
      </c>
      <c r="AO57" s="4">
        <f ca="1">'Waterfall and TWR'!AO24*$B$13*AO49</f>
        <v>0</v>
      </c>
      <c r="AP57" s="4">
        <f ca="1">'Waterfall and TWR'!AP24*$B$13*AP49</f>
        <v>0</v>
      </c>
      <c r="AQ57" s="4">
        <f ca="1">'Waterfall and TWR'!AQ24*$B$13*AQ49</f>
        <v>0</v>
      </c>
      <c r="AR57" s="4">
        <f ca="1">'Waterfall and TWR'!AR24*$B$13*AR49</f>
        <v>0</v>
      </c>
      <c r="AS57" s="4">
        <f ca="1">'Waterfall and TWR'!AS24*$B$13*AS49</f>
        <v>0</v>
      </c>
      <c r="AT57" s="4">
        <f ca="1">'Waterfall and TWR'!AT24*$B$13*AT49</f>
        <v>0</v>
      </c>
      <c r="AU57" s="4">
        <f ca="1">'Waterfall and TWR'!AU24*$B$13*AU49</f>
        <v>0</v>
      </c>
      <c r="AV57" s="4">
        <f ca="1">'Waterfall and TWR'!AV24*$B$13*AV49</f>
        <v>0</v>
      </c>
      <c r="AW57" s="4">
        <f ca="1">'Waterfall and TWR'!AW24*$B$13*AW49</f>
        <v>0</v>
      </c>
      <c r="AX57" s="4">
        <f ca="1">'Waterfall and TWR'!AX24*$B$13*AX49</f>
        <v>0</v>
      </c>
      <c r="AY57" s="4">
        <f ca="1">'Waterfall and TWR'!AY24*$B$13*AY49</f>
        <v>0</v>
      </c>
      <c r="AZ57" s="4">
        <f ca="1">'Waterfall and TWR'!AZ24*$B$13*AZ49</f>
        <v>0</v>
      </c>
      <c r="BA57" s="4">
        <f ca="1">'Waterfall and TWR'!BA24*$B$13*BA49</f>
        <v>0</v>
      </c>
      <c r="BB57" s="4">
        <f ca="1">'Waterfall and TWR'!BB24*$B$13*BB49</f>
        <v>0</v>
      </c>
      <c r="BC57" s="4">
        <f ca="1">'Waterfall and TWR'!BC24*$B$13*BC49</f>
        <v>0</v>
      </c>
      <c r="BD57" s="4">
        <f ca="1">'Waterfall and TWR'!BD24*$B$13*BD49</f>
        <v>0</v>
      </c>
      <c r="BE57" s="4">
        <f ca="1">'Waterfall and TWR'!BE24*$B$13*BE49</f>
        <v>0</v>
      </c>
      <c r="BF57" s="4">
        <f ca="1">'Waterfall and TWR'!BF24*$B$13*BF49</f>
        <v>0</v>
      </c>
      <c r="BG57" s="4">
        <f ca="1">'Waterfall and TWR'!BG24*$B$13*BG49</f>
        <v>0</v>
      </c>
      <c r="BH57" s="4">
        <f ca="1">'Waterfall and TWR'!BH24*$B$13*BH49</f>
        <v>0</v>
      </c>
      <c r="BI57" s="4">
        <f ca="1">'Waterfall and TWR'!BI24*$B$13*BI49</f>
        <v>0</v>
      </c>
    </row>
    <row r="58" spans="1:61" x14ac:dyDescent="0.25">
      <c r="A58" s="27" t="s">
        <v>353</v>
      </c>
      <c r="C58" s="4">
        <f ca="1">SUM(C52:C57)</f>
        <v>49007.41828231651</v>
      </c>
      <c r="D58" s="4">
        <f t="shared" ref="D58:BI58" ca="1" si="11">SUM(D52:D57)</f>
        <v>49052.431686263488</v>
      </c>
      <c r="E58" s="4">
        <f t="shared" ca="1" si="11"/>
        <v>53660.981772876534</v>
      </c>
      <c r="F58" s="4">
        <f t="shared" ca="1" si="11"/>
        <v>58425.814239571177</v>
      </c>
      <c r="G58" s="4">
        <f t="shared" ca="1" si="11"/>
        <v>55866.647979517031</v>
      </c>
      <c r="H58" s="4">
        <f t="shared" ca="1" si="11"/>
        <v>57745.518915502733</v>
      </c>
      <c r="I58" s="4">
        <f t="shared" ca="1" si="11"/>
        <v>59554.060435356878</v>
      </c>
      <c r="J58" s="4">
        <f t="shared" ca="1" si="11"/>
        <v>60724.442375253981</v>
      </c>
      <c r="K58" s="4">
        <f t="shared" ca="1" si="11"/>
        <v>61764.258398711194</v>
      </c>
      <c r="L58" s="4">
        <f t="shared" ca="1" si="11"/>
        <v>62485.887654468279</v>
      </c>
      <c r="M58" s="4">
        <f t="shared" ca="1" si="11"/>
        <v>63194.277794519861</v>
      </c>
      <c r="N58" s="4">
        <f t="shared" ca="1" si="11"/>
        <v>65024.699956807402</v>
      </c>
      <c r="O58" s="4">
        <f t="shared" ca="1" si="11"/>
        <v>66822.860049567724</v>
      </c>
      <c r="P58" s="4">
        <f t="shared" ca="1" si="11"/>
        <v>68472.637696373858</v>
      </c>
      <c r="Q58" s="4">
        <f t="shared" ca="1" si="11"/>
        <v>70102.084940976914</v>
      </c>
      <c r="R58" s="4">
        <f t="shared" ca="1" si="11"/>
        <v>68141.080598454864</v>
      </c>
      <c r="S58" s="4">
        <f t="shared" ca="1" si="11"/>
        <v>68427.64070639314</v>
      </c>
      <c r="T58" s="4">
        <f t="shared" ca="1" si="11"/>
        <v>47963.18674880726</v>
      </c>
      <c r="U58" s="4">
        <f t="shared" ca="1" si="11"/>
        <v>48309.227907030472</v>
      </c>
      <c r="V58" s="4">
        <f t="shared" ca="1" si="11"/>
        <v>47114.51310089232</v>
      </c>
      <c r="W58" s="4">
        <f t="shared" ca="1" si="11"/>
        <v>45874.50464700567</v>
      </c>
      <c r="X58" s="4">
        <f t="shared" ca="1" si="11"/>
        <v>46718.451714529103</v>
      </c>
      <c r="Y58" s="4">
        <f t="shared" ca="1" si="11"/>
        <v>47547.926015797864</v>
      </c>
      <c r="Z58" s="4">
        <f t="shared" ca="1" si="11"/>
        <v>54370.283062096001</v>
      </c>
      <c r="AA58" s="4">
        <f t="shared" ca="1" si="11"/>
        <v>61205.75075479981</v>
      </c>
      <c r="AB58" s="4">
        <f t="shared" ca="1" si="11"/>
        <v>63533.340170210904</v>
      </c>
      <c r="AC58" s="4">
        <f t="shared" ca="1" si="11"/>
        <v>65788.965354370201</v>
      </c>
      <c r="AD58" s="4">
        <f t="shared" ca="1" si="11"/>
        <v>66530.478121876251</v>
      </c>
      <c r="AE58" s="4">
        <f t="shared" ca="1" si="11"/>
        <v>67215.942178964659</v>
      </c>
      <c r="AF58" s="4">
        <f t="shared" ca="1" si="11"/>
        <v>67310.82568759266</v>
      </c>
      <c r="AG58" s="4">
        <f t="shared" ca="1" si="11"/>
        <v>67310.628003162565</v>
      </c>
      <c r="AH58" s="4">
        <f t="shared" ca="1" si="11"/>
        <v>68650.841359505372</v>
      </c>
      <c r="AI58" s="4">
        <f t="shared" ca="1" si="11"/>
        <v>70002.561122732048</v>
      </c>
      <c r="AJ58" s="4">
        <f t="shared" ca="1" si="11"/>
        <v>71367.012176081669</v>
      </c>
      <c r="AK58" s="4">
        <f t="shared" ca="1" si="11"/>
        <v>72743.248471773739</v>
      </c>
      <c r="AL58" s="4">
        <f t="shared" ca="1" si="11"/>
        <v>74131.378234433767</v>
      </c>
      <c r="AM58" s="4">
        <f t="shared" ca="1" si="11"/>
        <v>75531.510751554408</v>
      </c>
      <c r="AN58" s="4">
        <f t="shared" ca="1" si="11"/>
        <v>76943.756384632128</v>
      </c>
      <c r="AO58" s="4">
        <f t="shared" ca="1" si="11"/>
        <v>78368.226580424511</v>
      </c>
      <c r="AP58" s="4">
        <f t="shared" ca="1" si="11"/>
        <v>79180.227580338134</v>
      </c>
      <c r="AQ58" s="4">
        <f t="shared" ca="1" si="11"/>
        <v>79995.963221885671</v>
      </c>
      <c r="AR58" s="4">
        <f t="shared" ca="1" si="11"/>
        <v>80387.166718760855</v>
      </c>
      <c r="AS58" s="4">
        <f t="shared" ca="1" si="11"/>
        <v>80773.182594468541</v>
      </c>
      <c r="AT58" s="4">
        <f t="shared" ca="1" si="11"/>
        <v>86276.908425748945</v>
      </c>
      <c r="AU58" s="4">
        <f t="shared" ca="1" si="11"/>
        <v>91857.71645825835</v>
      </c>
      <c r="AV58" s="4">
        <f t="shared" ca="1" si="11"/>
        <v>95791.982526251959</v>
      </c>
      <c r="AW58" s="4">
        <f t="shared" ca="1" si="11"/>
        <v>99776.835585708788</v>
      </c>
      <c r="AX58" s="4">
        <f t="shared" ca="1" si="11"/>
        <v>99752.97280499294</v>
      </c>
      <c r="AY58" s="4">
        <f t="shared" ca="1" si="11"/>
        <v>99711.42138756621</v>
      </c>
      <c r="AZ58" s="4">
        <f t="shared" ca="1" si="11"/>
        <v>101212.99685059323</v>
      </c>
      <c r="BA58" s="4">
        <f t="shared" ca="1" si="11"/>
        <v>102725.23553132557</v>
      </c>
      <c r="BB58" s="4">
        <f t="shared" ca="1" si="11"/>
        <v>104020.41521908087</v>
      </c>
      <c r="BC58" s="4">
        <f t="shared" ca="1" si="11"/>
        <v>105321.45763536271</v>
      </c>
      <c r="BD58" s="4">
        <f t="shared" ca="1" si="11"/>
        <v>107185.57089046613</v>
      </c>
      <c r="BE58" s="4">
        <f t="shared" ca="1" si="11"/>
        <v>109065.64179660077</v>
      </c>
      <c r="BF58" s="4">
        <f t="shared" ca="1" si="11"/>
        <v>110962.25553167125</v>
      </c>
      <c r="BG58" s="4">
        <f t="shared" ca="1" si="11"/>
        <v>112875.12489165217</v>
      </c>
      <c r="BH58" s="4">
        <f t="shared" ca="1" si="11"/>
        <v>113318.36661616569</v>
      </c>
      <c r="BI58" s="4">
        <f t="shared" ca="1" si="11"/>
        <v>113195.89595280489</v>
      </c>
    </row>
    <row r="59" spans="1:61" x14ac:dyDescent="0.25">
      <c r="A59" s="27" t="s">
        <v>354</v>
      </c>
      <c r="C59" s="4">
        <f ca="1">IF('Waterfall and TWR'!C24,0,$B$7*C58)</f>
        <v>0</v>
      </c>
      <c r="D59" s="4">
        <f ca="1">IF('Waterfall and TWR'!D24,0,$B$7*D58)</f>
        <v>0</v>
      </c>
      <c r="E59" s="4">
        <f ca="1">IF('Waterfall and TWR'!E24,0,$B$7*E58)</f>
        <v>0</v>
      </c>
      <c r="F59" s="4">
        <f ca="1">IF('Waterfall and TWR'!F24,0,$B$7*F58)</f>
        <v>0</v>
      </c>
      <c r="G59" s="4">
        <f ca="1">IF('Waterfall and TWR'!G24,0,$B$7*G58)</f>
        <v>0</v>
      </c>
      <c r="H59" s="4">
        <f ca="1">IF('Waterfall and TWR'!H24,0,$B$7*H58)</f>
        <v>0</v>
      </c>
      <c r="I59" s="4">
        <f ca="1">IF('Waterfall and TWR'!I24,0,$B$7*I58)</f>
        <v>0</v>
      </c>
      <c r="J59" s="4">
        <f ca="1">IF('Waterfall and TWR'!J24,0,$B$7*J58)</f>
        <v>0</v>
      </c>
      <c r="K59" s="4">
        <f ca="1">IF('Waterfall and TWR'!K24,0,$B$7*K58)</f>
        <v>0</v>
      </c>
      <c r="L59" s="4">
        <f ca="1">IF('Waterfall and TWR'!L24,0,$B$7*L58)</f>
        <v>0</v>
      </c>
      <c r="M59" s="4">
        <f ca="1">IF('Waterfall and TWR'!M24,0,$B$7*M58)</f>
        <v>0</v>
      </c>
      <c r="N59" s="4">
        <f ca="1">IF('Waterfall and TWR'!N24,0,$B$7*N58)</f>
        <v>0</v>
      </c>
      <c r="O59" s="4">
        <f ca="1">IF('Waterfall and TWR'!O24,0,$B$7*O58)</f>
        <v>0</v>
      </c>
      <c r="P59" s="4">
        <f ca="1">IF('Waterfall and TWR'!P24,0,$B$7*P58)</f>
        <v>0</v>
      </c>
      <c r="Q59" s="4">
        <f ca="1">IF('Waterfall and TWR'!Q24,0,$B$7*Q58)</f>
        <v>0</v>
      </c>
      <c r="R59" s="4">
        <f ca="1">IF('Waterfall and TWR'!R24,0,$B$7*R58)</f>
        <v>0</v>
      </c>
      <c r="S59" s="4">
        <f ca="1">IF('Waterfall and TWR'!S24,0,$B$7*S58)</f>
        <v>0</v>
      </c>
      <c r="T59" s="4">
        <f ca="1">IF('Waterfall and TWR'!T24,0,$B$7*T58)</f>
        <v>0</v>
      </c>
      <c r="U59" s="4">
        <f ca="1">IF('Waterfall and TWR'!U24,0,$B$7*U58)</f>
        <v>0</v>
      </c>
      <c r="V59" s="4">
        <f ca="1">IF('Waterfall and TWR'!V24,0,$B$7*V58)</f>
        <v>0</v>
      </c>
      <c r="W59" s="4">
        <f ca="1">IF('Waterfall and TWR'!W24,0,$B$7*W58)</f>
        <v>0</v>
      </c>
      <c r="X59" s="4">
        <f ca="1">IF('Waterfall and TWR'!X24,0,$B$7*X58)</f>
        <v>0</v>
      </c>
      <c r="Y59" s="4">
        <f ca="1">IF('Waterfall and TWR'!Y24,0,$B$7*Y58)</f>
        <v>0</v>
      </c>
      <c r="Z59" s="4">
        <f ca="1">IF('Waterfall and TWR'!Z24,0,$B$7*Z58)</f>
        <v>0</v>
      </c>
      <c r="AA59" s="4">
        <f ca="1">IF('Waterfall and TWR'!AA24,0,$B$7*AA58)</f>
        <v>0</v>
      </c>
      <c r="AB59" s="4">
        <f>IF('Waterfall and TWR'!AB24,0,$B$7*AB58)</f>
        <v>0</v>
      </c>
      <c r="AC59" s="4">
        <f>IF('Waterfall and TWR'!AC24,0,$B$7*AC58)</f>
        <v>0</v>
      </c>
      <c r="AD59" s="4">
        <f>IF('Waterfall and TWR'!AD24,0,$B$7*AD58)</f>
        <v>0</v>
      </c>
      <c r="AE59" s="4">
        <f>IF('Waterfall and TWR'!AE24,0,$B$7*AE58)</f>
        <v>0</v>
      </c>
      <c r="AF59" s="4">
        <f>IF('Waterfall and TWR'!AF24,0,$B$7*AF58)</f>
        <v>0</v>
      </c>
      <c r="AG59" s="4">
        <f>IF('Waterfall and TWR'!AG24,0,$B$7*AG58)</f>
        <v>0</v>
      </c>
      <c r="AH59" s="4">
        <f>IF('Waterfall and TWR'!AH24,0,$B$7*AH58)</f>
        <v>0</v>
      </c>
      <c r="AI59" s="4">
        <f>IF('Waterfall and TWR'!AI24,0,$B$7*AI58)</f>
        <v>0</v>
      </c>
      <c r="AJ59" s="4">
        <f>IF('Waterfall and TWR'!AJ24,0,$B$7*AJ58)</f>
        <v>0</v>
      </c>
      <c r="AK59" s="4">
        <f>IF('Waterfall and TWR'!AK24,0,$B$7*AK58)</f>
        <v>0</v>
      </c>
      <c r="AL59" s="4">
        <f>IF('Waterfall and TWR'!AL24,0,$B$7*AL58)</f>
        <v>0</v>
      </c>
      <c r="AM59" s="4">
        <f>IF('Waterfall and TWR'!AM24,0,$B$7*AM58)</f>
        <v>0</v>
      </c>
      <c r="AN59" s="4">
        <f>IF('Waterfall and TWR'!AN24,0,$B$7*AN58)</f>
        <v>0</v>
      </c>
      <c r="AO59" s="4">
        <f>IF('Waterfall and TWR'!AO24,0,$B$7*AO58)</f>
        <v>0</v>
      </c>
      <c r="AP59" s="4">
        <f>IF('Waterfall and TWR'!AP24,0,$B$7*AP58)</f>
        <v>0</v>
      </c>
      <c r="AQ59" s="4">
        <f>IF('Waterfall and TWR'!AQ24,0,$B$7*AQ58)</f>
        <v>0</v>
      </c>
      <c r="AR59" s="4">
        <f>IF('Waterfall and TWR'!AR24,0,$B$7*AR58)</f>
        <v>0</v>
      </c>
      <c r="AS59" s="4">
        <f>IF('Waterfall and TWR'!AS24,0,$B$7*AS58)</f>
        <v>0</v>
      </c>
      <c r="AT59" s="4">
        <f>IF('Waterfall and TWR'!AT24,0,$B$7*AT58)</f>
        <v>0</v>
      </c>
      <c r="AU59" s="4">
        <f>IF('Waterfall and TWR'!AU24,0,$B$7*AU58)</f>
        <v>0</v>
      </c>
      <c r="AV59" s="4">
        <f>IF('Waterfall and TWR'!AV24,0,$B$7*AV58)</f>
        <v>0</v>
      </c>
      <c r="AW59" s="4">
        <f>IF('Waterfall and TWR'!AW24,0,$B$7*AW58)</f>
        <v>0</v>
      </c>
      <c r="AX59" s="4">
        <f>IF('Waterfall and TWR'!AX24,0,$B$7*AX58)</f>
        <v>0</v>
      </c>
      <c r="AY59" s="4">
        <f>IF('Waterfall and TWR'!AY24,0,$B$7*AY58)</f>
        <v>0</v>
      </c>
      <c r="AZ59" s="4">
        <f>IF('Waterfall and TWR'!AZ24,0,$B$7*AZ58)</f>
        <v>0</v>
      </c>
      <c r="BA59" s="4">
        <f>IF('Waterfall and TWR'!BA24,0,$B$7*BA58)</f>
        <v>0</v>
      </c>
      <c r="BB59" s="4">
        <f>IF('Waterfall and TWR'!BB24,0,$B$7*BB58)</f>
        <v>0</v>
      </c>
      <c r="BC59" s="4">
        <f>IF('Waterfall and TWR'!BC24,0,$B$7*BC58)</f>
        <v>0</v>
      </c>
      <c r="BD59" s="4">
        <f>IF('Waterfall and TWR'!BD24,0,$B$7*BD58)</f>
        <v>0</v>
      </c>
      <c r="BE59" s="4">
        <f>IF('Waterfall and TWR'!BE24,0,$B$7*BE58)</f>
        <v>0</v>
      </c>
      <c r="BF59" s="4">
        <f>IF('Waterfall and TWR'!BF24,0,$B$7*BF58)</f>
        <v>0</v>
      </c>
      <c r="BG59" s="4">
        <f>IF('Waterfall and TWR'!BG24,0,$B$7*BG58)</f>
        <v>0</v>
      </c>
      <c r="BH59" s="4">
        <f>IF('Waterfall and TWR'!BH24,0,$B$7*BH58)</f>
        <v>0</v>
      </c>
      <c r="BI59" s="4">
        <f>IF('Waterfall and TWR'!BI24,0,$B$7*BI58)</f>
        <v>0</v>
      </c>
    </row>
    <row r="60" spans="1:61" x14ac:dyDescent="0.25">
      <c r="A60" s="27" t="s">
        <v>8</v>
      </c>
      <c r="C60" s="4">
        <f ca="1">C58-C59</f>
        <v>49007.41828231651</v>
      </c>
      <c r="D60" s="4">
        <f t="shared" ref="D60:BI60" ca="1" si="12">D58-D59</f>
        <v>49052.431686263488</v>
      </c>
      <c r="E60" s="4">
        <f t="shared" ca="1" si="12"/>
        <v>53660.981772876534</v>
      </c>
      <c r="F60" s="4">
        <f t="shared" ca="1" si="12"/>
        <v>58425.814239571177</v>
      </c>
      <c r="G60" s="4">
        <f t="shared" ca="1" si="12"/>
        <v>55866.647979517031</v>
      </c>
      <c r="H60" s="4">
        <f t="shared" ca="1" si="12"/>
        <v>57745.518915502733</v>
      </c>
      <c r="I60" s="4">
        <f t="shared" ca="1" si="12"/>
        <v>59554.060435356878</v>
      </c>
      <c r="J60" s="4">
        <f t="shared" ca="1" si="12"/>
        <v>60724.442375253981</v>
      </c>
      <c r="K60" s="4">
        <f t="shared" ca="1" si="12"/>
        <v>61764.258398711194</v>
      </c>
      <c r="L60" s="4">
        <f t="shared" ca="1" si="12"/>
        <v>62485.887654468279</v>
      </c>
      <c r="M60" s="4">
        <f t="shared" ca="1" si="12"/>
        <v>63194.277794519861</v>
      </c>
      <c r="N60" s="4">
        <f t="shared" ca="1" si="12"/>
        <v>65024.699956807402</v>
      </c>
      <c r="O60" s="4">
        <f t="shared" ca="1" si="12"/>
        <v>66822.860049567724</v>
      </c>
      <c r="P60" s="4">
        <f t="shared" ca="1" si="12"/>
        <v>68472.637696373858</v>
      </c>
      <c r="Q60" s="4">
        <f t="shared" ca="1" si="12"/>
        <v>70102.084940976914</v>
      </c>
      <c r="R60" s="4">
        <f t="shared" ca="1" si="12"/>
        <v>68141.080598454864</v>
      </c>
      <c r="S60" s="4">
        <f t="shared" ca="1" si="12"/>
        <v>68427.64070639314</v>
      </c>
      <c r="T60" s="4">
        <f t="shared" ca="1" si="12"/>
        <v>47963.18674880726</v>
      </c>
      <c r="U60" s="4">
        <f t="shared" ca="1" si="12"/>
        <v>48309.227907030472</v>
      </c>
      <c r="V60" s="4">
        <f t="shared" ca="1" si="12"/>
        <v>47114.51310089232</v>
      </c>
      <c r="W60" s="4">
        <f t="shared" ca="1" si="12"/>
        <v>45874.50464700567</v>
      </c>
      <c r="X60" s="4">
        <f t="shared" ca="1" si="12"/>
        <v>46718.451714529103</v>
      </c>
      <c r="Y60" s="4">
        <f t="shared" ca="1" si="12"/>
        <v>47547.926015797864</v>
      </c>
      <c r="Z60" s="4">
        <f t="shared" ca="1" si="12"/>
        <v>54370.283062096001</v>
      </c>
      <c r="AA60" s="4">
        <f t="shared" ca="1" si="12"/>
        <v>61205.75075479981</v>
      </c>
      <c r="AB60" s="4">
        <f t="shared" ca="1" si="12"/>
        <v>63533.340170210904</v>
      </c>
      <c r="AC60" s="4">
        <f t="shared" ca="1" si="12"/>
        <v>65788.965354370201</v>
      </c>
      <c r="AD60" s="4">
        <f t="shared" ca="1" si="12"/>
        <v>66530.478121876251</v>
      </c>
      <c r="AE60" s="4">
        <f t="shared" ca="1" si="12"/>
        <v>67215.942178964659</v>
      </c>
      <c r="AF60" s="4">
        <f t="shared" ca="1" si="12"/>
        <v>67310.82568759266</v>
      </c>
      <c r="AG60" s="4">
        <f t="shared" ca="1" si="12"/>
        <v>67310.628003162565</v>
      </c>
      <c r="AH60" s="4">
        <f t="shared" ca="1" si="12"/>
        <v>68650.841359505372</v>
      </c>
      <c r="AI60" s="4">
        <f t="shared" ca="1" si="12"/>
        <v>70002.561122732048</v>
      </c>
      <c r="AJ60" s="4">
        <f t="shared" ca="1" si="12"/>
        <v>71367.012176081669</v>
      </c>
      <c r="AK60" s="4">
        <f t="shared" ca="1" si="12"/>
        <v>72743.248471773739</v>
      </c>
      <c r="AL60" s="4">
        <f t="shared" ca="1" si="12"/>
        <v>74131.378234433767</v>
      </c>
      <c r="AM60" s="4">
        <f t="shared" ca="1" si="12"/>
        <v>75531.510751554408</v>
      </c>
      <c r="AN60" s="4">
        <f t="shared" ca="1" si="12"/>
        <v>76943.756384632128</v>
      </c>
      <c r="AO60" s="4">
        <f t="shared" ca="1" si="12"/>
        <v>78368.226580424511</v>
      </c>
      <c r="AP60" s="4">
        <f t="shared" ca="1" si="12"/>
        <v>79180.227580338134</v>
      </c>
      <c r="AQ60" s="4">
        <f t="shared" ca="1" si="12"/>
        <v>79995.963221885671</v>
      </c>
      <c r="AR60" s="4">
        <f t="shared" ca="1" si="12"/>
        <v>80387.166718760855</v>
      </c>
      <c r="AS60" s="4">
        <f t="shared" ca="1" si="12"/>
        <v>80773.182594468541</v>
      </c>
      <c r="AT60" s="4">
        <f t="shared" ca="1" si="12"/>
        <v>86276.908425748945</v>
      </c>
      <c r="AU60" s="4">
        <f t="shared" ca="1" si="12"/>
        <v>91857.71645825835</v>
      </c>
      <c r="AV60" s="4">
        <f t="shared" ca="1" si="12"/>
        <v>95791.982526251959</v>
      </c>
      <c r="AW60" s="4">
        <f t="shared" ca="1" si="12"/>
        <v>99776.835585708788</v>
      </c>
      <c r="AX60" s="4">
        <f t="shared" ca="1" si="12"/>
        <v>99752.97280499294</v>
      </c>
      <c r="AY60" s="4">
        <f t="shared" ca="1" si="12"/>
        <v>99711.42138756621</v>
      </c>
      <c r="AZ60" s="4">
        <f t="shared" ca="1" si="12"/>
        <v>101212.99685059323</v>
      </c>
      <c r="BA60" s="4">
        <f t="shared" ca="1" si="12"/>
        <v>102725.23553132557</v>
      </c>
      <c r="BB60" s="4">
        <f t="shared" ca="1" si="12"/>
        <v>104020.41521908087</v>
      </c>
      <c r="BC60" s="4">
        <f t="shared" ca="1" si="12"/>
        <v>105321.45763536271</v>
      </c>
      <c r="BD60" s="4">
        <f t="shared" ca="1" si="12"/>
        <v>107185.57089046613</v>
      </c>
      <c r="BE60" s="4">
        <f t="shared" ca="1" si="12"/>
        <v>109065.64179660077</v>
      </c>
      <c r="BF60" s="4">
        <f t="shared" ca="1" si="12"/>
        <v>110962.25553167125</v>
      </c>
      <c r="BG60" s="4">
        <f t="shared" ca="1" si="12"/>
        <v>112875.12489165217</v>
      </c>
      <c r="BH60" s="4">
        <f t="shared" ca="1" si="12"/>
        <v>113318.36661616569</v>
      </c>
      <c r="BI60" s="4">
        <f t="shared" ca="1" si="12"/>
        <v>113195.89595280489</v>
      </c>
    </row>
    <row r="63" spans="1:61" ht="30" x14ac:dyDescent="0.25">
      <c r="A63" s="27" t="s">
        <v>318</v>
      </c>
    </row>
    <row r="64" spans="1:61" x14ac:dyDescent="0.25">
      <c r="A64" s="27" t="s">
        <v>319</v>
      </c>
      <c r="C64" s="4">
        <f t="shared" ref="C64:AH64" ca="1" si="13">B64+C45</f>
        <v>26416.829999999998</v>
      </c>
      <c r="D64" s="4">
        <f t="shared" ca="1" si="13"/>
        <v>67237.949263029805</v>
      </c>
      <c r="E64" s="4">
        <f t="shared" ca="1" si="13"/>
        <v>109276.8994827774</v>
      </c>
      <c r="F64" s="4">
        <f t="shared" ca="1" si="13"/>
        <v>152719.34586046706</v>
      </c>
      <c r="G64" s="4">
        <f t="shared" ca="1" si="13"/>
        <v>197591.14335614035</v>
      </c>
      <c r="H64" s="4">
        <f t="shared" ca="1" si="13"/>
        <v>243925.87607854838</v>
      </c>
      <c r="I64" s="4">
        <f t="shared" ca="1" si="13"/>
        <v>291757.79966327536</v>
      </c>
      <c r="J64" s="4">
        <f t="shared" ca="1" si="13"/>
        <v>341121.85368490854</v>
      </c>
      <c r="K64" s="4">
        <f t="shared" ca="1" si="13"/>
        <v>392053.67428971006</v>
      </c>
      <c r="L64" s="4">
        <f t="shared" ca="1" si="13"/>
        <v>442946.81148319133</v>
      </c>
      <c r="M64" s="4">
        <f t="shared" ca="1" si="13"/>
        <v>493807.64843151887</v>
      </c>
      <c r="N64" s="4">
        <f t="shared" ca="1" si="13"/>
        <v>545469.44524829101</v>
      </c>
      <c r="O64" s="4">
        <f t="shared" ca="1" si="13"/>
        <v>597955.29896124383</v>
      </c>
      <c r="P64" s="4">
        <f t="shared" ca="1" si="13"/>
        <v>651274.59168063395</v>
      </c>
      <c r="Q64" s="4">
        <f t="shared" ca="1" si="13"/>
        <v>705436.79935848445</v>
      </c>
      <c r="R64" s="4">
        <f t="shared" ca="1" si="13"/>
        <v>760451.49266450945</v>
      </c>
      <c r="S64" s="4">
        <f t="shared" ca="1" si="13"/>
        <v>816328.33786987001</v>
      </c>
      <c r="T64" s="4">
        <f t="shared" ca="1" si="13"/>
        <v>873077.09773882874</v>
      </c>
      <c r="U64" s="4">
        <f t="shared" ca="1" si="13"/>
        <v>930707.63242837228</v>
      </c>
      <c r="V64" s="4">
        <f t="shared" ca="1" si="13"/>
        <v>989229.90039587033</v>
      </c>
      <c r="W64" s="4">
        <f t="shared" ca="1" si="13"/>
        <v>1048653.9593148415</v>
      </c>
      <c r="X64" s="4">
        <f t="shared" ca="1" si="13"/>
        <v>1108529.2402599806</v>
      </c>
      <c r="Y64" s="4">
        <f t="shared" ca="1" si="13"/>
        <v>1168851.7519572522</v>
      </c>
      <c r="Z64" s="4">
        <f t="shared" ca="1" si="13"/>
        <v>1230141.8363884776</v>
      </c>
      <c r="AA64" s="4">
        <f t="shared" ca="1" si="13"/>
        <v>1292402.009820316</v>
      </c>
      <c r="AB64" s="4">
        <f t="shared" ca="1" si="13"/>
        <v>1356338.1372267082</v>
      </c>
      <c r="AC64" s="4">
        <f t="shared" ca="1" si="13"/>
        <v>1421954.2393204162</v>
      </c>
      <c r="AD64" s="4">
        <f t="shared" ca="1" si="13"/>
        <v>1488111.5310244325</v>
      </c>
      <c r="AE64" s="4">
        <f t="shared" ca="1" si="13"/>
        <v>1554796.415940763</v>
      </c>
      <c r="AF64" s="4">
        <f t="shared" ca="1" si="13"/>
        <v>1621865.4228033216</v>
      </c>
      <c r="AG64" s="4">
        <f t="shared" ca="1" si="13"/>
        <v>1689309.2679468077</v>
      </c>
      <c r="AH64" s="4">
        <f t="shared" ca="1" si="13"/>
        <v>1756932.444210625</v>
      </c>
      <c r="AI64" s="4">
        <f t="shared" ref="AI64:BI64" ca="1" si="14">AH64+AI45</f>
        <v>1824717.656070401</v>
      </c>
      <c r="AJ64" s="4">
        <f t="shared" ca="1" si="14"/>
        <v>1893005.6357120096</v>
      </c>
      <c r="AK64" s="4">
        <f t="shared" ca="1" si="14"/>
        <v>1961800.1122001766</v>
      </c>
      <c r="AL64" s="4">
        <f t="shared" ca="1" si="14"/>
        <v>2031104.8422583677</v>
      </c>
      <c r="AM64" s="4">
        <f t="shared" ca="1" si="14"/>
        <v>2100923.6104739369</v>
      </c>
      <c r="AN64" s="4">
        <f t="shared" ca="1" si="14"/>
        <v>2171260.2295047939</v>
      </c>
      <c r="AO64" s="4">
        <f t="shared" ca="1" si="14"/>
        <v>2242118.540287606</v>
      </c>
      <c r="AP64" s="4">
        <f t="shared" ca="1" si="14"/>
        <v>2313502.4122475428</v>
      </c>
      <c r="AQ64" s="4">
        <f t="shared" ca="1" si="14"/>
        <v>2385415.743509579</v>
      </c>
      <c r="AR64" s="4">
        <f t="shared" ca="1" si="14"/>
        <v>2457765.1999331303</v>
      </c>
      <c r="AS64" s="4">
        <f t="shared" ca="1" si="14"/>
        <v>2530553.2948966837</v>
      </c>
      <c r="AT64" s="4">
        <f t="shared" ca="1" si="14"/>
        <v>2603644.7539456859</v>
      </c>
      <c r="AU64" s="4">
        <f t="shared" ca="1" si="14"/>
        <v>2677040.0729384283</v>
      </c>
      <c r="AV64" s="4">
        <f t="shared" ca="1" si="14"/>
        <v>2751798.9823854989</v>
      </c>
      <c r="AW64" s="4">
        <f t="shared" ca="1" si="14"/>
        <v>2827937.6722901589</v>
      </c>
      <c r="AX64" s="4">
        <f t="shared" ca="1" si="14"/>
        <v>2905104.6433669152</v>
      </c>
      <c r="AY64" s="4">
        <f t="shared" ca="1" si="14"/>
        <v>2983310.9606720638</v>
      </c>
      <c r="AZ64" s="4">
        <f t="shared" ca="1" si="14"/>
        <v>3061632.6154379332</v>
      </c>
      <c r="BA64" s="4">
        <f t="shared" ca="1" si="14"/>
        <v>3140067.0162364561</v>
      </c>
      <c r="BB64" s="4">
        <f t="shared" ca="1" si="14"/>
        <v>3219023.734438803</v>
      </c>
      <c r="BC64" s="4">
        <f t="shared" ca="1" si="14"/>
        <v>3298506.2032682598</v>
      </c>
      <c r="BD64" s="4">
        <f t="shared" ca="1" si="14"/>
        <v>3378439.4144168058</v>
      </c>
      <c r="BE64" s="4">
        <f t="shared" ca="1" si="14"/>
        <v>3458825.6816953267</v>
      </c>
      <c r="BF64" s="4">
        <f t="shared" ca="1" si="14"/>
        <v>3539808.1796881966</v>
      </c>
      <c r="BG64" s="4">
        <f t="shared" ca="1" si="14"/>
        <v>3621391.3306814199</v>
      </c>
      <c r="BH64" s="4">
        <f t="shared" ca="1" si="14"/>
        <v>3703579.5897614136</v>
      </c>
      <c r="BI64" s="4">
        <f t="shared" ca="1" si="14"/>
        <v>3786377.4450582904</v>
      </c>
    </row>
    <row r="65" spans="1:61" x14ac:dyDescent="0.25">
      <c r="A65" s="27" t="s">
        <v>320</v>
      </c>
      <c r="C65" s="4">
        <f ca="1">B65+'Acquisition and CapEx'!C39</f>
        <v>26416.829999999998</v>
      </c>
      <c r="D65" s="4">
        <f ca="1">C65+'Acquisition and CapEx'!D39</f>
        <v>67237.949263029805</v>
      </c>
      <c r="E65" s="4">
        <f ca="1">D65+'Acquisition and CapEx'!E39</f>
        <v>109276.8994827774</v>
      </c>
      <c r="F65" s="4">
        <f ca="1">E65+'Acquisition and CapEx'!F39</f>
        <v>152719.34586046706</v>
      </c>
      <c r="G65" s="4">
        <f ca="1">F65+'Acquisition and CapEx'!G39</f>
        <v>197591.14335614035</v>
      </c>
      <c r="H65" s="4">
        <f ca="1">G65+'Acquisition and CapEx'!H39</f>
        <v>243925.87607854838</v>
      </c>
      <c r="I65" s="4">
        <f ca="1">H65+'Acquisition and CapEx'!I39</f>
        <v>291757.79966327536</v>
      </c>
      <c r="J65" s="4">
        <f ca="1">I65+'Acquisition and CapEx'!J39</f>
        <v>341121.85368490854</v>
      </c>
      <c r="K65" s="4">
        <f ca="1">J65+'Acquisition and CapEx'!K39</f>
        <v>392053.67428971006</v>
      </c>
      <c r="L65" s="4">
        <f ca="1">K65+'Acquisition and CapEx'!L39</f>
        <v>442946.81148319133</v>
      </c>
      <c r="M65" s="4">
        <f ca="1">L65+'Acquisition and CapEx'!M39</f>
        <v>493807.64843151887</v>
      </c>
      <c r="N65" s="4">
        <f ca="1">M65+'Acquisition and CapEx'!N39</f>
        <v>545469.44524829101</v>
      </c>
      <c r="O65" s="4">
        <f ca="1">N65+'Acquisition and CapEx'!O39</f>
        <v>597955.29896124383</v>
      </c>
      <c r="P65" s="4">
        <f ca="1">O65+'Acquisition and CapEx'!P39</f>
        <v>651274.59168063395</v>
      </c>
      <c r="Q65" s="4">
        <f ca="1">P65+'Acquisition and CapEx'!Q39</f>
        <v>705436.79935848445</v>
      </c>
      <c r="R65" s="4">
        <f ca="1">Q65+'Acquisition and CapEx'!R39</f>
        <v>760451.49266450945</v>
      </c>
      <c r="S65" s="4">
        <f ca="1">R65+'Acquisition and CapEx'!S39</f>
        <v>816328.33786987001</v>
      </c>
      <c r="T65" s="4">
        <f ca="1">S65+'Acquisition and CapEx'!T39</f>
        <v>873077.09773882874</v>
      </c>
      <c r="U65" s="4">
        <f ca="1">T65+'Acquisition and CapEx'!U39</f>
        <v>930707.63242837228</v>
      </c>
      <c r="V65" s="4">
        <f ca="1">U65+'Acquisition and CapEx'!V39</f>
        <v>989229.90039587033</v>
      </c>
      <c r="W65" s="4">
        <f ca="1">V65+'Acquisition and CapEx'!W39</f>
        <v>1048653.9593148415</v>
      </c>
      <c r="X65" s="4">
        <f ca="1">W65+'Acquisition and CapEx'!X39</f>
        <v>1108529.2402599806</v>
      </c>
      <c r="Y65" s="4">
        <f ca="1">X65+'Acquisition and CapEx'!Y39</f>
        <v>1168851.7519572522</v>
      </c>
      <c r="Z65" s="4">
        <f ca="1">Y65+'Acquisition and CapEx'!Z39</f>
        <v>1230141.8363884776</v>
      </c>
      <c r="AA65" s="4">
        <f ca="1">Z65+'Acquisition and CapEx'!AA39</f>
        <v>1292402.009820316</v>
      </c>
      <c r="AB65" s="4">
        <f ca="1">AA65+'Acquisition and CapEx'!AB39</f>
        <v>1356338.1372267082</v>
      </c>
      <c r="AC65" s="4">
        <f ca="1">AB65+'Acquisition and CapEx'!AC39</f>
        <v>1421954.2393204162</v>
      </c>
      <c r="AD65" s="4">
        <f ca="1">AC65+'Acquisition and CapEx'!AD39</f>
        <v>1488111.5310244325</v>
      </c>
      <c r="AE65" s="4">
        <f ca="1">AD65+'Acquisition and CapEx'!AE39</f>
        <v>1554796.415940763</v>
      </c>
      <c r="AF65" s="4">
        <f ca="1">AE65+'Acquisition and CapEx'!AF39</f>
        <v>1621865.4228033216</v>
      </c>
      <c r="AG65" s="4">
        <f ca="1">AF65+'Acquisition and CapEx'!AG39</f>
        <v>1689309.2679468077</v>
      </c>
      <c r="AH65" s="4">
        <f ca="1">AG65+'Acquisition and CapEx'!AH39</f>
        <v>1756932.444210625</v>
      </c>
      <c r="AI65" s="4">
        <f ca="1">AH65+'Acquisition and CapEx'!AI39</f>
        <v>1824717.656070401</v>
      </c>
      <c r="AJ65" s="4">
        <f ca="1">AI65+'Acquisition and CapEx'!AJ39</f>
        <v>1893005.6357120096</v>
      </c>
      <c r="AK65" s="4">
        <f ca="1">AJ65+'Acquisition and CapEx'!AK39</f>
        <v>1961800.1122001766</v>
      </c>
      <c r="AL65" s="4">
        <f ca="1">AK65+'Acquisition and CapEx'!AL39</f>
        <v>2031104.8422583677</v>
      </c>
      <c r="AM65" s="4">
        <f ca="1">AL65+'Acquisition and CapEx'!AM39</f>
        <v>2100923.6104739369</v>
      </c>
      <c r="AN65" s="4">
        <f ca="1">AM65+'Acquisition and CapEx'!AN39</f>
        <v>2171260.2295047939</v>
      </c>
      <c r="AO65" s="4">
        <f ca="1">AN65+'Acquisition and CapEx'!AO39</f>
        <v>2242118.540287606</v>
      </c>
      <c r="AP65" s="4">
        <f ca="1">AO65+'Acquisition and CapEx'!AP39</f>
        <v>2313502.4122475428</v>
      </c>
      <c r="AQ65" s="4">
        <f ca="1">AP65+'Acquisition and CapEx'!AQ39</f>
        <v>2385415.743509579</v>
      </c>
      <c r="AR65" s="4">
        <f ca="1">AQ65+'Acquisition and CapEx'!AR39</f>
        <v>2457765.1999331303</v>
      </c>
      <c r="AS65" s="4">
        <f ca="1">AR65+'Acquisition and CapEx'!AS39</f>
        <v>2530553.2948966837</v>
      </c>
      <c r="AT65" s="4">
        <f ca="1">AS65+'Acquisition and CapEx'!AT39</f>
        <v>2603644.7539456859</v>
      </c>
      <c r="AU65" s="4">
        <f ca="1">AT65+'Acquisition and CapEx'!AU39</f>
        <v>2677040.0729384283</v>
      </c>
      <c r="AV65" s="4">
        <f ca="1">AU65+'Acquisition and CapEx'!AV39</f>
        <v>2751798.9823854989</v>
      </c>
      <c r="AW65" s="4">
        <f ca="1">AV65+'Acquisition and CapEx'!AW39</f>
        <v>2827937.6722901589</v>
      </c>
      <c r="AX65" s="4">
        <f ca="1">AW65+'Acquisition and CapEx'!AX39</f>
        <v>2905104.6433669152</v>
      </c>
      <c r="AY65" s="4">
        <f ca="1">AX65+'Acquisition and CapEx'!AY39</f>
        <v>2983310.9606720638</v>
      </c>
      <c r="AZ65" s="4">
        <f ca="1">AY65+'Acquisition and CapEx'!AZ39</f>
        <v>3061632.6154379332</v>
      </c>
      <c r="BA65" s="4">
        <f ca="1">AZ65+'Acquisition and CapEx'!BA39</f>
        <v>3140067.0162364561</v>
      </c>
      <c r="BB65" s="4">
        <f ca="1">BA65+'Acquisition and CapEx'!BB39</f>
        <v>3219023.734438803</v>
      </c>
      <c r="BC65" s="4">
        <f ca="1">BB65+'Acquisition and CapEx'!BC39</f>
        <v>3298506.2032682598</v>
      </c>
      <c r="BD65" s="4">
        <f ca="1">BC65+'Acquisition and CapEx'!BD39</f>
        <v>3378439.4144168058</v>
      </c>
      <c r="BE65" s="4">
        <f ca="1">BD65+'Acquisition and CapEx'!BE39</f>
        <v>3458825.6816953267</v>
      </c>
      <c r="BF65" s="4">
        <f ca="1">BE65+'Acquisition and CapEx'!BF39</f>
        <v>3539808.1796881966</v>
      </c>
      <c r="BG65" s="4">
        <f ca="1">BF65+'Acquisition and CapEx'!BG39</f>
        <v>3621391.3306814199</v>
      </c>
      <c r="BH65" s="4">
        <f ca="1">BG65+'Acquisition and CapEx'!BH39</f>
        <v>3703579.5897614136</v>
      </c>
      <c r="BI65" s="4">
        <f ca="1">BH65+'Acquisition and CapEx'!BI39</f>
        <v>3786377.4450582904</v>
      </c>
    </row>
    <row r="66" spans="1:61" x14ac:dyDescent="0.25">
      <c r="A66" s="27" t="s">
        <v>322</v>
      </c>
      <c r="C66" s="5">
        <f ca="1">C64-C65</f>
        <v>0</v>
      </c>
      <c r="D66" s="5">
        <f t="shared" ref="D66:BI66" ca="1" si="15">D64-D65</f>
        <v>0</v>
      </c>
      <c r="E66" s="5">
        <f t="shared" ca="1" si="15"/>
        <v>0</v>
      </c>
      <c r="F66" s="5">
        <f t="shared" ca="1" si="15"/>
        <v>0</v>
      </c>
      <c r="G66" s="5">
        <f t="shared" ca="1" si="15"/>
        <v>0</v>
      </c>
      <c r="H66" s="5">
        <f t="shared" ca="1" si="15"/>
        <v>0</v>
      </c>
      <c r="I66" s="5">
        <f t="shared" ca="1" si="15"/>
        <v>0</v>
      </c>
      <c r="J66" s="5">
        <f t="shared" ca="1" si="15"/>
        <v>0</v>
      </c>
      <c r="K66" s="5">
        <f t="shared" ca="1" si="15"/>
        <v>0</v>
      </c>
      <c r="L66" s="5">
        <f t="shared" ca="1" si="15"/>
        <v>0</v>
      </c>
      <c r="M66" s="5">
        <f t="shared" ca="1" si="15"/>
        <v>0</v>
      </c>
      <c r="N66" s="5">
        <f t="shared" ca="1" si="15"/>
        <v>0</v>
      </c>
      <c r="O66" s="5">
        <f t="shared" ca="1" si="15"/>
        <v>0</v>
      </c>
      <c r="P66" s="5">
        <f t="shared" ca="1" si="15"/>
        <v>0</v>
      </c>
      <c r="Q66" s="5">
        <f t="shared" ca="1" si="15"/>
        <v>0</v>
      </c>
      <c r="R66" s="5">
        <f t="shared" ca="1" si="15"/>
        <v>0</v>
      </c>
      <c r="S66" s="5">
        <f t="shared" ca="1" si="15"/>
        <v>0</v>
      </c>
      <c r="T66" s="5">
        <f t="shared" ca="1" si="15"/>
        <v>0</v>
      </c>
      <c r="U66" s="5">
        <f t="shared" ca="1" si="15"/>
        <v>0</v>
      </c>
      <c r="V66" s="5">
        <f t="shared" ca="1" si="15"/>
        <v>0</v>
      </c>
      <c r="W66" s="5">
        <f t="shared" ca="1" si="15"/>
        <v>0</v>
      </c>
      <c r="X66" s="5">
        <f t="shared" ca="1" si="15"/>
        <v>0</v>
      </c>
      <c r="Y66" s="5">
        <f t="shared" ca="1" si="15"/>
        <v>0</v>
      </c>
      <c r="Z66" s="5">
        <f t="shared" ca="1" si="15"/>
        <v>0</v>
      </c>
      <c r="AA66" s="5">
        <f t="shared" ca="1" si="15"/>
        <v>0</v>
      </c>
      <c r="AB66" s="5">
        <f t="shared" ca="1" si="15"/>
        <v>0</v>
      </c>
      <c r="AC66" s="5">
        <f t="shared" ca="1" si="15"/>
        <v>0</v>
      </c>
      <c r="AD66" s="5">
        <f t="shared" ca="1" si="15"/>
        <v>0</v>
      </c>
      <c r="AE66" s="5">
        <f t="shared" ca="1" si="15"/>
        <v>0</v>
      </c>
      <c r="AF66" s="5">
        <f t="shared" ca="1" si="15"/>
        <v>0</v>
      </c>
      <c r="AG66" s="5">
        <f t="shared" ca="1" si="15"/>
        <v>0</v>
      </c>
      <c r="AH66" s="5">
        <f t="shared" ca="1" si="15"/>
        <v>0</v>
      </c>
      <c r="AI66" s="5">
        <f t="shared" ca="1" si="15"/>
        <v>0</v>
      </c>
      <c r="AJ66" s="5">
        <f t="shared" ca="1" si="15"/>
        <v>0</v>
      </c>
      <c r="AK66" s="5">
        <f t="shared" ca="1" si="15"/>
        <v>0</v>
      </c>
      <c r="AL66" s="5">
        <f t="shared" ca="1" si="15"/>
        <v>0</v>
      </c>
      <c r="AM66" s="5">
        <f t="shared" ca="1" si="15"/>
        <v>0</v>
      </c>
      <c r="AN66" s="5">
        <f t="shared" ca="1" si="15"/>
        <v>0</v>
      </c>
      <c r="AO66" s="5">
        <f t="shared" ca="1" si="15"/>
        <v>0</v>
      </c>
      <c r="AP66" s="5">
        <f t="shared" ca="1" si="15"/>
        <v>0</v>
      </c>
      <c r="AQ66" s="5">
        <f t="shared" ca="1" si="15"/>
        <v>0</v>
      </c>
      <c r="AR66" s="5">
        <f t="shared" ca="1" si="15"/>
        <v>0</v>
      </c>
      <c r="AS66" s="5">
        <f t="shared" ca="1" si="15"/>
        <v>0</v>
      </c>
      <c r="AT66" s="5">
        <f t="shared" ca="1" si="15"/>
        <v>0</v>
      </c>
      <c r="AU66" s="5">
        <f t="shared" ca="1" si="15"/>
        <v>0</v>
      </c>
      <c r="AV66" s="5">
        <f t="shared" ca="1" si="15"/>
        <v>0</v>
      </c>
      <c r="AW66" s="5">
        <f t="shared" ca="1" si="15"/>
        <v>0</v>
      </c>
      <c r="AX66" s="5">
        <f t="shared" ca="1" si="15"/>
        <v>0</v>
      </c>
      <c r="AY66" s="5">
        <f t="shared" ca="1" si="15"/>
        <v>0</v>
      </c>
      <c r="AZ66" s="5">
        <f t="shared" ca="1" si="15"/>
        <v>0</v>
      </c>
      <c r="BA66" s="5">
        <f t="shared" ca="1" si="15"/>
        <v>0</v>
      </c>
      <c r="BB66" s="5">
        <f t="shared" ca="1" si="15"/>
        <v>0</v>
      </c>
      <c r="BC66" s="5">
        <f t="shared" ca="1" si="15"/>
        <v>0</v>
      </c>
      <c r="BD66" s="5">
        <f t="shared" ca="1" si="15"/>
        <v>0</v>
      </c>
      <c r="BE66" s="5">
        <f t="shared" ca="1" si="15"/>
        <v>0</v>
      </c>
      <c r="BF66" s="5">
        <f t="shared" ca="1" si="15"/>
        <v>0</v>
      </c>
      <c r="BG66" s="5">
        <f t="shared" ca="1" si="15"/>
        <v>0</v>
      </c>
      <c r="BH66" s="5">
        <f t="shared" ca="1" si="15"/>
        <v>0</v>
      </c>
      <c r="BI66" s="5">
        <f t="shared" ca="1" si="15"/>
        <v>0</v>
      </c>
    </row>
    <row r="67" spans="1:61" x14ac:dyDescent="0.25">
      <c r="A67" s="27" t="s">
        <v>321</v>
      </c>
      <c r="B67" s="5">
        <f ca="1">BI66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4:CF82"/>
  <sheetViews>
    <sheetView workbookViewId="0">
      <selection activeCell="B41" sqref="B41"/>
    </sheetView>
  </sheetViews>
  <sheetFormatPr defaultRowHeight="15" x14ac:dyDescent="0.25"/>
  <cols>
    <col min="1" max="1" width="31.42578125" customWidth="1"/>
    <col min="3" max="3" width="16.28515625" bestFit="1" customWidth="1"/>
    <col min="4" max="38" width="14.42578125" bestFit="1" customWidth="1"/>
    <col min="39" max="61" width="15.28515625" bestFit="1" customWidth="1"/>
  </cols>
  <sheetData>
    <row r="4" spans="1:61" x14ac:dyDescent="0.25">
      <c r="A4" s="13" t="s">
        <v>332</v>
      </c>
      <c r="B4" s="21">
        <v>7.0000000000000007E-2</v>
      </c>
    </row>
    <row r="5" spans="1:61" x14ac:dyDescent="0.25">
      <c r="A5" s="13" t="s">
        <v>331</v>
      </c>
      <c r="B5" s="99">
        <v>0</v>
      </c>
    </row>
    <row r="6" spans="1:61" s="13" customFormat="1" x14ac:dyDescent="0.25">
      <c r="A6" s="13" t="s">
        <v>33</v>
      </c>
      <c r="C6" s="21">
        <f>B4</f>
        <v>7.0000000000000007E-2</v>
      </c>
      <c r="D6" s="124">
        <f>C6+$B$5</f>
        <v>7.0000000000000007E-2</v>
      </c>
      <c r="E6" s="124">
        <f t="shared" ref="E6:BI6" si="0">D6+$B$5</f>
        <v>7.0000000000000007E-2</v>
      </c>
      <c r="F6" s="124">
        <f t="shared" si="0"/>
        <v>7.0000000000000007E-2</v>
      </c>
      <c r="G6" s="124">
        <f t="shared" si="0"/>
        <v>7.0000000000000007E-2</v>
      </c>
      <c r="H6" s="124">
        <f t="shared" si="0"/>
        <v>7.0000000000000007E-2</v>
      </c>
      <c r="I6" s="124">
        <f t="shared" si="0"/>
        <v>7.0000000000000007E-2</v>
      </c>
      <c r="J6" s="124">
        <f t="shared" si="0"/>
        <v>7.0000000000000007E-2</v>
      </c>
      <c r="K6" s="124">
        <f t="shared" si="0"/>
        <v>7.0000000000000007E-2</v>
      </c>
      <c r="L6" s="124">
        <f t="shared" si="0"/>
        <v>7.0000000000000007E-2</v>
      </c>
      <c r="M6" s="124">
        <f t="shared" si="0"/>
        <v>7.0000000000000007E-2</v>
      </c>
      <c r="N6" s="124">
        <f t="shared" si="0"/>
        <v>7.0000000000000007E-2</v>
      </c>
      <c r="O6" s="124">
        <f t="shared" si="0"/>
        <v>7.0000000000000007E-2</v>
      </c>
      <c r="P6" s="124">
        <f t="shared" si="0"/>
        <v>7.0000000000000007E-2</v>
      </c>
      <c r="Q6" s="124">
        <f t="shared" si="0"/>
        <v>7.0000000000000007E-2</v>
      </c>
      <c r="R6" s="124">
        <f t="shared" si="0"/>
        <v>7.0000000000000007E-2</v>
      </c>
      <c r="S6" s="124">
        <f t="shared" si="0"/>
        <v>7.0000000000000007E-2</v>
      </c>
      <c r="T6" s="124">
        <f t="shared" si="0"/>
        <v>7.0000000000000007E-2</v>
      </c>
      <c r="U6" s="124">
        <f t="shared" si="0"/>
        <v>7.0000000000000007E-2</v>
      </c>
      <c r="V6" s="124">
        <f t="shared" si="0"/>
        <v>7.0000000000000007E-2</v>
      </c>
      <c r="W6" s="124">
        <f t="shared" si="0"/>
        <v>7.0000000000000007E-2</v>
      </c>
      <c r="X6" s="124">
        <f t="shared" si="0"/>
        <v>7.0000000000000007E-2</v>
      </c>
      <c r="Y6" s="124">
        <f t="shared" si="0"/>
        <v>7.0000000000000007E-2</v>
      </c>
      <c r="Z6" s="124">
        <f t="shared" si="0"/>
        <v>7.0000000000000007E-2</v>
      </c>
      <c r="AA6" s="124">
        <f t="shared" si="0"/>
        <v>7.0000000000000007E-2</v>
      </c>
      <c r="AB6" s="124">
        <f t="shared" si="0"/>
        <v>7.0000000000000007E-2</v>
      </c>
      <c r="AC6" s="124">
        <f t="shared" si="0"/>
        <v>7.0000000000000007E-2</v>
      </c>
      <c r="AD6" s="124">
        <f t="shared" si="0"/>
        <v>7.0000000000000007E-2</v>
      </c>
      <c r="AE6" s="124">
        <f t="shared" si="0"/>
        <v>7.0000000000000007E-2</v>
      </c>
      <c r="AF6" s="124">
        <f t="shared" si="0"/>
        <v>7.0000000000000007E-2</v>
      </c>
      <c r="AG6" s="124">
        <f t="shared" si="0"/>
        <v>7.0000000000000007E-2</v>
      </c>
      <c r="AH6" s="124">
        <f t="shared" si="0"/>
        <v>7.0000000000000007E-2</v>
      </c>
      <c r="AI6" s="124">
        <f t="shared" si="0"/>
        <v>7.0000000000000007E-2</v>
      </c>
      <c r="AJ6" s="124">
        <f t="shared" si="0"/>
        <v>7.0000000000000007E-2</v>
      </c>
      <c r="AK6" s="124">
        <f t="shared" si="0"/>
        <v>7.0000000000000007E-2</v>
      </c>
      <c r="AL6" s="124">
        <f t="shared" si="0"/>
        <v>7.0000000000000007E-2</v>
      </c>
      <c r="AM6" s="124">
        <f t="shared" si="0"/>
        <v>7.0000000000000007E-2</v>
      </c>
      <c r="AN6" s="124">
        <f t="shared" si="0"/>
        <v>7.0000000000000007E-2</v>
      </c>
      <c r="AO6" s="124">
        <f t="shared" si="0"/>
        <v>7.0000000000000007E-2</v>
      </c>
      <c r="AP6" s="124">
        <f t="shared" si="0"/>
        <v>7.0000000000000007E-2</v>
      </c>
      <c r="AQ6" s="124">
        <f t="shared" si="0"/>
        <v>7.0000000000000007E-2</v>
      </c>
      <c r="AR6" s="124">
        <f t="shared" si="0"/>
        <v>7.0000000000000007E-2</v>
      </c>
      <c r="AS6" s="124">
        <f t="shared" si="0"/>
        <v>7.0000000000000007E-2</v>
      </c>
      <c r="AT6" s="124">
        <f t="shared" si="0"/>
        <v>7.0000000000000007E-2</v>
      </c>
      <c r="AU6" s="124">
        <f t="shared" si="0"/>
        <v>7.0000000000000007E-2</v>
      </c>
      <c r="AV6" s="124">
        <f t="shared" si="0"/>
        <v>7.0000000000000007E-2</v>
      </c>
      <c r="AW6" s="124">
        <f t="shared" si="0"/>
        <v>7.0000000000000007E-2</v>
      </c>
      <c r="AX6" s="124">
        <f t="shared" si="0"/>
        <v>7.0000000000000007E-2</v>
      </c>
      <c r="AY6" s="124">
        <f t="shared" si="0"/>
        <v>7.0000000000000007E-2</v>
      </c>
      <c r="AZ6" s="124">
        <f t="shared" si="0"/>
        <v>7.0000000000000007E-2</v>
      </c>
      <c r="BA6" s="124">
        <f t="shared" si="0"/>
        <v>7.0000000000000007E-2</v>
      </c>
      <c r="BB6" s="124">
        <f t="shared" si="0"/>
        <v>7.0000000000000007E-2</v>
      </c>
      <c r="BC6" s="124">
        <f t="shared" si="0"/>
        <v>7.0000000000000007E-2</v>
      </c>
      <c r="BD6" s="124">
        <f t="shared" si="0"/>
        <v>7.0000000000000007E-2</v>
      </c>
      <c r="BE6" s="124">
        <f t="shared" si="0"/>
        <v>7.0000000000000007E-2</v>
      </c>
      <c r="BF6" s="124">
        <f t="shared" si="0"/>
        <v>7.0000000000000007E-2</v>
      </c>
      <c r="BG6" s="124">
        <f t="shared" si="0"/>
        <v>7.0000000000000007E-2</v>
      </c>
      <c r="BH6" s="124">
        <f t="shared" si="0"/>
        <v>7.0000000000000007E-2</v>
      </c>
      <c r="BI6" s="124">
        <f t="shared" si="0"/>
        <v>7.0000000000000007E-2</v>
      </c>
    </row>
    <row r="7" spans="1:61" s="13" customFormat="1" x14ac:dyDescent="0.25">
      <c r="A7" s="13" t="s">
        <v>599</v>
      </c>
      <c r="B7" s="12">
        <v>2</v>
      </c>
      <c r="C7" s="123" t="s">
        <v>601</v>
      </c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</row>
    <row r="8" spans="1:61" s="13" customFormat="1" x14ac:dyDescent="0.25">
      <c r="C8" s="21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</row>
    <row r="9" spans="1:61" s="13" customFormat="1" x14ac:dyDescent="0.25">
      <c r="A9" s="13" t="s">
        <v>38</v>
      </c>
      <c r="B9" s="18">
        <v>0.02</v>
      </c>
    </row>
    <row r="10" spans="1:61" s="13" customFormat="1" x14ac:dyDescent="0.25">
      <c r="B10" s="18"/>
    </row>
    <row r="11" spans="1:61" s="13" customFormat="1" x14ac:dyDescent="0.25">
      <c r="A11" s="13" t="s">
        <v>614</v>
      </c>
      <c r="B11" s="12">
        <v>20</v>
      </c>
      <c r="C11" s="16" t="s">
        <v>600</v>
      </c>
    </row>
    <row r="12" spans="1:61" s="13" customFormat="1" x14ac:dyDescent="0.25">
      <c r="A12" s="13" t="s">
        <v>615</v>
      </c>
      <c r="B12" s="18">
        <v>0.09</v>
      </c>
      <c r="C12" s="16" t="s">
        <v>616</v>
      </c>
    </row>
    <row r="13" spans="1:61" s="13" customFormat="1" x14ac:dyDescent="0.25">
      <c r="A13" s="16" t="s">
        <v>617</v>
      </c>
      <c r="B13" s="123">
        <f>-1+(1+B12)^0.25</f>
        <v>2.1778180864641117E-2</v>
      </c>
    </row>
    <row r="14" spans="1:61" s="13" customFormat="1" x14ac:dyDescent="0.25">
      <c r="B14" s="18"/>
    </row>
    <row r="15" spans="1:61" s="13" customFormat="1" x14ac:dyDescent="0.25">
      <c r="A15" s="13" t="s">
        <v>345</v>
      </c>
      <c r="B15" s="18"/>
      <c r="C15" s="13">
        <v>5</v>
      </c>
      <c r="D15" s="13">
        <v>5</v>
      </c>
      <c r="E15" s="13">
        <v>5</v>
      </c>
      <c r="F15" s="13">
        <v>5</v>
      </c>
      <c r="G15" s="13">
        <v>3</v>
      </c>
      <c r="H15" s="13">
        <v>3</v>
      </c>
      <c r="I15" s="13">
        <v>3</v>
      </c>
      <c r="J15" s="13">
        <v>3</v>
      </c>
      <c r="K15" s="13">
        <v>3</v>
      </c>
      <c r="L15" s="13">
        <v>3</v>
      </c>
      <c r="M15" s="13">
        <v>3</v>
      </c>
      <c r="N15" s="13">
        <v>3</v>
      </c>
      <c r="O15" s="13">
        <v>3</v>
      </c>
      <c r="P15" s="13">
        <v>3</v>
      </c>
      <c r="Q15" s="13">
        <v>3</v>
      </c>
      <c r="R15" s="13">
        <v>2</v>
      </c>
      <c r="S15" s="13">
        <v>2</v>
      </c>
      <c r="T15" s="13">
        <v>2</v>
      </c>
      <c r="U15" s="13">
        <v>2</v>
      </c>
      <c r="V15" s="13">
        <v>2</v>
      </c>
      <c r="W15" s="13">
        <v>2</v>
      </c>
      <c r="X15" s="13">
        <v>2</v>
      </c>
      <c r="Y15" s="13">
        <v>2</v>
      </c>
      <c r="Z15" s="13">
        <v>2</v>
      </c>
      <c r="AA15" s="13">
        <v>2</v>
      </c>
      <c r="AB15" s="13">
        <v>2</v>
      </c>
      <c r="AC15" s="13">
        <v>2</v>
      </c>
      <c r="AD15" s="13">
        <v>2</v>
      </c>
      <c r="AE15" s="13">
        <v>2</v>
      </c>
      <c r="AF15" s="13">
        <v>2</v>
      </c>
      <c r="AG15" s="13">
        <v>2</v>
      </c>
      <c r="AH15" s="13">
        <v>2</v>
      </c>
      <c r="AI15" s="13">
        <v>2</v>
      </c>
      <c r="AJ15" s="13">
        <v>2</v>
      </c>
      <c r="AK15" s="13">
        <v>2</v>
      </c>
      <c r="AL15" s="13">
        <v>2</v>
      </c>
      <c r="AM15" s="13">
        <v>2</v>
      </c>
      <c r="AN15" s="13">
        <v>2</v>
      </c>
      <c r="AO15" s="13">
        <v>2</v>
      </c>
      <c r="AP15" s="13">
        <v>2</v>
      </c>
      <c r="AQ15" s="13">
        <v>2</v>
      </c>
      <c r="AR15" s="13">
        <v>2</v>
      </c>
      <c r="AS15" s="13">
        <v>2</v>
      </c>
      <c r="AT15" s="13">
        <v>2</v>
      </c>
      <c r="AU15" s="13">
        <v>2</v>
      </c>
      <c r="AV15" s="13">
        <v>2</v>
      </c>
      <c r="AW15" s="13">
        <v>2</v>
      </c>
      <c r="AX15" s="13">
        <v>2</v>
      </c>
      <c r="AY15" s="13">
        <v>2</v>
      </c>
      <c r="AZ15" s="13">
        <v>2</v>
      </c>
      <c r="BA15" s="13">
        <v>2</v>
      </c>
      <c r="BB15" s="13">
        <v>2</v>
      </c>
      <c r="BC15" s="13">
        <v>2</v>
      </c>
      <c r="BD15" s="13">
        <v>2</v>
      </c>
      <c r="BE15" s="13">
        <v>2</v>
      </c>
      <c r="BF15" s="13">
        <v>2</v>
      </c>
      <c r="BG15" s="13">
        <v>2</v>
      </c>
      <c r="BH15" s="13">
        <v>2</v>
      </c>
      <c r="BI15" s="13">
        <v>2</v>
      </c>
    </row>
    <row r="16" spans="1:61" s="16" customFormat="1" x14ac:dyDescent="0.25">
      <c r="A16" s="16" t="s">
        <v>36</v>
      </c>
      <c r="C16" s="100" t="str">
        <f>VLOOKUP(C15,$A$77:$B$82,2)</f>
        <v>Highest</v>
      </c>
      <c r="D16" s="100" t="str">
        <f t="shared" ref="D16:BI16" si="1">VLOOKUP(D15,$A$77:$B$82,2)</f>
        <v>Highest</v>
      </c>
      <c r="E16" s="100" t="str">
        <f t="shared" si="1"/>
        <v>Highest</v>
      </c>
      <c r="F16" s="100" t="str">
        <f t="shared" si="1"/>
        <v>Highest</v>
      </c>
      <c r="G16" s="100" t="str">
        <f t="shared" si="1"/>
        <v>DCF</v>
      </c>
      <c r="H16" s="100" t="str">
        <f t="shared" si="1"/>
        <v>DCF</v>
      </c>
      <c r="I16" s="100" t="str">
        <f t="shared" si="1"/>
        <v>DCF</v>
      </c>
      <c r="J16" s="100" t="str">
        <f t="shared" si="1"/>
        <v>DCF</v>
      </c>
      <c r="K16" s="100" t="str">
        <f t="shared" si="1"/>
        <v>DCF</v>
      </c>
      <c r="L16" s="100" t="str">
        <f t="shared" si="1"/>
        <v>DCF</v>
      </c>
      <c r="M16" s="100" t="str">
        <f t="shared" si="1"/>
        <v>DCF</v>
      </c>
      <c r="N16" s="100" t="str">
        <f t="shared" si="1"/>
        <v>DCF</v>
      </c>
      <c r="O16" s="100" t="str">
        <f t="shared" si="1"/>
        <v>DCF</v>
      </c>
      <c r="P16" s="100" t="str">
        <f t="shared" si="1"/>
        <v>DCF</v>
      </c>
      <c r="Q16" s="100" t="str">
        <f t="shared" si="1"/>
        <v>DCF</v>
      </c>
      <c r="R16" s="100" t="str">
        <f t="shared" si="1"/>
        <v>Market</v>
      </c>
      <c r="S16" s="100" t="str">
        <f t="shared" si="1"/>
        <v>Market</v>
      </c>
      <c r="T16" s="100" t="str">
        <f t="shared" si="1"/>
        <v>Market</v>
      </c>
      <c r="U16" s="100" t="str">
        <f t="shared" si="1"/>
        <v>Market</v>
      </c>
      <c r="V16" s="100" t="str">
        <f t="shared" si="1"/>
        <v>Market</v>
      </c>
      <c r="W16" s="100" t="str">
        <f t="shared" si="1"/>
        <v>Market</v>
      </c>
      <c r="X16" s="100" t="str">
        <f t="shared" si="1"/>
        <v>Market</v>
      </c>
      <c r="Y16" s="100" t="str">
        <f t="shared" si="1"/>
        <v>Market</v>
      </c>
      <c r="Z16" s="100" t="str">
        <f t="shared" si="1"/>
        <v>Market</v>
      </c>
      <c r="AA16" s="100" t="str">
        <f t="shared" si="1"/>
        <v>Market</v>
      </c>
      <c r="AB16" s="100" t="str">
        <f t="shared" si="1"/>
        <v>Market</v>
      </c>
      <c r="AC16" s="100" t="str">
        <f t="shared" si="1"/>
        <v>Market</v>
      </c>
      <c r="AD16" s="100" t="str">
        <f t="shared" si="1"/>
        <v>Market</v>
      </c>
      <c r="AE16" s="100" t="str">
        <f t="shared" si="1"/>
        <v>Market</v>
      </c>
      <c r="AF16" s="100" t="str">
        <f t="shared" si="1"/>
        <v>Market</v>
      </c>
      <c r="AG16" s="100" t="str">
        <f t="shared" si="1"/>
        <v>Market</v>
      </c>
      <c r="AH16" s="100" t="str">
        <f t="shared" si="1"/>
        <v>Market</v>
      </c>
      <c r="AI16" s="100" t="str">
        <f t="shared" si="1"/>
        <v>Market</v>
      </c>
      <c r="AJ16" s="100" t="str">
        <f t="shared" si="1"/>
        <v>Market</v>
      </c>
      <c r="AK16" s="100" t="str">
        <f t="shared" si="1"/>
        <v>Market</v>
      </c>
      <c r="AL16" s="100" t="str">
        <f t="shared" si="1"/>
        <v>Market</v>
      </c>
      <c r="AM16" s="100" t="str">
        <f t="shared" si="1"/>
        <v>Market</v>
      </c>
      <c r="AN16" s="100" t="str">
        <f t="shared" si="1"/>
        <v>Market</v>
      </c>
      <c r="AO16" s="100" t="str">
        <f t="shared" si="1"/>
        <v>Market</v>
      </c>
      <c r="AP16" s="100" t="str">
        <f t="shared" si="1"/>
        <v>Market</v>
      </c>
      <c r="AQ16" s="100" t="str">
        <f t="shared" si="1"/>
        <v>Market</v>
      </c>
      <c r="AR16" s="100" t="str">
        <f t="shared" si="1"/>
        <v>Market</v>
      </c>
      <c r="AS16" s="100" t="str">
        <f t="shared" si="1"/>
        <v>Market</v>
      </c>
      <c r="AT16" s="100" t="str">
        <f t="shared" si="1"/>
        <v>Market</v>
      </c>
      <c r="AU16" s="100" t="str">
        <f t="shared" si="1"/>
        <v>Market</v>
      </c>
      <c r="AV16" s="100" t="str">
        <f t="shared" si="1"/>
        <v>Market</v>
      </c>
      <c r="AW16" s="100" t="str">
        <f t="shared" si="1"/>
        <v>Market</v>
      </c>
      <c r="AX16" s="100" t="str">
        <f t="shared" si="1"/>
        <v>Market</v>
      </c>
      <c r="AY16" s="100" t="str">
        <f t="shared" si="1"/>
        <v>Market</v>
      </c>
      <c r="AZ16" s="100" t="str">
        <f t="shared" si="1"/>
        <v>Market</v>
      </c>
      <c r="BA16" s="100" t="str">
        <f t="shared" si="1"/>
        <v>Market</v>
      </c>
      <c r="BB16" s="100" t="str">
        <f t="shared" si="1"/>
        <v>Market</v>
      </c>
      <c r="BC16" s="100" t="str">
        <f t="shared" si="1"/>
        <v>Market</v>
      </c>
      <c r="BD16" s="100" t="str">
        <f t="shared" si="1"/>
        <v>Market</v>
      </c>
      <c r="BE16" s="100" t="str">
        <f t="shared" si="1"/>
        <v>Market</v>
      </c>
      <c r="BF16" s="100" t="str">
        <f t="shared" si="1"/>
        <v>Market</v>
      </c>
      <c r="BG16" s="100" t="str">
        <f t="shared" si="1"/>
        <v>Market</v>
      </c>
      <c r="BH16" s="100" t="str">
        <f t="shared" si="1"/>
        <v>Market</v>
      </c>
      <c r="BI16" s="100" t="str">
        <f t="shared" si="1"/>
        <v>Market</v>
      </c>
    </row>
    <row r="17" spans="1:84" s="13" customFormat="1" x14ac:dyDescent="0.25">
      <c r="B17" s="18"/>
    </row>
    <row r="18" spans="1:84" s="13" customFormat="1" x14ac:dyDescent="0.25">
      <c r="B18" s="18"/>
    </row>
    <row r="19" spans="1:84" s="13" customFormat="1" x14ac:dyDescent="0.25">
      <c r="B19" s="18"/>
    </row>
    <row r="20" spans="1:84" s="13" customFormat="1" x14ac:dyDescent="0.25">
      <c r="A20" s="16" t="s">
        <v>603</v>
      </c>
      <c r="B20" s="18"/>
      <c r="C20" s="23">
        <f>$B$24-C21</f>
        <v>58</v>
      </c>
      <c r="D20" s="23">
        <f t="shared" ref="D20:BI20" si="2">$B$24-D21</f>
        <v>57</v>
      </c>
      <c r="E20" s="23">
        <f t="shared" si="2"/>
        <v>56</v>
      </c>
      <c r="F20" s="23">
        <f t="shared" si="2"/>
        <v>55</v>
      </c>
      <c r="G20" s="23">
        <f t="shared" si="2"/>
        <v>54</v>
      </c>
      <c r="H20" s="23">
        <f t="shared" si="2"/>
        <v>53</v>
      </c>
      <c r="I20" s="23">
        <f t="shared" si="2"/>
        <v>52</v>
      </c>
      <c r="J20" s="23">
        <f t="shared" si="2"/>
        <v>51</v>
      </c>
      <c r="K20" s="23">
        <f t="shared" si="2"/>
        <v>50</v>
      </c>
      <c r="L20" s="23">
        <f t="shared" si="2"/>
        <v>49</v>
      </c>
      <c r="M20" s="23">
        <f t="shared" si="2"/>
        <v>48</v>
      </c>
      <c r="N20" s="23">
        <f t="shared" si="2"/>
        <v>47</v>
      </c>
      <c r="O20" s="23">
        <f t="shared" si="2"/>
        <v>46</v>
      </c>
      <c r="P20" s="23">
        <f t="shared" si="2"/>
        <v>45</v>
      </c>
      <c r="Q20" s="23">
        <f t="shared" si="2"/>
        <v>44</v>
      </c>
      <c r="R20" s="23">
        <f t="shared" si="2"/>
        <v>43</v>
      </c>
      <c r="S20" s="23">
        <f t="shared" si="2"/>
        <v>42</v>
      </c>
      <c r="T20" s="23">
        <f t="shared" si="2"/>
        <v>41</v>
      </c>
      <c r="U20" s="23">
        <f t="shared" si="2"/>
        <v>40</v>
      </c>
      <c r="V20" s="23">
        <f t="shared" si="2"/>
        <v>39</v>
      </c>
      <c r="W20" s="23">
        <f t="shared" si="2"/>
        <v>38</v>
      </c>
      <c r="X20" s="23">
        <f t="shared" si="2"/>
        <v>37</v>
      </c>
      <c r="Y20" s="23">
        <f t="shared" si="2"/>
        <v>36</v>
      </c>
      <c r="Z20" s="23">
        <f t="shared" si="2"/>
        <v>35</v>
      </c>
      <c r="AA20" s="23">
        <f t="shared" si="2"/>
        <v>34</v>
      </c>
      <c r="AB20" s="23">
        <f t="shared" si="2"/>
        <v>33</v>
      </c>
      <c r="AC20" s="23">
        <f t="shared" si="2"/>
        <v>32</v>
      </c>
      <c r="AD20" s="23">
        <f t="shared" si="2"/>
        <v>31</v>
      </c>
      <c r="AE20" s="23">
        <f t="shared" si="2"/>
        <v>30</v>
      </c>
      <c r="AF20" s="23">
        <f t="shared" si="2"/>
        <v>29</v>
      </c>
      <c r="AG20" s="23">
        <f t="shared" si="2"/>
        <v>28</v>
      </c>
      <c r="AH20" s="23">
        <f t="shared" si="2"/>
        <v>27</v>
      </c>
      <c r="AI20" s="23">
        <f t="shared" si="2"/>
        <v>26</v>
      </c>
      <c r="AJ20" s="23">
        <f t="shared" si="2"/>
        <v>25</v>
      </c>
      <c r="AK20" s="23">
        <f t="shared" si="2"/>
        <v>24</v>
      </c>
      <c r="AL20" s="23">
        <f t="shared" si="2"/>
        <v>23</v>
      </c>
      <c r="AM20" s="23">
        <f t="shared" si="2"/>
        <v>22</v>
      </c>
      <c r="AN20" s="23">
        <f t="shared" si="2"/>
        <v>21</v>
      </c>
      <c r="AO20" s="23">
        <f t="shared" si="2"/>
        <v>20</v>
      </c>
      <c r="AP20" s="23">
        <f t="shared" si="2"/>
        <v>19</v>
      </c>
      <c r="AQ20" s="23">
        <f t="shared" si="2"/>
        <v>18</v>
      </c>
      <c r="AR20" s="23">
        <f t="shared" si="2"/>
        <v>17</v>
      </c>
      <c r="AS20" s="23">
        <f t="shared" si="2"/>
        <v>16</v>
      </c>
      <c r="AT20" s="23">
        <f t="shared" si="2"/>
        <v>15</v>
      </c>
      <c r="AU20" s="23">
        <f t="shared" si="2"/>
        <v>14</v>
      </c>
      <c r="AV20" s="23">
        <f t="shared" si="2"/>
        <v>13</v>
      </c>
      <c r="AW20" s="23">
        <f t="shared" si="2"/>
        <v>12</v>
      </c>
      <c r="AX20" s="23">
        <f t="shared" si="2"/>
        <v>11</v>
      </c>
      <c r="AY20" s="23">
        <f t="shared" si="2"/>
        <v>10</v>
      </c>
      <c r="AZ20" s="23">
        <f t="shared" si="2"/>
        <v>9</v>
      </c>
      <c r="BA20" s="23">
        <f t="shared" si="2"/>
        <v>8</v>
      </c>
      <c r="BB20" s="23">
        <f t="shared" si="2"/>
        <v>7</v>
      </c>
      <c r="BC20" s="23">
        <f t="shared" si="2"/>
        <v>6</v>
      </c>
      <c r="BD20" s="23">
        <f t="shared" si="2"/>
        <v>5</v>
      </c>
      <c r="BE20" s="23">
        <f t="shared" si="2"/>
        <v>4</v>
      </c>
      <c r="BF20" s="23">
        <f t="shared" si="2"/>
        <v>3</v>
      </c>
      <c r="BG20" s="23">
        <f t="shared" si="2"/>
        <v>2</v>
      </c>
      <c r="BH20" s="23">
        <f t="shared" si="2"/>
        <v>1</v>
      </c>
      <c r="BI20" s="23">
        <f t="shared" si="2"/>
        <v>0</v>
      </c>
    </row>
    <row r="21" spans="1:84" s="13" customFormat="1" x14ac:dyDescent="0.25">
      <c r="A21" s="16" t="s">
        <v>602</v>
      </c>
      <c r="B21" s="18"/>
      <c r="C21" s="11">
        <f>COLUMN()</f>
        <v>3</v>
      </c>
      <c r="D21" s="11">
        <f>COLUMN()</f>
        <v>4</v>
      </c>
      <c r="E21" s="11">
        <f>COLUMN()</f>
        <v>5</v>
      </c>
      <c r="F21" s="11">
        <f>COLUMN()</f>
        <v>6</v>
      </c>
      <c r="G21" s="11">
        <f>COLUMN()</f>
        <v>7</v>
      </c>
      <c r="H21" s="11">
        <f>COLUMN()</f>
        <v>8</v>
      </c>
      <c r="I21" s="11">
        <f>COLUMN()</f>
        <v>9</v>
      </c>
      <c r="J21" s="11">
        <f>COLUMN()</f>
        <v>10</v>
      </c>
      <c r="K21" s="11">
        <f>COLUMN()</f>
        <v>11</v>
      </c>
      <c r="L21" s="11">
        <f>COLUMN()</f>
        <v>12</v>
      </c>
      <c r="M21" s="11">
        <f>COLUMN()</f>
        <v>13</v>
      </c>
      <c r="N21" s="11">
        <f>COLUMN()</f>
        <v>14</v>
      </c>
      <c r="O21" s="11">
        <f>COLUMN()</f>
        <v>15</v>
      </c>
      <c r="P21" s="11">
        <f>COLUMN()</f>
        <v>16</v>
      </c>
      <c r="Q21" s="11">
        <f>COLUMN()</f>
        <v>17</v>
      </c>
      <c r="R21" s="11">
        <f>COLUMN()</f>
        <v>18</v>
      </c>
      <c r="S21" s="11">
        <f>COLUMN()</f>
        <v>19</v>
      </c>
      <c r="T21" s="11">
        <f>COLUMN()</f>
        <v>20</v>
      </c>
      <c r="U21" s="11">
        <f>COLUMN()</f>
        <v>21</v>
      </c>
      <c r="V21" s="11">
        <f>COLUMN()</f>
        <v>22</v>
      </c>
      <c r="W21" s="11">
        <f>COLUMN()</f>
        <v>23</v>
      </c>
      <c r="X21" s="11">
        <f>COLUMN()</f>
        <v>24</v>
      </c>
      <c r="Y21" s="11">
        <f>COLUMN()</f>
        <v>25</v>
      </c>
      <c r="Z21" s="11">
        <f>COLUMN()</f>
        <v>26</v>
      </c>
      <c r="AA21" s="11">
        <f>COLUMN()</f>
        <v>27</v>
      </c>
      <c r="AB21" s="11">
        <f>COLUMN()</f>
        <v>28</v>
      </c>
      <c r="AC21" s="11">
        <f>COLUMN()</f>
        <v>29</v>
      </c>
      <c r="AD21" s="11">
        <f>COLUMN()</f>
        <v>30</v>
      </c>
      <c r="AE21" s="11">
        <f>COLUMN()</f>
        <v>31</v>
      </c>
      <c r="AF21" s="11">
        <f>COLUMN()</f>
        <v>32</v>
      </c>
      <c r="AG21" s="11">
        <f>COLUMN()</f>
        <v>33</v>
      </c>
      <c r="AH21" s="11">
        <f>COLUMN()</f>
        <v>34</v>
      </c>
      <c r="AI21" s="11">
        <f>COLUMN()</f>
        <v>35</v>
      </c>
      <c r="AJ21" s="11">
        <f>COLUMN()</f>
        <v>36</v>
      </c>
      <c r="AK21" s="11">
        <f>COLUMN()</f>
        <v>37</v>
      </c>
      <c r="AL21" s="11">
        <f>COLUMN()</f>
        <v>38</v>
      </c>
      <c r="AM21" s="11">
        <f>COLUMN()</f>
        <v>39</v>
      </c>
      <c r="AN21" s="11">
        <f>COLUMN()</f>
        <v>40</v>
      </c>
      <c r="AO21" s="11">
        <f>COLUMN()</f>
        <v>41</v>
      </c>
      <c r="AP21" s="11">
        <f>COLUMN()</f>
        <v>42</v>
      </c>
      <c r="AQ21" s="11">
        <f>COLUMN()</f>
        <v>43</v>
      </c>
      <c r="AR21" s="11">
        <f>COLUMN()</f>
        <v>44</v>
      </c>
      <c r="AS21" s="11">
        <f>COLUMN()</f>
        <v>45</v>
      </c>
      <c r="AT21" s="11">
        <f>COLUMN()</f>
        <v>46</v>
      </c>
      <c r="AU21" s="11">
        <f>COLUMN()</f>
        <v>47</v>
      </c>
      <c r="AV21" s="11">
        <f>COLUMN()</f>
        <v>48</v>
      </c>
      <c r="AW21" s="11">
        <f>COLUMN()</f>
        <v>49</v>
      </c>
      <c r="AX21" s="11">
        <f>COLUMN()</f>
        <v>50</v>
      </c>
      <c r="AY21" s="11">
        <f>COLUMN()</f>
        <v>51</v>
      </c>
      <c r="AZ21" s="11">
        <f>COLUMN()</f>
        <v>52</v>
      </c>
      <c r="BA21" s="11">
        <f>COLUMN()</f>
        <v>53</v>
      </c>
      <c r="BB21" s="11">
        <f>COLUMN()</f>
        <v>54</v>
      </c>
      <c r="BC21" s="11">
        <f>COLUMN()</f>
        <v>55</v>
      </c>
      <c r="BD21" s="11">
        <f>COLUMN()</f>
        <v>56</v>
      </c>
      <c r="BE21" s="11">
        <f>COLUMN()</f>
        <v>57</v>
      </c>
      <c r="BF21" s="11">
        <f>COLUMN()</f>
        <v>58</v>
      </c>
      <c r="BG21" s="11">
        <f>COLUMN()</f>
        <v>59</v>
      </c>
      <c r="BH21" s="11">
        <f>COLUMN()</f>
        <v>60</v>
      </c>
      <c r="BI21" s="11">
        <f>COLUMN()</f>
        <v>61</v>
      </c>
    </row>
    <row r="22" spans="1:84" s="13" customFormat="1" x14ac:dyDescent="0.25">
      <c r="A22" s="16" t="s">
        <v>606</v>
      </c>
      <c r="B22" s="18"/>
      <c r="C22" s="23">
        <f>C21-$B$23</f>
        <v>0</v>
      </c>
      <c r="D22" s="23">
        <f t="shared" ref="D22:BI22" si="3">D21-$B$23</f>
        <v>1</v>
      </c>
      <c r="E22" s="23">
        <f t="shared" si="3"/>
        <v>2</v>
      </c>
      <c r="F22" s="23">
        <f t="shared" si="3"/>
        <v>3</v>
      </c>
      <c r="G22" s="23">
        <f t="shared" si="3"/>
        <v>4</v>
      </c>
      <c r="H22" s="23">
        <f t="shared" si="3"/>
        <v>5</v>
      </c>
      <c r="I22" s="23">
        <f t="shared" si="3"/>
        <v>6</v>
      </c>
      <c r="J22" s="23">
        <f t="shared" si="3"/>
        <v>7</v>
      </c>
      <c r="K22" s="23">
        <f t="shared" si="3"/>
        <v>8</v>
      </c>
      <c r="L22" s="23">
        <f t="shared" si="3"/>
        <v>9</v>
      </c>
      <c r="M22" s="23">
        <f t="shared" si="3"/>
        <v>10</v>
      </c>
      <c r="N22" s="23">
        <f t="shared" si="3"/>
        <v>11</v>
      </c>
      <c r="O22" s="23">
        <f t="shared" si="3"/>
        <v>12</v>
      </c>
      <c r="P22" s="23">
        <f t="shared" si="3"/>
        <v>13</v>
      </c>
      <c r="Q22" s="23">
        <f t="shared" si="3"/>
        <v>14</v>
      </c>
      <c r="R22" s="23">
        <f t="shared" si="3"/>
        <v>15</v>
      </c>
      <c r="S22" s="23">
        <f t="shared" si="3"/>
        <v>16</v>
      </c>
      <c r="T22" s="23">
        <f t="shared" si="3"/>
        <v>17</v>
      </c>
      <c r="U22" s="23">
        <f t="shared" si="3"/>
        <v>18</v>
      </c>
      <c r="V22" s="23">
        <f t="shared" si="3"/>
        <v>19</v>
      </c>
      <c r="W22" s="23">
        <f t="shared" si="3"/>
        <v>20</v>
      </c>
      <c r="X22" s="23">
        <f t="shared" si="3"/>
        <v>21</v>
      </c>
      <c r="Y22" s="23">
        <f t="shared" si="3"/>
        <v>22</v>
      </c>
      <c r="Z22" s="23">
        <f t="shared" si="3"/>
        <v>23</v>
      </c>
      <c r="AA22" s="23">
        <f t="shared" si="3"/>
        <v>24</v>
      </c>
      <c r="AB22" s="23">
        <f t="shared" si="3"/>
        <v>25</v>
      </c>
      <c r="AC22" s="23">
        <f t="shared" si="3"/>
        <v>26</v>
      </c>
      <c r="AD22" s="23">
        <f t="shared" si="3"/>
        <v>27</v>
      </c>
      <c r="AE22" s="23">
        <f t="shared" si="3"/>
        <v>28</v>
      </c>
      <c r="AF22" s="23">
        <f t="shared" si="3"/>
        <v>29</v>
      </c>
      <c r="AG22" s="23">
        <f t="shared" si="3"/>
        <v>30</v>
      </c>
      <c r="AH22" s="23">
        <f t="shared" si="3"/>
        <v>31</v>
      </c>
      <c r="AI22" s="23">
        <f t="shared" si="3"/>
        <v>32</v>
      </c>
      <c r="AJ22" s="23">
        <f t="shared" si="3"/>
        <v>33</v>
      </c>
      <c r="AK22" s="23">
        <f t="shared" si="3"/>
        <v>34</v>
      </c>
      <c r="AL22" s="23">
        <f t="shared" si="3"/>
        <v>35</v>
      </c>
      <c r="AM22" s="23">
        <f t="shared" si="3"/>
        <v>36</v>
      </c>
      <c r="AN22" s="23">
        <f t="shared" si="3"/>
        <v>37</v>
      </c>
      <c r="AO22" s="23">
        <f t="shared" si="3"/>
        <v>38</v>
      </c>
      <c r="AP22" s="23">
        <f t="shared" si="3"/>
        <v>39</v>
      </c>
      <c r="AQ22" s="23">
        <f t="shared" si="3"/>
        <v>40</v>
      </c>
      <c r="AR22" s="23">
        <f t="shared" si="3"/>
        <v>41</v>
      </c>
      <c r="AS22" s="23">
        <f t="shared" si="3"/>
        <v>42</v>
      </c>
      <c r="AT22" s="23">
        <f t="shared" si="3"/>
        <v>43</v>
      </c>
      <c r="AU22" s="23">
        <f t="shared" si="3"/>
        <v>44</v>
      </c>
      <c r="AV22" s="23">
        <f t="shared" si="3"/>
        <v>45</v>
      </c>
      <c r="AW22" s="23">
        <f t="shared" si="3"/>
        <v>46</v>
      </c>
      <c r="AX22" s="23">
        <f t="shared" si="3"/>
        <v>47</v>
      </c>
      <c r="AY22" s="23">
        <f t="shared" si="3"/>
        <v>48</v>
      </c>
      <c r="AZ22" s="23">
        <f t="shared" si="3"/>
        <v>49</v>
      </c>
      <c r="BA22" s="23">
        <f t="shared" si="3"/>
        <v>50</v>
      </c>
      <c r="BB22" s="23">
        <f t="shared" si="3"/>
        <v>51</v>
      </c>
      <c r="BC22" s="23">
        <f t="shared" si="3"/>
        <v>52</v>
      </c>
      <c r="BD22" s="23">
        <f t="shared" si="3"/>
        <v>53</v>
      </c>
      <c r="BE22" s="23">
        <f t="shared" si="3"/>
        <v>54</v>
      </c>
      <c r="BF22" s="23">
        <f t="shared" si="3"/>
        <v>55</v>
      </c>
      <c r="BG22" s="23">
        <f t="shared" si="3"/>
        <v>56</v>
      </c>
      <c r="BH22" s="23">
        <f t="shared" si="3"/>
        <v>57</v>
      </c>
      <c r="BI22" s="23">
        <f t="shared" si="3"/>
        <v>58</v>
      </c>
    </row>
    <row r="23" spans="1:84" s="13" customFormat="1" x14ac:dyDescent="0.25">
      <c r="A23" s="16" t="s">
        <v>604</v>
      </c>
      <c r="B23" s="11">
        <f>C21</f>
        <v>3</v>
      </c>
    </row>
    <row r="24" spans="1:84" s="13" customFormat="1" x14ac:dyDescent="0.25">
      <c r="A24" s="16" t="s">
        <v>605</v>
      </c>
      <c r="B24" s="11">
        <f>BI21</f>
        <v>61</v>
      </c>
    </row>
    <row r="25" spans="1:84" x14ac:dyDescent="0.25">
      <c r="A25" s="16"/>
      <c r="C25" s="2">
        <f>Timeline!C12</f>
        <v>2014.75</v>
      </c>
      <c r="D25" s="2">
        <f>Timeline!D12</f>
        <v>2015</v>
      </c>
      <c r="E25" s="2">
        <f>Timeline!E12</f>
        <v>2015.25</v>
      </c>
      <c r="F25" s="2">
        <f>Timeline!F12</f>
        <v>2015.5</v>
      </c>
      <c r="G25" s="2">
        <f>Timeline!G12</f>
        <v>2015.75</v>
      </c>
      <c r="H25" s="2">
        <f>Timeline!H12</f>
        <v>2016</v>
      </c>
      <c r="I25" s="2">
        <f>Timeline!I12</f>
        <v>2016.25</v>
      </c>
      <c r="J25" s="2">
        <f>Timeline!J12</f>
        <v>2016.5</v>
      </c>
      <c r="K25" s="2">
        <f>Timeline!K12</f>
        <v>2016.75</v>
      </c>
      <c r="L25" s="2">
        <f>Timeline!L12</f>
        <v>2017</v>
      </c>
      <c r="M25" s="2">
        <f>Timeline!M12</f>
        <v>2017.25</v>
      </c>
      <c r="N25" s="2">
        <f>Timeline!N12</f>
        <v>2017.5</v>
      </c>
      <c r="O25" s="2">
        <f>Timeline!O12</f>
        <v>2017.75</v>
      </c>
      <c r="P25" s="2">
        <f>Timeline!P12</f>
        <v>2018</v>
      </c>
      <c r="Q25" s="2">
        <f>Timeline!Q12</f>
        <v>2018.25</v>
      </c>
      <c r="R25" s="2">
        <f>Timeline!R12</f>
        <v>2018.5</v>
      </c>
      <c r="S25" s="2">
        <f>Timeline!S12</f>
        <v>2018.75</v>
      </c>
      <c r="T25" s="2">
        <f>Timeline!T12</f>
        <v>2019</v>
      </c>
      <c r="U25" s="2">
        <f>Timeline!U12</f>
        <v>2019.25</v>
      </c>
      <c r="V25" s="2">
        <f>Timeline!V12</f>
        <v>2019.5</v>
      </c>
      <c r="W25" s="2">
        <f>Timeline!W12</f>
        <v>2019.75</v>
      </c>
      <c r="X25" s="2">
        <f>Timeline!X12</f>
        <v>2020</v>
      </c>
      <c r="Y25" s="2">
        <f>Timeline!Y12</f>
        <v>2020.25</v>
      </c>
      <c r="Z25" s="2">
        <f>Timeline!Z12</f>
        <v>2020.5</v>
      </c>
      <c r="AA25" s="2">
        <f>Timeline!AA12</f>
        <v>2020.75</v>
      </c>
      <c r="AB25" s="2">
        <f>Timeline!AB12</f>
        <v>2021</v>
      </c>
      <c r="AC25" s="2">
        <f>Timeline!AC12</f>
        <v>2021.25</v>
      </c>
      <c r="AD25" s="2">
        <f>Timeline!AD12</f>
        <v>2021.5</v>
      </c>
      <c r="AE25" s="2">
        <f>Timeline!AE12</f>
        <v>2021.75</v>
      </c>
      <c r="AF25" s="2">
        <f>Timeline!AF12</f>
        <v>2022</v>
      </c>
      <c r="AG25" s="2">
        <f>Timeline!AG12</f>
        <v>2022.25</v>
      </c>
      <c r="AH25" s="2">
        <f>Timeline!AH12</f>
        <v>2022.5</v>
      </c>
      <c r="AI25" s="2">
        <f>Timeline!AI12</f>
        <v>2022.75</v>
      </c>
      <c r="AJ25" s="2">
        <f>Timeline!AJ12</f>
        <v>2023</v>
      </c>
      <c r="AK25" s="2">
        <f>Timeline!AK12</f>
        <v>2023.25</v>
      </c>
      <c r="AL25" s="2">
        <f>Timeline!AL12</f>
        <v>2023.5</v>
      </c>
      <c r="AM25" s="2">
        <f>Timeline!AM12</f>
        <v>2023.75</v>
      </c>
      <c r="AN25" s="2">
        <f>Timeline!AN12</f>
        <v>2024</v>
      </c>
      <c r="AO25" s="2">
        <f>Timeline!AO12</f>
        <v>2024.25</v>
      </c>
      <c r="AP25" s="2">
        <f>Timeline!AP12</f>
        <v>2024.5</v>
      </c>
      <c r="AQ25" s="2">
        <f>Timeline!AQ12</f>
        <v>2024.75</v>
      </c>
      <c r="AR25" s="2">
        <f>Timeline!AR12</f>
        <v>2025</v>
      </c>
      <c r="AS25" s="2">
        <f>Timeline!AS12</f>
        <v>2025.25</v>
      </c>
      <c r="AT25" s="2">
        <f>Timeline!AT12</f>
        <v>2025.5</v>
      </c>
      <c r="AU25" s="2">
        <f>Timeline!AU12</f>
        <v>2025.75</v>
      </c>
      <c r="AV25" s="2">
        <f>Timeline!AV12</f>
        <v>2026</v>
      </c>
      <c r="AW25" s="2">
        <f>Timeline!AW12</f>
        <v>2026.25</v>
      </c>
      <c r="AX25" s="2">
        <f>Timeline!AX12</f>
        <v>2026.5</v>
      </c>
      <c r="AY25" s="2">
        <f>Timeline!AY12</f>
        <v>2026.75</v>
      </c>
      <c r="AZ25" s="2">
        <f>Timeline!AZ12</f>
        <v>2027</v>
      </c>
      <c r="BA25" s="2">
        <f>Timeline!BA12</f>
        <v>2027.25</v>
      </c>
      <c r="BB25" s="2">
        <f>Timeline!BB12</f>
        <v>2027.5</v>
      </c>
      <c r="BC25" s="2">
        <f>Timeline!BC12</f>
        <v>2027.75</v>
      </c>
      <c r="BD25" s="2">
        <f>Timeline!BD12</f>
        <v>2028</v>
      </c>
      <c r="BE25" s="2">
        <f>Timeline!BE12</f>
        <v>2028.25</v>
      </c>
      <c r="BF25" s="2">
        <f>Timeline!BF12</f>
        <v>2028.5</v>
      </c>
      <c r="BG25" s="2">
        <f>Timeline!BG12</f>
        <v>2028.75</v>
      </c>
      <c r="BH25" s="2">
        <f>Timeline!BH12</f>
        <v>2029</v>
      </c>
      <c r="BI25" s="2">
        <f>Timeline!BI12</f>
        <v>2029.25</v>
      </c>
    </row>
    <row r="26" spans="1:84" x14ac:dyDescent="0.25">
      <c r="A26" s="2"/>
      <c r="B26" s="2"/>
      <c r="C26" s="2">
        <f>Timeline!C13</f>
        <v>2014</v>
      </c>
      <c r="D26" s="2">
        <f>Timeline!D13</f>
        <v>2015</v>
      </c>
      <c r="E26" s="2">
        <f>Timeline!E13</f>
        <v>2015</v>
      </c>
      <c r="F26" s="2">
        <f>Timeline!F13</f>
        <v>2015</v>
      </c>
      <c r="G26" s="2">
        <f>Timeline!G13</f>
        <v>2015</v>
      </c>
      <c r="H26" s="2">
        <f>Timeline!H13</f>
        <v>2016</v>
      </c>
      <c r="I26" s="2">
        <f>Timeline!I13</f>
        <v>2016</v>
      </c>
      <c r="J26" s="2">
        <f>Timeline!J13</f>
        <v>2016</v>
      </c>
      <c r="K26" s="2">
        <f>Timeline!K13</f>
        <v>2016</v>
      </c>
      <c r="L26" s="2">
        <f>Timeline!L13</f>
        <v>2017</v>
      </c>
      <c r="M26" s="2">
        <f>Timeline!M13</f>
        <v>2017</v>
      </c>
      <c r="N26" s="2">
        <f>Timeline!N13</f>
        <v>2017</v>
      </c>
      <c r="O26" s="2">
        <f>Timeline!O13</f>
        <v>2017</v>
      </c>
      <c r="P26" s="2">
        <f>Timeline!P13</f>
        <v>2018</v>
      </c>
      <c r="Q26" s="2">
        <f>Timeline!Q13</f>
        <v>2018</v>
      </c>
      <c r="R26" s="2">
        <f>Timeline!R13</f>
        <v>2018</v>
      </c>
      <c r="S26" s="2">
        <f>Timeline!S13</f>
        <v>2018</v>
      </c>
      <c r="T26" s="2">
        <f>Timeline!T13</f>
        <v>2019</v>
      </c>
      <c r="U26" s="2">
        <f>Timeline!U13</f>
        <v>2019</v>
      </c>
      <c r="V26" s="2">
        <f>Timeline!V13</f>
        <v>2019</v>
      </c>
      <c r="W26" s="2">
        <f>Timeline!W13</f>
        <v>2019</v>
      </c>
      <c r="X26" s="2">
        <f>Timeline!X13</f>
        <v>2020</v>
      </c>
      <c r="Y26" s="2">
        <f>Timeline!Y13</f>
        <v>2020</v>
      </c>
      <c r="Z26" s="2">
        <f>Timeline!Z13</f>
        <v>2020</v>
      </c>
      <c r="AA26" s="2">
        <f>Timeline!AA13</f>
        <v>2020</v>
      </c>
      <c r="AB26" s="2">
        <f>Timeline!AB13</f>
        <v>2021</v>
      </c>
      <c r="AC26" s="2">
        <f>Timeline!AC13</f>
        <v>2021</v>
      </c>
      <c r="AD26" s="2">
        <f>Timeline!AD13</f>
        <v>2021</v>
      </c>
      <c r="AE26" s="2">
        <f>Timeline!AE13</f>
        <v>2021</v>
      </c>
      <c r="AF26" s="2">
        <f>Timeline!AF13</f>
        <v>2022</v>
      </c>
      <c r="AG26" s="2">
        <f>Timeline!AG13</f>
        <v>2022</v>
      </c>
      <c r="AH26" s="2">
        <f>Timeline!AH13</f>
        <v>2022</v>
      </c>
      <c r="AI26" s="2">
        <f>Timeline!AI13</f>
        <v>2022</v>
      </c>
      <c r="AJ26" s="2">
        <f>Timeline!AJ13</f>
        <v>2023</v>
      </c>
      <c r="AK26" s="2">
        <f>Timeline!AK13</f>
        <v>2023</v>
      </c>
      <c r="AL26" s="2">
        <f>Timeline!AL13</f>
        <v>2023</v>
      </c>
      <c r="AM26" s="2">
        <f>Timeline!AM13</f>
        <v>2023</v>
      </c>
      <c r="AN26" s="2">
        <f>Timeline!AN13</f>
        <v>2024</v>
      </c>
      <c r="AO26" s="2">
        <f>Timeline!AO13</f>
        <v>2024</v>
      </c>
      <c r="AP26" s="2">
        <f>Timeline!AP13</f>
        <v>2024</v>
      </c>
      <c r="AQ26" s="2">
        <f>Timeline!AQ13</f>
        <v>2024</v>
      </c>
      <c r="AR26" s="2">
        <f>Timeline!AR13</f>
        <v>2025</v>
      </c>
      <c r="AS26" s="2">
        <f>Timeline!AS13</f>
        <v>2025</v>
      </c>
      <c r="AT26" s="2">
        <f>Timeline!AT13</f>
        <v>2025</v>
      </c>
      <c r="AU26" s="2">
        <f>Timeline!AU13</f>
        <v>2025</v>
      </c>
      <c r="AV26" s="2">
        <f>Timeline!AV13</f>
        <v>2026</v>
      </c>
      <c r="AW26" s="2">
        <f>Timeline!AW13</f>
        <v>2026</v>
      </c>
      <c r="AX26" s="2">
        <f>Timeline!AX13</f>
        <v>2026</v>
      </c>
      <c r="AY26" s="2">
        <f>Timeline!AY13</f>
        <v>2026</v>
      </c>
      <c r="AZ26" s="2">
        <f>Timeline!AZ13</f>
        <v>2027</v>
      </c>
      <c r="BA26" s="2">
        <f>Timeline!BA13</f>
        <v>2027</v>
      </c>
      <c r="BB26" s="2">
        <f>Timeline!BB13</f>
        <v>2027</v>
      </c>
      <c r="BC26" s="2">
        <f>Timeline!BC13</f>
        <v>2027</v>
      </c>
      <c r="BD26" s="2">
        <f>Timeline!BD13</f>
        <v>2028</v>
      </c>
      <c r="BE26" s="2">
        <f>Timeline!BE13</f>
        <v>2028</v>
      </c>
      <c r="BF26" s="2">
        <f>Timeline!BF13</f>
        <v>2028</v>
      </c>
      <c r="BG26" s="2">
        <f>Timeline!BG13</f>
        <v>2028</v>
      </c>
      <c r="BH26" s="2">
        <f>Timeline!BH13</f>
        <v>2029</v>
      </c>
      <c r="BI26" s="2">
        <f>Timeline!BI13</f>
        <v>2029</v>
      </c>
      <c r="BJ26" s="2">
        <f>Timeline!BJ13</f>
        <v>0</v>
      </c>
      <c r="BK26" s="2">
        <f>Timeline!BK13</f>
        <v>0</v>
      </c>
      <c r="BL26" s="2">
        <f>Timeline!BL13</f>
        <v>0</v>
      </c>
      <c r="BM26" s="2">
        <f>Timeline!BM13</f>
        <v>0</v>
      </c>
      <c r="BN26" s="2">
        <f>Timeline!BN13</f>
        <v>0</v>
      </c>
      <c r="BO26" s="2">
        <f>Timeline!BO13</f>
        <v>0</v>
      </c>
      <c r="BP26" s="2">
        <f>Timeline!BP13</f>
        <v>0</v>
      </c>
      <c r="BQ26" s="2">
        <f>Timeline!BQ13</f>
        <v>0</v>
      </c>
      <c r="BR26" s="2">
        <f>Timeline!BR13</f>
        <v>0</v>
      </c>
      <c r="BS26" s="2">
        <f>Timeline!BS13</f>
        <v>0</v>
      </c>
      <c r="BT26" s="2">
        <f>Timeline!BT13</f>
        <v>0</v>
      </c>
      <c r="BU26" s="2">
        <f>Timeline!BU13</f>
        <v>0</v>
      </c>
      <c r="BV26" s="2">
        <f>Timeline!BV13</f>
        <v>0</v>
      </c>
      <c r="BW26" s="2">
        <f>Timeline!BW13</f>
        <v>0</v>
      </c>
      <c r="BX26" s="2">
        <f>Timeline!BX13</f>
        <v>0</v>
      </c>
      <c r="BY26" s="2">
        <f>Timeline!BY13</f>
        <v>0</v>
      </c>
      <c r="BZ26" s="2">
        <f>Timeline!BZ13</f>
        <v>0</v>
      </c>
      <c r="CA26" s="2">
        <f>Timeline!CA13</f>
        <v>0</v>
      </c>
      <c r="CB26" s="2">
        <f>Timeline!CB13</f>
        <v>0</v>
      </c>
      <c r="CC26" s="2">
        <f>Timeline!CC13</f>
        <v>0</v>
      </c>
      <c r="CD26" s="2">
        <f>Timeline!CD13</f>
        <v>0</v>
      </c>
      <c r="CE26" s="2">
        <f>Timeline!CE13</f>
        <v>0</v>
      </c>
      <c r="CF26" s="2">
        <f>Timeline!CF13</f>
        <v>0</v>
      </c>
    </row>
    <row r="27" spans="1:84" x14ac:dyDescent="0.25">
      <c r="A27" s="2"/>
      <c r="B27" s="2"/>
      <c r="C27" s="2" t="str">
        <f>Timeline!C14</f>
        <v>Q4</v>
      </c>
      <c r="D27" s="2" t="str">
        <f>Timeline!D14</f>
        <v>Q1</v>
      </c>
      <c r="E27" s="2" t="str">
        <f>Timeline!E14</f>
        <v>Q2</v>
      </c>
      <c r="F27" s="2" t="str">
        <f>Timeline!F14</f>
        <v>Q3</v>
      </c>
      <c r="G27" s="2" t="str">
        <f>Timeline!G14</f>
        <v>Q4</v>
      </c>
      <c r="H27" s="2" t="str">
        <f>Timeline!H14</f>
        <v>Q1</v>
      </c>
      <c r="I27" s="2" t="str">
        <f>Timeline!I14</f>
        <v>Q2</v>
      </c>
      <c r="J27" s="2" t="str">
        <f>Timeline!J14</f>
        <v>Q3</v>
      </c>
      <c r="K27" s="2" t="str">
        <f>Timeline!K14</f>
        <v>Q4</v>
      </c>
      <c r="L27" s="2" t="str">
        <f>Timeline!L14</f>
        <v>Q1</v>
      </c>
      <c r="M27" s="2" t="str">
        <f>Timeline!M14</f>
        <v>Q2</v>
      </c>
      <c r="N27" s="2" t="str">
        <f>Timeline!N14</f>
        <v>Q3</v>
      </c>
      <c r="O27" s="2" t="str">
        <f>Timeline!O14</f>
        <v>Q4</v>
      </c>
      <c r="P27" s="2" t="str">
        <f>Timeline!P14</f>
        <v>Q1</v>
      </c>
      <c r="Q27" s="2" t="str">
        <f>Timeline!Q14</f>
        <v>Q2</v>
      </c>
      <c r="R27" s="2" t="str">
        <f>Timeline!R14</f>
        <v>Q3</v>
      </c>
      <c r="S27" s="2" t="str">
        <f>Timeline!S14</f>
        <v>Q4</v>
      </c>
      <c r="T27" s="2" t="str">
        <f>Timeline!T14</f>
        <v>Q1</v>
      </c>
      <c r="U27" s="2" t="str">
        <f>Timeline!U14</f>
        <v>Q2</v>
      </c>
      <c r="V27" s="2" t="str">
        <f>Timeline!V14</f>
        <v>Q3</v>
      </c>
      <c r="W27" s="2" t="str">
        <f>Timeline!W14</f>
        <v>Q4</v>
      </c>
      <c r="X27" s="2" t="str">
        <f>Timeline!X14</f>
        <v>Q1</v>
      </c>
      <c r="Y27" s="2" t="str">
        <f>Timeline!Y14</f>
        <v>Q2</v>
      </c>
      <c r="Z27" s="2" t="str">
        <f>Timeline!Z14</f>
        <v>Q3</v>
      </c>
      <c r="AA27" s="2" t="str">
        <f>Timeline!AA14</f>
        <v>Q4</v>
      </c>
      <c r="AB27" s="2" t="str">
        <f>Timeline!AB14</f>
        <v>Q1</v>
      </c>
      <c r="AC27" s="2" t="str">
        <f>Timeline!AC14</f>
        <v>Q2</v>
      </c>
      <c r="AD27" s="2" t="str">
        <f>Timeline!AD14</f>
        <v>Q3</v>
      </c>
      <c r="AE27" s="2" t="str">
        <f>Timeline!AE14</f>
        <v>Q4</v>
      </c>
      <c r="AF27" s="2" t="str">
        <f>Timeline!AF14</f>
        <v>Q1</v>
      </c>
      <c r="AG27" s="2" t="str">
        <f>Timeline!AG14</f>
        <v>Q2</v>
      </c>
      <c r="AH27" s="2" t="str">
        <f>Timeline!AH14</f>
        <v>Q3</v>
      </c>
      <c r="AI27" s="2" t="str">
        <f>Timeline!AI14</f>
        <v>Q4</v>
      </c>
      <c r="AJ27" s="2" t="str">
        <f>Timeline!AJ14</f>
        <v>Q1</v>
      </c>
      <c r="AK27" s="2" t="str">
        <f>Timeline!AK14</f>
        <v>Q2</v>
      </c>
      <c r="AL27" s="2" t="str">
        <f>Timeline!AL14</f>
        <v>Q3</v>
      </c>
      <c r="AM27" s="2" t="str">
        <f>Timeline!AM14</f>
        <v>Q4</v>
      </c>
      <c r="AN27" s="2" t="str">
        <f>Timeline!AN14</f>
        <v>Q1</v>
      </c>
      <c r="AO27" s="2" t="str">
        <f>Timeline!AO14</f>
        <v>Q2</v>
      </c>
      <c r="AP27" s="2" t="str">
        <f>Timeline!AP14</f>
        <v>Q3</v>
      </c>
      <c r="AQ27" s="2" t="str">
        <f>Timeline!AQ14</f>
        <v>Q4</v>
      </c>
      <c r="AR27" s="2" t="str">
        <f>Timeline!AR14</f>
        <v>Q1</v>
      </c>
      <c r="AS27" s="2" t="str">
        <f>Timeline!AS14</f>
        <v>Q2</v>
      </c>
      <c r="AT27" s="2" t="str">
        <f>Timeline!AT14</f>
        <v>Q3</v>
      </c>
      <c r="AU27" s="2" t="str">
        <f>Timeline!AU14</f>
        <v>Q4</v>
      </c>
      <c r="AV27" s="2" t="str">
        <f>Timeline!AV14</f>
        <v>Q1</v>
      </c>
      <c r="AW27" s="2" t="str">
        <f>Timeline!AW14</f>
        <v>Q2</v>
      </c>
      <c r="AX27" s="2" t="str">
        <f>Timeline!AX14</f>
        <v>Q3</v>
      </c>
      <c r="AY27" s="2" t="str">
        <f>Timeline!AY14</f>
        <v>Q4</v>
      </c>
      <c r="AZ27" s="2" t="str">
        <f>Timeline!AZ14</f>
        <v>Q1</v>
      </c>
      <c r="BA27" s="2" t="str">
        <f>Timeline!BA14</f>
        <v>Q2</v>
      </c>
      <c r="BB27" s="2" t="str">
        <f>Timeline!BB14</f>
        <v>Q3</v>
      </c>
      <c r="BC27" s="2" t="str">
        <f>Timeline!BC14</f>
        <v>Q4</v>
      </c>
      <c r="BD27" s="2" t="str">
        <f>Timeline!BD14</f>
        <v>Q1</v>
      </c>
      <c r="BE27" s="2" t="str">
        <f>Timeline!BE14</f>
        <v>Q2</v>
      </c>
      <c r="BF27" s="2" t="str">
        <f>Timeline!BF14</f>
        <v>Q3</v>
      </c>
      <c r="BG27" s="2" t="str">
        <f>Timeline!BG14</f>
        <v>Q4</v>
      </c>
      <c r="BH27" s="2" t="str">
        <f>Timeline!BH14</f>
        <v>Q1</v>
      </c>
      <c r="BI27" s="2" t="str">
        <f>Timeline!BI14</f>
        <v>Q2</v>
      </c>
      <c r="BJ27" s="2">
        <f>Timeline!BJ14</f>
        <v>0</v>
      </c>
      <c r="BK27" s="2">
        <f>Timeline!BK14</f>
        <v>0</v>
      </c>
      <c r="BL27" s="2">
        <f>Timeline!BL14</f>
        <v>0</v>
      </c>
      <c r="BM27" s="2">
        <f>Timeline!BM14</f>
        <v>0</v>
      </c>
      <c r="BN27" s="2">
        <f>Timeline!BN14</f>
        <v>0</v>
      </c>
      <c r="BO27" s="2">
        <f>Timeline!BO14</f>
        <v>0</v>
      </c>
      <c r="BP27" s="2">
        <f>Timeline!BP14</f>
        <v>0</v>
      </c>
      <c r="BQ27" s="2">
        <f>Timeline!BQ14</f>
        <v>0</v>
      </c>
      <c r="BR27" s="2">
        <f>Timeline!BR14</f>
        <v>0</v>
      </c>
      <c r="BS27" s="2">
        <f>Timeline!BS14</f>
        <v>0</v>
      </c>
      <c r="BT27" s="2">
        <f>Timeline!BT14</f>
        <v>0</v>
      </c>
      <c r="BU27" s="2">
        <f>Timeline!BU14</f>
        <v>0</v>
      </c>
      <c r="BV27" s="2">
        <f>Timeline!BV14</f>
        <v>0</v>
      </c>
      <c r="BW27" s="2">
        <f>Timeline!BW14</f>
        <v>0</v>
      </c>
      <c r="BX27" s="2">
        <f>Timeline!BX14</f>
        <v>0</v>
      </c>
      <c r="BY27" s="2">
        <f>Timeline!BY14</f>
        <v>0</v>
      </c>
      <c r="BZ27" s="2">
        <f>Timeline!BZ14</f>
        <v>0</v>
      </c>
      <c r="CA27" s="2">
        <f>Timeline!CA14</f>
        <v>0</v>
      </c>
      <c r="CB27" s="2">
        <f>Timeline!CB14</f>
        <v>0</v>
      </c>
      <c r="CC27" s="2">
        <f>Timeline!CC14</f>
        <v>0</v>
      </c>
      <c r="CD27" s="2">
        <f>Timeline!CD14</f>
        <v>0</v>
      </c>
      <c r="CE27" s="2">
        <f>Timeline!CE14</f>
        <v>0</v>
      </c>
      <c r="CF27" s="2">
        <f>Timeline!CF14</f>
        <v>0</v>
      </c>
    </row>
    <row r="28" spans="1:8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</row>
    <row r="29" spans="1:84" x14ac:dyDescent="0.25">
      <c r="A29" s="133" t="s">
        <v>610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</row>
    <row r="30" spans="1:84" x14ac:dyDescent="0.25">
      <c r="A30" t="s">
        <v>26</v>
      </c>
      <c r="C30" s="4">
        <f ca="1">'Acquisition and CapEx'!C64</f>
        <v>30597833.66</v>
      </c>
      <c r="D30" s="4">
        <f ca="1">'Acquisition and CapEx'!D64</f>
        <v>30868124.588143121</v>
      </c>
      <c r="E30" s="4">
        <f ca="1">'Acquisition and CapEx'!E64</f>
        <v>31116359.205523871</v>
      </c>
      <c r="F30" s="4">
        <f ca="1">'Acquisition and CapEx'!F64</f>
        <v>31387451.649525143</v>
      </c>
      <c r="G30" s="4">
        <f ca="1">'Acquisition and CapEx'!G64</f>
        <v>31648356.513170373</v>
      </c>
      <c r="H30" s="4">
        <f ca="1">'Acquisition and CapEx'!H64</f>
        <v>31899468.060245484</v>
      </c>
      <c r="I30" s="4">
        <f ca="1">'Acquisition and CapEx'!I64</f>
        <v>32140704.673791327</v>
      </c>
      <c r="J30" s="4">
        <f ca="1">'Acquisition and CapEx'!J64</f>
        <v>32371984.009151645</v>
      </c>
      <c r="K30" s="4">
        <f ca="1">'Acquisition and CapEx'!K64</f>
        <v>32593222.986717463</v>
      </c>
      <c r="L30" s="4">
        <f ca="1">'Acquisition and CapEx'!L64</f>
        <v>32754507.29138824</v>
      </c>
      <c r="M30" s="4">
        <f ca="1">'Acquisition and CapEx'!M64</f>
        <v>32905584.237422775</v>
      </c>
      <c r="N30" s="4">
        <f ca="1">'Acquisition and CapEx'!N64</f>
        <v>33201051.378640402</v>
      </c>
      <c r="O30" s="4">
        <f ca="1">'Acquisition and CapEx'!O64</f>
        <v>33480387.130551487</v>
      </c>
      <c r="P30" s="4">
        <f ca="1">'Acquisition and CapEx'!P64</f>
        <v>33742468.722150877</v>
      </c>
      <c r="Q30" s="4">
        <f ca="1">'Acquisition and CapEx'!Q64</f>
        <v>33987171.496622138</v>
      </c>
      <c r="R30" s="4">
        <f ca="1">'Acquisition and CapEx'!R64</f>
        <v>34214369.89717406</v>
      </c>
      <c r="S30" s="4">
        <f ca="1">'Acquisition and CapEx'!S64</f>
        <v>34423937.460548036</v>
      </c>
      <c r="T30" s="4">
        <f ca="1">'Acquisition and CapEx'!T64</f>
        <v>35111508.713120125</v>
      </c>
      <c r="U30" s="4">
        <f ca="1">'Acquisition and CapEx'!U64</f>
        <v>35272376.12233343</v>
      </c>
      <c r="V30" s="4">
        <f ca="1">'Acquisition and CapEx'!V64</f>
        <v>35415227.800158307</v>
      </c>
      <c r="W30" s="4">
        <f ca="1">'Acquisition and CapEx'!W64</f>
        <v>35539933.591599271</v>
      </c>
      <c r="X30" s="4">
        <f ca="1">'Acquisition and CapEx'!X64</f>
        <v>35776392.231279545</v>
      </c>
      <c r="Y30" s="4">
        <f ca="1">'Acquisition and CapEx'!Y64</f>
        <v>36000902.635078721</v>
      </c>
      <c r="Z30" s="4">
        <f ca="1">'Acquisition and CapEx'!Z64</f>
        <v>36338313.233988799</v>
      </c>
      <c r="AA30" s="4">
        <f ca="1">'Acquisition and CapEx'!AA64</f>
        <v>36660307.359736398</v>
      </c>
      <c r="AB30" s="4">
        <f ca="1">'Acquisition and CapEx'!AB64</f>
        <v>36748704.779163644</v>
      </c>
      <c r="AC30" s="4">
        <f ca="1">'Acquisition and CapEx'!AC64</f>
        <v>36832176.688072681</v>
      </c>
      <c r="AD30" s="4">
        <f ca="1">'Acquisition and CapEx'!AD64</f>
        <v>36697478.079833917</v>
      </c>
      <c r="AE30" s="4">
        <f ca="1">'Acquisition and CapEx'!AE64</f>
        <v>36566225.859135345</v>
      </c>
      <c r="AF30" s="4">
        <f ca="1">'Acquisition and CapEx'!AF64</f>
        <v>36465609.490872771</v>
      </c>
      <c r="AG30" s="4">
        <f ca="1">'Acquisition and CapEx'!AG64</f>
        <v>36364599.925213136</v>
      </c>
      <c r="AH30" s="4">
        <f ca="1">'Acquisition and CapEx'!AH64</f>
        <v>36367630.643859841</v>
      </c>
      <c r="AI30" s="4">
        <f ca="1">'Acquisition and CapEx'!AI64</f>
        <v>36373860.750637718</v>
      </c>
      <c r="AJ30" s="4">
        <f ca="1">'Acquisition and CapEx'!AJ64</f>
        <v>36447172.860317707</v>
      </c>
      <c r="AK30" s="4">
        <f ca="1">'Acquisition and CapEx'!AK64</f>
        <v>36551169.95406194</v>
      </c>
      <c r="AL30" s="4">
        <f ca="1">'Acquisition and CapEx'!AL64</f>
        <v>36655927.197026491</v>
      </c>
      <c r="AM30" s="4">
        <f ca="1">'Acquisition and CapEx'!AM64</f>
        <v>36761450.227292679</v>
      </c>
      <c r="AN30" s="4">
        <f ca="1">'Acquisition and CapEx'!AN64</f>
        <v>36867744.724759884</v>
      </c>
      <c r="AO30" s="4">
        <f ca="1">'Acquisition and CapEx'!AO64</f>
        <v>36974816.411455721</v>
      </c>
      <c r="AP30" s="4">
        <f ca="1">'Acquisition and CapEx'!AP64</f>
        <v>37082671.051848471</v>
      </c>
      <c r="AQ30" s="4">
        <f ca="1">'Acquisition and CapEx'!AQ64</f>
        <v>37191314.45316191</v>
      </c>
      <c r="AR30" s="4">
        <f ca="1">'Acquisition and CapEx'!AR64</f>
        <v>37433636.837525278</v>
      </c>
      <c r="AS30" s="4">
        <f ca="1">'Acquisition and CapEx'!AS64</f>
        <v>37677221.09212409</v>
      </c>
      <c r="AT30" s="4">
        <f ca="1">'Acquisition and CapEx'!AT64</f>
        <v>38012262.968310401</v>
      </c>
      <c r="AU30" s="4">
        <f ca="1">'Acquisition and CapEx'!AU64</f>
        <v>38351123.061252519</v>
      </c>
      <c r="AV30" s="4">
        <f ca="1">'Acquisition and CapEx'!AV64</f>
        <v>38559348.625653118</v>
      </c>
      <c r="AW30" s="4">
        <f ca="1">'Acquisition and CapEx'!AW64</f>
        <v>38766550.966012925</v>
      </c>
      <c r="AX30" s="4">
        <f ca="1">'Acquisition and CapEx'!AX64</f>
        <v>38711527.743516497</v>
      </c>
      <c r="AY30" s="4">
        <f ca="1">'Acquisition and CapEx'!AY64</f>
        <v>38655188.734461777</v>
      </c>
      <c r="AZ30" s="4">
        <f ca="1">'Acquisition and CapEx'!AZ64</f>
        <v>38493214.208980203</v>
      </c>
      <c r="BA30" s="4">
        <f ca="1">'Acquisition and CapEx'!BA64</f>
        <v>38335233.558768943</v>
      </c>
      <c r="BB30" s="4">
        <f ca="1">'Acquisition and CapEx'!BB64</f>
        <v>38367345.323597386</v>
      </c>
      <c r="BC30" s="4">
        <f ca="1">'Acquisition and CapEx'!BC64</f>
        <v>38400910.850535989</v>
      </c>
      <c r="BD30" s="4">
        <f ca="1">'Acquisition and CapEx'!BD64</f>
        <v>38478939.444901392</v>
      </c>
      <c r="BE30" s="4">
        <f ca="1">'Acquisition and CapEx'!BE64</f>
        <v>38559909.716385834</v>
      </c>
      <c r="BF30" s="4">
        <f ca="1">'Acquisition and CapEx'!BF64</f>
        <v>38670133.110723548</v>
      </c>
      <c r="BG30" s="4">
        <f ca="1">'Acquisition and CapEx'!BG64</f>
        <v>38782308.923815541</v>
      </c>
      <c r="BH30" s="4">
        <f ca="1">'Acquisition and CapEx'!BH64</f>
        <v>38896451.636891857</v>
      </c>
      <c r="BI30" s="4">
        <f ca="1">'Acquisition and CapEx'!BI64</f>
        <v>38829777.983293973</v>
      </c>
    </row>
    <row r="31" spans="1:84" s="4" customFormat="1" ht="45" x14ac:dyDescent="0.25">
      <c r="A31" s="37" t="s">
        <v>598</v>
      </c>
      <c r="C31" s="4">
        <f ca="1">'Acquisition and CapEx'!C64-'Acquisition and CapEx'!C63-'Acquisition and CapEx'!C90</f>
        <v>30201416.830000002</v>
      </c>
      <c r="D31" s="4">
        <f ca="1">'Acquisition and CapEx'!D64-'Acquisition and CapEx'!D63-'Acquisition and CapEx'!D90</f>
        <v>30474178.468880091</v>
      </c>
      <c r="E31" s="4">
        <f ca="1">'Acquisition and CapEx'!E64-'Acquisition and CapEx'!E63-'Acquisition and CapEx'!E90</f>
        <v>30738070.255304124</v>
      </c>
      <c r="F31" s="4">
        <f ca="1">'Acquisition and CapEx'!F64-'Acquisition and CapEx'!F63-'Acquisition and CapEx'!F90</f>
        <v>31024634.203147452</v>
      </c>
      <c r="G31" s="4">
        <f ca="1">'Acquisition and CapEx'!G64-'Acquisition and CapEx'!G63-'Acquisition and CapEx'!G90</f>
        <v>31300984.715674698</v>
      </c>
      <c r="H31" s="4">
        <f ca="1">'Acquisition and CapEx'!H64-'Acquisition and CapEx'!H63-'Acquisition and CapEx'!H90</f>
        <v>31567508.327523075</v>
      </c>
      <c r="I31" s="4">
        <f ca="1">'Acquisition and CapEx'!I64-'Acquisition and CapEx'!I63-'Acquisition and CapEx'!I90</f>
        <v>31824122.750206601</v>
      </c>
      <c r="J31" s="4">
        <f ca="1">'Acquisition and CapEx'!J64-'Acquisition and CapEx'!J63-'Acquisition and CapEx'!J90</f>
        <v>32070744.955130011</v>
      </c>
      <c r="K31" s="4">
        <f ca="1">'Acquisition and CapEx'!K64-'Acquisition and CapEx'!K63-'Acquisition and CapEx'!K90</f>
        <v>32307291.166112661</v>
      </c>
      <c r="L31" s="4">
        <f ca="1">'Acquisition and CapEx'!L64-'Acquisition and CapEx'!L63-'Acquisition and CapEx'!L90</f>
        <v>32485450.470783439</v>
      </c>
      <c r="M31" s="4">
        <f ca="1">'Acquisition and CapEx'!M64-'Acquisition and CapEx'!M63-'Acquisition and CapEx'!M90</f>
        <v>32653402.416817974</v>
      </c>
      <c r="N31" s="4">
        <f ca="1">'Acquisition and CapEx'!N64-'Acquisition and CapEx'!N63-'Acquisition and CapEx'!N90</f>
        <v>32965014.581823628</v>
      </c>
      <c r="O31" s="4">
        <f ca="1">'Acquisition and CapEx'!O64-'Acquisition and CapEx'!O63-'Acquisition and CapEx'!O90</f>
        <v>33260401.276838534</v>
      </c>
      <c r="P31" s="4">
        <f ca="1">'Acquisition and CapEx'!P64-'Acquisition and CapEx'!P63-'Acquisition and CapEx'!P90</f>
        <v>33538524.429431487</v>
      </c>
      <c r="Q31" s="4">
        <f ca="1">'Acquisition and CapEx'!Q64-'Acquisition and CapEx'!Q63-'Acquisition and CapEx'!Q90</f>
        <v>33799259.288944289</v>
      </c>
      <c r="R31" s="4">
        <f ca="1">'Acquisition and CapEx'!R64-'Acquisition and CapEx'!R63-'Acquisition and CapEx'!R90</f>
        <v>34042480.203868039</v>
      </c>
      <c r="S31" s="4">
        <f ca="1">'Acquisition and CapEx'!S64-'Acquisition and CapEx'!S63-'Acquisition and CapEx'!S90</f>
        <v>34268060.615342677</v>
      </c>
      <c r="T31" s="4">
        <f ca="1">'Acquisition and CapEx'!T64-'Acquisition and CapEx'!T63-'Acquisition and CapEx'!T90</f>
        <v>34475873.050609663</v>
      </c>
      <c r="U31" s="4">
        <f ca="1">'Acquisition and CapEx'!U64-'Acquisition and CapEx'!U63-'Acquisition and CapEx'!U90</f>
        <v>34665789.116417468</v>
      </c>
      <c r="V31" s="4">
        <f ca="1">'Acquisition and CapEx'!V64-'Acquisition and CapEx'!V63-'Acquisition and CapEx'!V90</f>
        <v>34837679.492379487</v>
      </c>
      <c r="W31" s="4">
        <f ca="1">'Acquisition and CapEx'!W64-'Acquisition and CapEx'!W63-'Acquisition and CapEx'!W90</f>
        <v>34991413.924284078</v>
      </c>
      <c r="X31" s="4">
        <f ca="1">'Acquisition and CapEx'!X64-'Acquisition and CapEx'!X63-'Acquisition and CapEx'!X90</f>
        <v>35257351.773353279</v>
      </c>
      <c r="Y31" s="4">
        <f ca="1">'Acquisition and CapEx'!Y64-'Acquisition and CapEx'!Y63-'Acquisition and CapEx'!Y90</f>
        <v>35511345.37781541</v>
      </c>
      <c r="Z31" s="4">
        <f ca="1">'Acquisition and CapEx'!Z64-'Acquisition and CapEx'!Z63-'Acquisition and CapEx'!Z90</f>
        <v>35877718.835406631</v>
      </c>
      <c r="AA31" s="4">
        <f ca="1">'Acquisition and CapEx'!AA64-'Acquisition and CapEx'!AA63-'Acquisition and CapEx'!AA90</f>
        <v>36228673.303568713</v>
      </c>
      <c r="AB31" s="4">
        <f ca="1">'Acquisition and CapEx'!AB64-'Acquisition and CapEx'!AB63-'Acquisition and CapEx'!AB90</f>
        <v>36345325.200436503</v>
      </c>
      <c r="AC31" s="4">
        <f ca="1">'Acquisition and CapEx'!AC64-'Acquisition and CapEx'!AC63-'Acquisition and CapEx'!AC90</f>
        <v>36457047.566073313</v>
      </c>
      <c r="AD31" s="4">
        <f ca="1">'Acquisition and CapEx'!AD64-'Acquisition and CapEx'!AD63-'Acquisition and CapEx'!AD90</f>
        <v>36351738.199639335</v>
      </c>
      <c r="AE31" s="4">
        <f ca="1">'Acquisition and CapEx'!AE64-'Acquisition and CapEx'!AE63-'Acquisition and CapEx'!AE90</f>
        <v>36249888.817143545</v>
      </c>
      <c r="AF31" s="4">
        <f ca="1">'Acquisition and CapEx'!AF64-'Acquisition and CapEx'!AF63-'Acquisition and CapEx'!AF90</f>
        <v>36178818.758349836</v>
      </c>
      <c r="AG31" s="4">
        <f ca="1">'Acquisition and CapEx'!AG64-'Acquisition and CapEx'!AG63-'Acquisition and CapEx'!AG90</f>
        <v>36107364.785824366</v>
      </c>
      <c r="AH31" s="4">
        <f ca="1">'Acquisition and CapEx'!AH64-'Acquisition and CapEx'!AH63-'Acquisition and CapEx'!AH90</f>
        <v>36140146.604765832</v>
      </c>
      <c r="AI31" s="4">
        <f ca="1">'Acquisition and CapEx'!AI64-'Acquisition and CapEx'!AI63-'Acquisition and CapEx'!AI90</f>
        <v>36176145.107362844</v>
      </c>
      <c r="AJ31" s="4">
        <f ca="1">'Acquisition and CapEx'!AJ64-'Acquisition and CapEx'!AJ63-'Acquisition and CapEx'!AJ90</f>
        <v>36278884.880676098</v>
      </c>
      <c r="AK31" s="4">
        <f ca="1">'Acquisition and CapEx'!AK64-'Acquisition and CapEx'!AK63-'Acquisition and CapEx'!AK90</f>
        <v>36382375.477573775</v>
      </c>
      <c r="AL31" s="4">
        <f ca="1">'Acquisition and CapEx'!AL64-'Acquisition and CapEx'!AL63-'Acquisition and CapEx'!AL90</f>
        <v>36486622.466968298</v>
      </c>
      <c r="AM31" s="4">
        <f ca="1">'Acquisition and CapEx'!AM64-'Acquisition and CapEx'!AM63-'Acquisition and CapEx'!AM90</f>
        <v>36591631.459077112</v>
      </c>
      <c r="AN31" s="4">
        <f ca="1">'Acquisition and CapEx'!AN64-'Acquisition and CapEx'!AN63-'Acquisition and CapEx'!AN90</f>
        <v>36697408.105729029</v>
      </c>
      <c r="AO31" s="4">
        <f ca="1">'Acquisition and CapEx'!AO64-'Acquisition and CapEx'!AO63-'Acquisition and CapEx'!AO90</f>
        <v>36803958.100672908</v>
      </c>
      <c r="AP31" s="4">
        <f ca="1">'Acquisition and CapEx'!AP64-'Acquisition and CapEx'!AP63-'Acquisition and CapEx'!AP90</f>
        <v>36911287.179888532</v>
      </c>
      <c r="AQ31" s="4">
        <f ca="1">'Acquisition and CapEx'!AQ64-'Acquisition and CapEx'!AQ63-'Acquisition and CapEx'!AQ90</f>
        <v>37019401.121899873</v>
      </c>
      <c r="AR31" s="4">
        <f ca="1">'Acquisition and CapEx'!AR64-'Acquisition and CapEx'!AR63-'Acquisition and CapEx'!AR90</f>
        <v>37261287.381101727</v>
      </c>
      <c r="AS31" s="4">
        <f ca="1">'Acquisition and CapEx'!AS64-'Acquisition and CapEx'!AS63-'Acquisition and CapEx'!AS90</f>
        <v>37504432.997160539</v>
      </c>
      <c r="AT31" s="4">
        <f ca="1">'Acquisition and CapEx'!AT64-'Acquisition and CapEx'!AT63-'Acquisition and CapEx'!AT90</f>
        <v>37839171.5092614</v>
      </c>
      <c r="AU31" s="4">
        <f ca="1">'Acquisition and CapEx'!AU64-'Acquisition and CapEx'!AU63-'Acquisition and CapEx'!AU90</f>
        <v>38177727.742259778</v>
      </c>
      <c r="AV31" s="4">
        <f ca="1">'Acquisition and CapEx'!AV64-'Acquisition and CapEx'!AV63-'Acquisition and CapEx'!AV90</f>
        <v>38384589.716206044</v>
      </c>
      <c r="AW31" s="4">
        <f ca="1">'Acquisition and CapEx'!AW64-'Acquisition and CapEx'!AW63-'Acquisition and CapEx'!AW90</f>
        <v>38590412.276108265</v>
      </c>
      <c r="AX31" s="4">
        <f ca="1">'Acquisition and CapEx'!AX64-'Acquisition and CapEx'!AX63-'Acquisition and CapEx'!AX90</f>
        <v>38534360.772439741</v>
      </c>
      <c r="AY31" s="4">
        <f ca="1">'Acquisition and CapEx'!AY64-'Acquisition and CapEx'!AY63-'Acquisition and CapEx'!AY90</f>
        <v>38476982.417156629</v>
      </c>
      <c r="AZ31" s="4">
        <f ca="1">'Acquisition and CapEx'!AZ64-'Acquisition and CapEx'!AZ63-'Acquisition and CapEx'!AZ90</f>
        <v>38314892.554214336</v>
      </c>
      <c r="BA31" s="4">
        <f ca="1">'Acquisition and CapEx'!BA64-'Acquisition and CapEx'!BA63-'Acquisition and CapEx'!BA90</f>
        <v>38156799.157970421</v>
      </c>
      <c r="BB31" s="4">
        <f ca="1">'Acquisition and CapEx'!BB64-'Acquisition and CapEx'!BB63-'Acquisition and CapEx'!BB90</f>
        <v>38188388.605395041</v>
      </c>
      <c r="BC31" s="4">
        <f ca="1">'Acquisition and CapEx'!BC64-'Acquisition and CapEx'!BC63-'Acquisition and CapEx'!BC90</f>
        <v>38221428.381706536</v>
      </c>
      <c r="BD31" s="4">
        <f ca="1">'Acquisition and CapEx'!BD64-'Acquisition and CapEx'!BD63-'Acquisition and CapEx'!BD90</f>
        <v>38299006.233752847</v>
      </c>
      <c r="BE31" s="4">
        <f ca="1">'Acquisition and CapEx'!BE64-'Acquisition and CapEx'!BE63-'Acquisition and CapEx'!BE90</f>
        <v>38379523.449107312</v>
      </c>
      <c r="BF31" s="4">
        <f ca="1">'Acquisition and CapEx'!BF64-'Acquisition and CapEx'!BF63-'Acquisition and CapEx'!BF90</f>
        <v>38489150.612730674</v>
      </c>
      <c r="BG31" s="4">
        <f ca="1">'Acquisition and CapEx'!BG64-'Acquisition and CapEx'!BG63-'Acquisition and CapEx'!BG90</f>
        <v>38600725.77282232</v>
      </c>
      <c r="BH31" s="4">
        <f ca="1">'Acquisition and CapEx'!BH64-'Acquisition and CapEx'!BH63-'Acquisition and CapEx'!BH90</f>
        <v>38714263.377811864</v>
      </c>
      <c r="BI31" s="4">
        <f ca="1">'Acquisition and CapEx'!BI64-'Acquisition and CapEx'!BI63-'Acquisition and CapEx'!BI90</f>
        <v>38829777.983293973</v>
      </c>
    </row>
    <row r="33" spans="1:61" x14ac:dyDescent="0.25">
      <c r="A33" s="133" t="s">
        <v>611</v>
      </c>
    </row>
    <row r="34" spans="1:61" x14ac:dyDescent="0.25">
      <c r="A34" t="s">
        <v>607</v>
      </c>
      <c r="D34" s="4">
        <f ca="1">Operations!D49*4</f>
        <v>2208450.6262747142</v>
      </c>
      <c r="E34" s="4">
        <f ca="1">Operations!E49*4</f>
        <v>2294264.6708388482</v>
      </c>
      <c r="F34" s="4">
        <f ca="1">Operations!F49*4</f>
        <v>2396854.0728815203</v>
      </c>
      <c r="G34" s="4">
        <f ca="1">Operations!G49*4</f>
        <v>2502105.3726500529</v>
      </c>
      <c r="H34" s="4">
        <f ca="1">Operations!H49*4</f>
        <v>2610915.5793060777</v>
      </c>
      <c r="I34" s="4">
        <f ca="1">Operations!I49*4</f>
        <v>2723362.4119565403</v>
      </c>
      <c r="J34" s="4">
        <f ca="1">Operations!J49*4</f>
        <v>2839525.0707876901</v>
      </c>
      <c r="K34" s="4">
        <f ca="1">Operations!K49*4</f>
        <v>2959484.2636982235</v>
      </c>
      <c r="L34" s="4">
        <f ca="1">Operations!L49*4</f>
        <v>2880661.0770433601</v>
      </c>
      <c r="M34" s="4">
        <f ca="1">Operations!M49*4</f>
        <v>2801987.64185955</v>
      </c>
      <c r="N34" s="4">
        <f ca="1">Operations!N49*4</f>
        <v>2798161.3068913645</v>
      </c>
      <c r="O34" s="4">
        <f ca="1">Operations!O49*4</f>
        <v>2796341.267443222</v>
      </c>
      <c r="P34" s="4">
        <f ca="1">Operations!P49*4</f>
        <v>2794930.6513619088</v>
      </c>
      <c r="Q34" s="4">
        <f ca="1">Operations!Q49*4</f>
        <v>2793935.6322181714</v>
      </c>
      <c r="R34" s="4">
        <f ca="1">Operations!R49*4</f>
        <v>2793362.4526387984</v>
      </c>
      <c r="S34" s="4">
        <f ca="1">Operations!S49*4</f>
        <v>2793217.4249913869</v>
      </c>
      <c r="T34" s="4">
        <f ca="1">Operations!T49*4</f>
        <v>2793506.9320754628</v>
      </c>
      <c r="U34" s="4">
        <f ca="1">Operations!U49*4</f>
        <v>2794237.4278200092</v>
      </c>
      <c r="V34" s="4">
        <f ca="1">Operations!V49*4</f>
        <v>2795415.4379874831</v>
      </c>
      <c r="W34" s="4">
        <f ca="1">Operations!W49*4</f>
        <v>2797047.5608843537</v>
      </c>
      <c r="X34" s="4">
        <f ca="1">Operations!X49*4</f>
        <v>2763384.0132102463</v>
      </c>
      <c r="Y34" s="4">
        <f ca="1">Operations!Y49*4</f>
        <v>2728605.8126857476</v>
      </c>
      <c r="Z34" s="4">
        <f ca="1">Operations!Z49*4</f>
        <v>2741413.4305103342</v>
      </c>
      <c r="AA34" s="4">
        <f ca="1">Operations!AA49*4</f>
        <v>2753809.8977061398</v>
      </c>
      <c r="AB34" s="4">
        <f ca="1">Operations!AB49*4</f>
        <v>2903067.7371423859</v>
      </c>
      <c r="AC34" s="4">
        <f ca="1">Operations!AC49*4</f>
        <v>3052542.4107899526</v>
      </c>
      <c r="AD34" s="4">
        <f ca="1">Operations!AD49*4</f>
        <v>3098845.7565462627</v>
      </c>
      <c r="AE34" s="4">
        <f ca="1">Operations!AE49*4</f>
        <v>3143419.1810566471</v>
      </c>
      <c r="AF34" s="4">
        <f ca="1">Operations!AF49*4</f>
        <v>3153379.8669944783</v>
      </c>
      <c r="AG34" s="4">
        <f ca="1">Operations!AG49*4</f>
        <v>3161973.5417111362</v>
      </c>
      <c r="AH34" s="4">
        <f ca="1">Operations!AH49*4</f>
        <v>3156990.5255364352</v>
      </c>
      <c r="AI34" s="4">
        <f ca="1">Operations!AI49*4</f>
        <v>3149745.8337578722</v>
      </c>
      <c r="AJ34" s="4">
        <f ca="1">Operations!AJ49*4</f>
        <v>3173062.9059338039</v>
      </c>
      <c r="AK34" s="4">
        <f ca="1">Operations!AK49*4</f>
        <v>3196552.9225077089</v>
      </c>
      <c r="AL34" s="4">
        <f ca="1">Operations!AL49*4</f>
        <v>3220217.16622061</v>
      </c>
      <c r="AM34" s="4">
        <f ca="1">Operations!AM49*4</f>
        <v>3244056.9293276886</v>
      </c>
      <c r="AN34" s="4">
        <f ca="1">Operations!AN49*4</f>
        <v>3268073.5136688985</v>
      </c>
      <c r="AO34" s="4">
        <f ca="1">Operations!AO49*4</f>
        <v>3292268.2307400191</v>
      </c>
      <c r="AP34" s="4">
        <f ca="1">Operations!AP49*4</f>
        <v>3316642.401764302</v>
      </c>
      <c r="AQ34" s="4">
        <f ca="1">Operations!AQ49*4</f>
        <v>3341197.3577645966</v>
      </c>
      <c r="AR34" s="4">
        <f ca="1">Operations!AR49*4</f>
        <v>3351653.1527332766</v>
      </c>
      <c r="AS34" s="4">
        <f ca="1">Operations!AS49*4</f>
        <v>3362093.1989042759</v>
      </c>
      <c r="AT34" s="4">
        <f ca="1">Operations!AT49*4</f>
        <v>3362734.2259038775</v>
      </c>
      <c r="AU34" s="4">
        <f ca="1">Operations!AU49*4</f>
        <v>3363153.1289856127</v>
      </c>
      <c r="AV34" s="4">
        <f ca="1">Operations!AV49*4</f>
        <v>3480453.2597642085</v>
      </c>
      <c r="AW34" s="4">
        <f ca="1">Operations!AW49*4</f>
        <v>3599409.2634104597</v>
      </c>
      <c r="AX34" s="4">
        <f ca="1">Operations!AX49*4</f>
        <v>3680547.0318854051</v>
      </c>
      <c r="AY34" s="4">
        <f ca="1">Operations!AY49*4</f>
        <v>3762731.2816001214</v>
      </c>
      <c r="AZ34" s="4">
        <f ca="1">Operations!AZ49*4</f>
        <v>3753202.853396852</v>
      </c>
      <c r="BA34" s="4">
        <f ca="1">Operations!BA49*4</f>
        <v>3743157.953829166</v>
      </c>
      <c r="BB34" s="4">
        <f ca="1">Operations!BB49*4</f>
        <v>3768337.7650176287</v>
      </c>
      <c r="BC34" s="4">
        <f ca="1">Operations!BC49*4</f>
        <v>3793647.3210573704</v>
      </c>
      <c r="BD34" s="4">
        <f ca="1">Operations!BD49*4</f>
        <v>3813850.6755103702</v>
      </c>
      <c r="BE34" s="4">
        <f ca="1">Operations!BE49*4</f>
        <v>3834070.7469027275</v>
      </c>
      <c r="BF34" s="4">
        <f ca="1">Operations!BF49*4</f>
        <v>3867047.8605409637</v>
      </c>
      <c r="BG34" s="4">
        <f ca="1">Operations!BG49*4</f>
        <v>3900269.5677980827</v>
      </c>
      <c r="BH34" s="4">
        <f ca="1">Operations!BH49*4</f>
        <v>3933737.6828425005</v>
      </c>
      <c r="BI34" s="4">
        <f ca="1">Operations!BI49*4</f>
        <v>3967454.0332984729</v>
      </c>
    </row>
    <row r="35" spans="1:61" x14ac:dyDescent="0.25">
      <c r="A35" t="s">
        <v>609</v>
      </c>
      <c r="D35" s="4">
        <f>IF($B$7&lt;0,MAX($B$7,1-D22),MIN($B$7,D20))</f>
        <v>2</v>
      </c>
      <c r="E35" s="4">
        <f t="shared" ref="E35:BI35" si="4">IF($B$7&lt;0,MAX($B$7,1-E22),MIN($B$7,E20))</f>
        <v>2</v>
      </c>
      <c r="F35" s="4">
        <f t="shared" si="4"/>
        <v>2</v>
      </c>
      <c r="G35" s="4">
        <f t="shared" si="4"/>
        <v>2</v>
      </c>
      <c r="H35" s="4">
        <f t="shared" si="4"/>
        <v>2</v>
      </c>
      <c r="I35" s="4">
        <f t="shared" si="4"/>
        <v>2</v>
      </c>
      <c r="J35" s="4">
        <f t="shared" si="4"/>
        <v>2</v>
      </c>
      <c r="K35" s="4">
        <f t="shared" si="4"/>
        <v>2</v>
      </c>
      <c r="L35" s="4">
        <f t="shared" si="4"/>
        <v>2</v>
      </c>
      <c r="M35" s="4">
        <f t="shared" si="4"/>
        <v>2</v>
      </c>
      <c r="N35" s="4">
        <f t="shared" si="4"/>
        <v>2</v>
      </c>
      <c r="O35" s="4">
        <f t="shared" si="4"/>
        <v>2</v>
      </c>
      <c r="P35" s="4">
        <f t="shared" si="4"/>
        <v>2</v>
      </c>
      <c r="Q35" s="4">
        <f t="shared" si="4"/>
        <v>2</v>
      </c>
      <c r="R35" s="4">
        <f t="shared" si="4"/>
        <v>2</v>
      </c>
      <c r="S35" s="4">
        <f t="shared" si="4"/>
        <v>2</v>
      </c>
      <c r="T35" s="4">
        <f t="shared" si="4"/>
        <v>2</v>
      </c>
      <c r="U35" s="4">
        <f t="shared" si="4"/>
        <v>2</v>
      </c>
      <c r="V35" s="4">
        <f t="shared" si="4"/>
        <v>2</v>
      </c>
      <c r="W35" s="4">
        <f t="shared" si="4"/>
        <v>2</v>
      </c>
      <c r="X35" s="4">
        <f t="shared" si="4"/>
        <v>2</v>
      </c>
      <c r="Y35" s="4">
        <f t="shared" si="4"/>
        <v>2</v>
      </c>
      <c r="Z35" s="4">
        <f t="shared" si="4"/>
        <v>2</v>
      </c>
      <c r="AA35" s="4">
        <f t="shared" si="4"/>
        <v>2</v>
      </c>
      <c r="AB35" s="4">
        <f t="shared" si="4"/>
        <v>2</v>
      </c>
      <c r="AC35" s="4">
        <f t="shared" si="4"/>
        <v>2</v>
      </c>
      <c r="AD35" s="4">
        <f t="shared" si="4"/>
        <v>2</v>
      </c>
      <c r="AE35" s="4">
        <f t="shared" si="4"/>
        <v>2</v>
      </c>
      <c r="AF35" s="4">
        <f t="shared" si="4"/>
        <v>2</v>
      </c>
      <c r="AG35" s="4">
        <f t="shared" si="4"/>
        <v>2</v>
      </c>
      <c r="AH35" s="4">
        <f t="shared" si="4"/>
        <v>2</v>
      </c>
      <c r="AI35" s="4">
        <f t="shared" si="4"/>
        <v>2</v>
      </c>
      <c r="AJ35" s="4">
        <f t="shared" si="4"/>
        <v>2</v>
      </c>
      <c r="AK35" s="4">
        <f t="shared" si="4"/>
        <v>2</v>
      </c>
      <c r="AL35" s="4">
        <f t="shared" si="4"/>
        <v>2</v>
      </c>
      <c r="AM35" s="4">
        <f t="shared" si="4"/>
        <v>2</v>
      </c>
      <c r="AN35" s="4">
        <f t="shared" si="4"/>
        <v>2</v>
      </c>
      <c r="AO35" s="4">
        <f t="shared" si="4"/>
        <v>2</v>
      </c>
      <c r="AP35" s="4">
        <f t="shared" si="4"/>
        <v>2</v>
      </c>
      <c r="AQ35" s="4">
        <f t="shared" si="4"/>
        <v>2</v>
      </c>
      <c r="AR35" s="4">
        <f t="shared" si="4"/>
        <v>2</v>
      </c>
      <c r="AS35" s="4">
        <f t="shared" si="4"/>
        <v>2</v>
      </c>
      <c r="AT35" s="4">
        <f t="shared" si="4"/>
        <v>2</v>
      </c>
      <c r="AU35" s="4">
        <f t="shared" si="4"/>
        <v>2</v>
      </c>
      <c r="AV35" s="4">
        <f t="shared" si="4"/>
        <v>2</v>
      </c>
      <c r="AW35" s="4">
        <f t="shared" si="4"/>
        <v>2</v>
      </c>
      <c r="AX35" s="4">
        <f t="shared" si="4"/>
        <v>2</v>
      </c>
      <c r="AY35" s="4">
        <f t="shared" si="4"/>
        <v>2</v>
      </c>
      <c r="AZ35" s="4">
        <f t="shared" si="4"/>
        <v>2</v>
      </c>
      <c r="BA35" s="4">
        <f t="shared" si="4"/>
        <v>2</v>
      </c>
      <c r="BB35" s="4">
        <f t="shared" si="4"/>
        <v>2</v>
      </c>
      <c r="BC35" s="4">
        <f t="shared" si="4"/>
        <v>2</v>
      </c>
      <c r="BD35" s="4">
        <f t="shared" si="4"/>
        <v>2</v>
      </c>
      <c r="BE35" s="4">
        <f t="shared" si="4"/>
        <v>2</v>
      </c>
      <c r="BF35" s="4">
        <f t="shared" si="4"/>
        <v>2</v>
      </c>
      <c r="BG35" s="4">
        <f t="shared" si="4"/>
        <v>2</v>
      </c>
      <c r="BH35" s="4">
        <f t="shared" si="4"/>
        <v>1</v>
      </c>
      <c r="BI35" s="4">
        <f t="shared" si="4"/>
        <v>0</v>
      </c>
    </row>
    <row r="36" spans="1:61" x14ac:dyDescent="0.25">
      <c r="A36" t="s">
        <v>608</v>
      </c>
      <c r="D36" s="4">
        <f ca="1">OFFSET(D34,0,D35)</f>
        <v>2396854.0728815203</v>
      </c>
      <c r="E36" s="4">
        <f t="shared" ref="E36:BI36" ca="1" si="5">OFFSET(E34,0,E35)</f>
        <v>2502105.3726500529</v>
      </c>
      <c r="F36" s="4">
        <f t="shared" ca="1" si="5"/>
        <v>2610915.5793060777</v>
      </c>
      <c r="G36" s="4">
        <f t="shared" ca="1" si="5"/>
        <v>2723362.4119565403</v>
      </c>
      <c r="H36" s="4">
        <f t="shared" ca="1" si="5"/>
        <v>2839525.0707876901</v>
      </c>
      <c r="I36" s="4">
        <f t="shared" ca="1" si="5"/>
        <v>2959484.2636982235</v>
      </c>
      <c r="J36" s="4">
        <f t="shared" ca="1" si="5"/>
        <v>2880661.0770433601</v>
      </c>
      <c r="K36" s="4">
        <f t="shared" ca="1" si="5"/>
        <v>2801987.64185955</v>
      </c>
      <c r="L36" s="4">
        <f t="shared" ca="1" si="5"/>
        <v>2798161.3068913645</v>
      </c>
      <c r="M36" s="4">
        <f t="shared" ca="1" si="5"/>
        <v>2796341.267443222</v>
      </c>
      <c r="N36" s="4">
        <f t="shared" ca="1" si="5"/>
        <v>2794930.6513619088</v>
      </c>
      <c r="O36" s="4">
        <f t="shared" ca="1" si="5"/>
        <v>2793935.6322181714</v>
      </c>
      <c r="P36" s="4">
        <f t="shared" ca="1" si="5"/>
        <v>2793362.4526387984</v>
      </c>
      <c r="Q36" s="4">
        <f t="shared" ca="1" si="5"/>
        <v>2793217.4249913869</v>
      </c>
      <c r="R36" s="4">
        <f t="shared" ca="1" si="5"/>
        <v>2793506.9320754628</v>
      </c>
      <c r="S36" s="4">
        <f t="shared" ca="1" si="5"/>
        <v>2794237.4278200092</v>
      </c>
      <c r="T36" s="4">
        <f t="shared" ca="1" si="5"/>
        <v>2795415.4379874831</v>
      </c>
      <c r="U36" s="4">
        <f t="shared" ca="1" si="5"/>
        <v>2797047.5608843537</v>
      </c>
      <c r="V36" s="4">
        <f t="shared" ca="1" si="5"/>
        <v>2763384.0132102463</v>
      </c>
      <c r="W36" s="4">
        <f t="shared" ca="1" si="5"/>
        <v>2728605.8126857476</v>
      </c>
      <c r="X36" s="4">
        <f t="shared" ca="1" si="5"/>
        <v>2741413.4305103342</v>
      </c>
      <c r="Y36" s="4">
        <f t="shared" ca="1" si="5"/>
        <v>2753809.8977061398</v>
      </c>
      <c r="Z36" s="4">
        <f t="shared" ca="1" si="5"/>
        <v>2903067.7371423859</v>
      </c>
      <c r="AA36" s="4">
        <f t="shared" ca="1" si="5"/>
        <v>3052542.4107899526</v>
      </c>
      <c r="AB36" s="4">
        <f t="shared" ca="1" si="5"/>
        <v>3098845.7565462627</v>
      </c>
      <c r="AC36" s="4">
        <f t="shared" ca="1" si="5"/>
        <v>3143419.1810566471</v>
      </c>
      <c r="AD36" s="4">
        <f t="shared" ca="1" si="5"/>
        <v>3153379.8669944783</v>
      </c>
      <c r="AE36" s="4">
        <f t="shared" ca="1" si="5"/>
        <v>3161973.5417111362</v>
      </c>
      <c r="AF36" s="4">
        <f t="shared" ca="1" si="5"/>
        <v>3156990.5255364352</v>
      </c>
      <c r="AG36" s="4">
        <f t="shared" ca="1" si="5"/>
        <v>3149745.8337578722</v>
      </c>
      <c r="AH36" s="4">
        <f t="shared" ca="1" si="5"/>
        <v>3173062.9059338039</v>
      </c>
      <c r="AI36" s="4">
        <f t="shared" ca="1" si="5"/>
        <v>3196552.9225077089</v>
      </c>
      <c r="AJ36" s="4">
        <f t="shared" ca="1" si="5"/>
        <v>3220217.16622061</v>
      </c>
      <c r="AK36" s="4">
        <f t="shared" ca="1" si="5"/>
        <v>3244056.9293276886</v>
      </c>
      <c r="AL36" s="4">
        <f t="shared" ca="1" si="5"/>
        <v>3268073.5136688985</v>
      </c>
      <c r="AM36" s="4">
        <f t="shared" ca="1" si="5"/>
        <v>3292268.2307400191</v>
      </c>
      <c r="AN36" s="4">
        <f t="shared" ca="1" si="5"/>
        <v>3316642.401764302</v>
      </c>
      <c r="AO36" s="4">
        <f t="shared" ca="1" si="5"/>
        <v>3341197.3577645966</v>
      </c>
      <c r="AP36" s="4">
        <f t="shared" ca="1" si="5"/>
        <v>3351653.1527332766</v>
      </c>
      <c r="AQ36" s="4">
        <f t="shared" ca="1" si="5"/>
        <v>3362093.1989042759</v>
      </c>
      <c r="AR36" s="4">
        <f t="shared" ca="1" si="5"/>
        <v>3362734.2259038775</v>
      </c>
      <c r="AS36" s="4">
        <f t="shared" ca="1" si="5"/>
        <v>3363153.1289856127</v>
      </c>
      <c r="AT36" s="4">
        <f t="shared" ca="1" si="5"/>
        <v>3480453.2597642085</v>
      </c>
      <c r="AU36" s="4">
        <f t="shared" ca="1" si="5"/>
        <v>3599409.2634104597</v>
      </c>
      <c r="AV36" s="4">
        <f t="shared" ca="1" si="5"/>
        <v>3680547.0318854051</v>
      </c>
      <c r="AW36" s="4">
        <f t="shared" ca="1" si="5"/>
        <v>3762731.2816001214</v>
      </c>
      <c r="AX36" s="4">
        <f t="shared" ca="1" si="5"/>
        <v>3753202.853396852</v>
      </c>
      <c r="AY36" s="4">
        <f t="shared" ca="1" si="5"/>
        <v>3743157.953829166</v>
      </c>
      <c r="AZ36" s="4">
        <f t="shared" ca="1" si="5"/>
        <v>3768337.7650176287</v>
      </c>
      <c r="BA36" s="4">
        <f t="shared" ca="1" si="5"/>
        <v>3793647.3210573704</v>
      </c>
      <c r="BB36" s="4">
        <f t="shared" ca="1" si="5"/>
        <v>3813850.6755103702</v>
      </c>
      <c r="BC36" s="4">
        <f t="shared" ca="1" si="5"/>
        <v>3834070.7469027275</v>
      </c>
      <c r="BD36" s="4">
        <f t="shared" ca="1" si="5"/>
        <v>3867047.8605409637</v>
      </c>
      <c r="BE36" s="4">
        <f t="shared" ca="1" si="5"/>
        <v>3900269.5677980827</v>
      </c>
      <c r="BF36" s="4">
        <f t="shared" ca="1" si="5"/>
        <v>3933737.6828425005</v>
      </c>
      <c r="BG36" s="4">
        <f t="shared" ca="1" si="5"/>
        <v>3967454.0332984729</v>
      </c>
      <c r="BH36" s="4">
        <f t="shared" ca="1" si="5"/>
        <v>3967454.0332984729</v>
      </c>
      <c r="BI36" s="4">
        <f t="shared" ca="1" si="5"/>
        <v>3967454.0332984729</v>
      </c>
    </row>
    <row r="38" spans="1:61" x14ac:dyDescent="0.25">
      <c r="A38" t="s">
        <v>34</v>
      </c>
      <c r="C38" s="5">
        <f ca="1">D38</f>
        <v>34240772.469736002</v>
      </c>
      <c r="D38" s="4">
        <f ca="1">D36/D6</f>
        <v>34240772.469736002</v>
      </c>
      <c r="E38" s="4">
        <f t="shared" ref="E38:BI38" ca="1" si="6">E36/E6</f>
        <v>35744362.466429323</v>
      </c>
      <c r="F38" s="4">
        <f t="shared" ca="1" si="6"/>
        <v>37298793.990086824</v>
      </c>
      <c r="G38" s="4">
        <f t="shared" ca="1" si="6"/>
        <v>38905177.313664861</v>
      </c>
      <c r="H38" s="4">
        <f t="shared" ca="1" si="6"/>
        <v>40564643.868395567</v>
      </c>
      <c r="I38" s="4">
        <f t="shared" ca="1" si="6"/>
        <v>42278346.624260329</v>
      </c>
      <c r="J38" s="4">
        <f t="shared" ca="1" si="6"/>
        <v>41152301.100619428</v>
      </c>
      <c r="K38" s="4">
        <f t="shared" ca="1" si="6"/>
        <v>40028394.883707851</v>
      </c>
      <c r="L38" s="4">
        <f t="shared" ca="1" si="6"/>
        <v>39973732.955590919</v>
      </c>
      <c r="M38" s="4">
        <f t="shared" ca="1" si="6"/>
        <v>39947732.392046027</v>
      </c>
      <c r="N38" s="4">
        <f t="shared" ca="1" si="6"/>
        <v>39927580.733741552</v>
      </c>
      <c r="O38" s="4">
        <f t="shared" ca="1" si="6"/>
        <v>39913366.174545303</v>
      </c>
      <c r="P38" s="4">
        <f t="shared" ca="1" si="6"/>
        <v>39905177.894839972</v>
      </c>
      <c r="Q38" s="4">
        <f t="shared" ca="1" si="6"/>
        <v>39903106.071305521</v>
      </c>
      <c r="R38" s="4">
        <f t="shared" ca="1" si="6"/>
        <v>39907241.886792324</v>
      </c>
      <c r="S38" s="4">
        <f t="shared" ca="1" si="6"/>
        <v>39917677.540285841</v>
      </c>
      <c r="T38" s="4">
        <f t="shared" ca="1" si="6"/>
        <v>39934506.256964043</v>
      </c>
      <c r="U38" s="4">
        <f t="shared" ca="1" si="6"/>
        <v>39957822.298347905</v>
      </c>
      <c r="V38" s="4">
        <f t="shared" ca="1" si="6"/>
        <v>39476914.474432088</v>
      </c>
      <c r="W38" s="4">
        <f t="shared" ca="1" si="6"/>
        <v>38980083.038367823</v>
      </c>
      <c r="X38" s="4">
        <f t="shared" ca="1" si="6"/>
        <v>39163049.007290483</v>
      </c>
      <c r="Y38" s="4">
        <f t="shared" ca="1" si="6"/>
        <v>39340141.395801991</v>
      </c>
      <c r="Z38" s="4">
        <f t="shared" ca="1" si="6"/>
        <v>41472396.244891226</v>
      </c>
      <c r="AA38" s="4">
        <f t="shared" ca="1" si="6"/>
        <v>43607748.725570746</v>
      </c>
      <c r="AB38" s="4">
        <f t="shared" ca="1" si="6"/>
        <v>44269225.093518034</v>
      </c>
      <c r="AC38" s="4">
        <f t="shared" ca="1" si="6"/>
        <v>44905988.300809242</v>
      </c>
      <c r="AD38" s="4">
        <f t="shared" ca="1" si="6"/>
        <v>45048283.814206831</v>
      </c>
      <c r="AE38" s="4">
        <f t="shared" ca="1" si="6"/>
        <v>45171050.595873371</v>
      </c>
      <c r="AF38" s="4">
        <f t="shared" ca="1" si="6"/>
        <v>45099864.650520496</v>
      </c>
      <c r="AG38" s="4">
        <f t="shared" ca="1" si="6"/>
        <v>44996369.053683884</v>
      </c>
      <c r="AH38" s="4">
        <f t="shared" ca="1" si="6"/>
        <v>45329470.084768623</v>
      </c>
      <c r="AI38" s="4">
        <f t="shared" ca="1" si="6"/>
        <v>45665041.75011012</v>
      </c>
      <c r="AJ38" s="4">
        <f t="shared" ca="1" si="6"/>
        <v>46003102.374580137</v>
      </c>
      <c r="AK38" s="4">
        <f t="shared" ca="1" si="6"/>
        <v>46343670.418966979</v>
      </c>
      <c r="AL38" s="4">
        <f t="shared" ca="1" si="6"/>
        <v>46686764.480984263</v>
      </c>
      <c r="AM38" s="4">
        <f t="shared" ca="1" si="6"/>
        <v>47032403.296285979</v>
      </c>
      <c r="AN38" s="4">
        <f t="shared" ca="1" si="6"/>
        <v>47380605.739490025</v>
      </c>
      <c r="AO38" s="4">
        <f t="shared" ca="1" si="6"/>
        <v>47731390.825208515</v>
      </c>
      <c r="AP38" s="4">
        <f t="shared" ca="1" si="6"/>
        <v>47880759.324761093</v>
      </c>
      <c r="AQ38" s="4">
        <f t="shared" ca="1" si="6"/>
        <v>48029902.84148965</v>
      </c>
      <c r="AR38" s="4">
        <f t="shared" ca="1" si="6"/>
        <v>48039060.370055385</v>
      </c>
      <c r="AS38" s="4">
        <f t="shared" ca="1" si="6"/>
        <v>48045044.699794464</v>
      </c>
      <c r="AT38" s="4">
        <f t="shared" ca="1" si="6"/>
        <v>49720760.853774399</v>
      </c>
      <c r="AU38" s="4">
        <f t="shared" ca="1" si="6"/>
        <v>51420132.334435135</v>
      </c>
      <c r="AV38" s="4">
        <f t="shared" ca="1" si="6"/>
        <v>52579243.312648639</v>
      </c>
      <c r="AW38" s="4">
        <f t="shared" ca="1" si="6"/>
        <v>53753304.022858873</v>
      </c>
      <c r="AX38" s="4">
        <f t="shared" ca="1" si="6"/>
        <v>53617183.619955026</v>
      </c>
      <c r="AY38" s="4">
        <f t="shared" ca="1" si="6"/>
        <v>53473685.054702364</v>
      </c>
      <c r="AZ38" s="4">
        <f t="shared" ca="1" si="6"/>
        <v>53833396.643108979</v>
      </c>
      <c r="BA38" s="4">
        <f t="shared" ca="1" si="6"/>
        <v>54194961.729391001</v>
      </c>
      <c r="BB38" s="4">
        <f t="shared" ca="1" si="6"/>
        <v>54483581.078719571</v>
      </c>
      <c r="BC38" s="4">
        <f t="shared" ca="1" si="6"/>
        <v>54772439.241467528</v>
      </c>
      <c r="BD38" s="4">
        <f t="shared" ca="1" si="6"/>
        <v>55243540.864870906</v>
      </c>
      <c r="BE38" s="4">
        <f t="shared" ca="1" si="6"/>
        <v>55718136.682829745</v>
      </c>
      <c r="BF38" s="4">
        <f t="shared" ca="1" si="6"/>
        <v>56196252.612035714</v>
      </c>
      <c r="BG38" s="4">
        <f t="shared" ca="1" si="6"/>
        <v>56677914.761406749</v>
      </c>
      <c r="BH38" s="4">
        <f t="shared" ca="1" si="6"/>
        <v>56677914.761406749</v>
      </c>
      <c r="BI38" s="4">
        <f t="shared" ca="1" si="6"/>
        <v>56677914.761406749</v>
      </c>
    </row>
    <row r="39" spans="1:61" x14ac:dyDescent="0.25">
      <c r="C39" s="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 x14ac:dyDescent="0.25">
      <c r="A40" s="32" t="s">
        <v>612</v>
      </c>
      <c r="C40" s="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1:61" x14ac:dyDescent="0.25">
      <c r="A41" s="24" t="s">
        <v>634</v>
      </c>
      <c r="B41" s="13" t="b">
        <f>FALSE()</f>
        <v>0</v>
      </c>
      <c r="C41" s="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1:61" x14ac:dyDescent="0.25">
      <c r="A42" t="s">
        <v>107</v>
      </c>
      <c r="C42" s="5">
        <f ca="1">'Qtr Cash Flow'!C39</f>
        <v>-29947272.66</v>
      </c>
      <c r="D42" s="5">
        <f ca="1">'Qtr Cash Flow'!D39</f>
        <v>305767.84768858639</v>
      </c>
      <c r="E42" s="5">
        <f ca="1">'Qtr Cash Flow'!E39</f>
        <v>350495.50054871023</v>
      </c>
      <c r="F42" s="5">
        <f ca="1">'Qtr Cash Flow'!F39</f>
        <v>354688.52059680008</v>
      </c>
      <c r="G42" s="5">
        <f ca="1">'Qtr Cash Flow'!G39</f>
        <v>392618.27701295359</v>
      </c>
      <c r="H42" s="5">
        <f ca="1">'Qtr Cash Flow'!H39</f>
        <v>431077.08047381922</v>
      </c>
      <c r="I42" s="5">
        <f ca="1">'Qtr Cash Flow'!I39</f>
        <v>470560.91302801948</v>
      </c>
      <c r="J42" s="5">
        <f ca="1">'Qtr Cash Flow'!J39</f>
        <v>511090.98635823879</v>
      </c>
      <c r="K42" s="5">
        <f ca="1">'Qtr Cash Flow'!K39</f>
        <v>552688.90896353917</v>
      </c>
      <c r="L42" s="5">
        <f ca="1">'Qtr Cash Flow'!L39</f>
        <v>592899.10178354441</v>
      </c>
      <c r="M42" s="5">
        <f ca="1">'Qtr Cash Flow'!M39</f>
        <v>583405.80137867853</v>
      </c>
      <c r="N42" s="5">
        <f ca="1">'Qtr Cash Flow'!N39</f>
        <v>438859.98232198885</v>
      </c>
      <c r="O42" s="5">
        <f ca="1">'Qtr Cash Flow'!O39</f>
        <v>455360.41866267071</v>
      </c>
      <c r="P42" s="5">
        <f ca="1">'Qtr Cash Flow'!P39</f>
        <v>473095.36396048008</v>
      </c>
      <c r="Q42" s="5">
        <f ca="1">'Qtr Cash Flow'!Q39</f>
        <v>491068.3412611314</v>
      </c>
      <c r="R42" s="5">
        <f ca="1">'Qtr Cash Flow'!R39</f>
        <v>509281.90591379994</v>
      </c>
      <c r="S42" s="5">
        <f ca="1">'Qtr Cash Flow'!S39</f>
        <v>527738.63807923393</v>
      </c>
      <c r="T42" s="5">
        <f ca="1">'Qtr Cash Flow'!T39</f>
        <v>546441.14295723638</v>
      </c>
      <c r="U42" s="5">
        <f ca="1">'Qtr Cash Flow'!U39</f>
        <v>565392.0510161533</v>
      </c>
      <c r="V42" s="5">
        <f ca="1">'Qtr Cash Flow'!V39</f>
        <v>584594.01822439465</v>
      </c>
      <c r="W42" s="5">
        <f ca="1">'Qtr Cash Flow'!W39</f>
        <v>604049.72628399497</v>
      </c>
      <c r="X42" s="5">
        <f ca="1">'Qtr Cash Flow'!X39</f>
        <v>484332.21315232979</v>
      </c>
      <c r="Y42" s="5">
        <f ca="1">'Qtr Cash Flow'!Y39</f>
        <v>488033.12965444033</v>
      </c>
      <c r="Z42" s="5">
        <f ca="1">'Qtr Cash Flow'!Z39</f>
        <v>379302.41173363989</v>
      </c>
      <c r="AA42" s="5">
        <f ca="1">'Qtr Cash Flow'!AA39</f>
        <v>398788.09069567942</v>
      </c>
      <c r="AB42" s="5">
        <f ca="1">'Qtr Cash Flow'!AB39</f>
        <v>671375.21084964438</v>
      </c>
      <c r="AC42" s="5">
        <f ca="1">'Qtr Cash Flow'!AC39</f>
        <v>715349.36446705763</v>
      </c>
      <c r="AD42" s="5">
        <f ca="1">'Qtr Cash Flow'!AD39</f>
        <v>945636.90766425966</v>
      </c>
      <c r="AE42" s="5">
        <f ca="1">'Qtr Cash Flow'!AE39</f>
        <v>953861.46946397121</v>
      </c>
      <c r="AF42" s="5">
        <f ca="1">'Qtr Cash Flow'!AF39</f>
        <v>926099.9104586537</v>
      </c>
      <c r="AG42" s="5">
        <f ca="1">'Qtr Cash Flow'!AG39</f>
        <v>929016.36481580581</v>
      </c>
      <c r="AH42" s="5">
        <f ca="1">'Qtr Cash Flow'!AH39</f>
        <v>823909.65758613753</v>
      </c>
      <c r="AI42" s="5">
        <f ca="1">'Qtr Cash Flow'!AI39</f>
        <v>819061.13210626715</v>
      </c>
      <c r="AJ42" s="5">
        <f ca="1">'Qtr Cash Flow'!AJ39</f>
        <v>758311.16502997489</v>
      </c>
      <c r="AK42" s="5">
        <f ca="1">'Qtr Cash Flow'!AK39</f>
        <v>763935.6133708579</v>
      </c>
      <c r="AL42" s="5">
        <f ca="1">'Qtr Cash Flow'!AL39</f>
        <v>769601.77864879719</v>
      </c>
      <c r="AM42" s="5">
        <f ca="1">'Qtr Cash Flow'!AM39</f>
        <v>775309.97028130584</v>
      </c>
      <c r="AN42" s="5">
        <f ca="1">'Qtr Cash Flow'!AN39</f>
        <v>781060.49998087436</v>
      </c>
      <c r="AO42" s="5">
        <f ca="1">'Qtr Cash Flow'!AO39</f>
        <v>786853.68177198339</v>
      </c>
      <c r="AP42" s="5">
        <f ca="1">'Qtr Cash Flow'!AP39</f>
        <v>792689.8320082596</v>
      </c>
      <c r="AQ42" s="5">
        <f ca="1">'Qtr Cash Flow'!AQ39</f>
        <v>798569.26938974415</v>
      </c>
      <c r="AR42" s="5">
        <f ca="1">'Qtr Cash Flow'!AR39</f>
        <v>667940.36024350685</v>
      </c>
      <c r="AS42" s="5">
        <f ca="1">'Qtr Cash Flow'!AS39</f>
        <v>669727.1400908113</v>
      </c>
      <c r="AT42" s="5">
        <f ca="1">'Qtr Cash Flow'!AT39</f>
        <v>578733.13933865575</v>
      </c>
      <c r="AU42" s="5">
        <f ca="1">'Qtr Cash Flow'!AU39</f>
        <v>575323.50829702604</v>
      </c>
      <c r="AV42" s="5">
        <f ca="1">'Qtr Cash Flow'!AV39</f>
        <v>736646.65998752532</v>
      </c>
      <c r="AW42" s="5">
        <f ca="1">'Qtr Cash Flow'!AW39</f>
        <v>768788.66539747245</v>
      </c>
      <c r="AX42" s="5">
        <f ca="1">'Qtr Cash Flow'!AX39</f>
        <v>1052326.9515445372</v>
      </c>
      <c r="AY42" s="5">
        <f ca="1">'Qtr Cash Flow'!AY39</f>
        <v>1075228.1467598919</v>
      </c>
      <c r="AZ42" s="5">
        <f ca="1">'Qtr Cash Flow'!AZ39</f>
        <v>1178596.8935966615</v>
      </c>
      <c r="BA42" s="5">
        <f ca="1">'Qtr Cash Flow'!BA39</f>
        <v>1172204.5394670689</v>
      </c>
      <c r="BB42" s="5">
        <f ca="1">'Qtr Cash Flow'!BB39</f>
        <v>988929.39462831523</v>
      </c>
      <c r="BC42" s="5">
        <f ca="1">'Qtr Cash Flow'!BC39</f>
        <v>994328.77215519454</v>
      </c>
      <c r="BD42" s="5">
        <f ca="1">'Qtr Cash Flow'!BD39</f>
        <v>955367.28566073556</v>
      </c>
      <c r="BE42" s="5">
        <f ca="1">'Qtr Cash Flow'!BE39</f>
        <v>957933.68251975509</v>
      </c>
      <c r="BF42" s="5">
        <f ca="1">'Qtr Cash Flow'!BF39</f>
        <v>937521.06879039295</v>
      </c>
      <c r="BG42" s="5">
        <f ca="1">'Qtr Cash Flow'!BG39</f>
        <v>944474.72985074925</v>
      </c>
      <c r="BH42" s="5">
        <f ca="1">'Qtr Cash Flow'!BH39</f>
        <v>951479.96671430673</v>
      </c>
      <c r="BI42" s="5">
        <f ca="1">'Qtr Cash Flow'!BI39</f>
        <v>1141335.0172193791</v>
      </c>
    </row>
    <row r="43" spans="1:61" x14ac:dyDescent="0.25">
      <c r="A43" t="s">
        <v>613</v>
      </c>
      <c r="C43" s="5">
        <f ca="1">C38+'For Sale'!C76-'For Sale'!C43</f>
        <v>34240772.469736002</v>
      </c>
      <c r="D43" s="5">
        <f ca="1">D38+'For Sale'!D76-'For Sale'!D43</f>
        <v>34240772.469736002</v>
      </c>
      <c r="E43" s="5">
        <f ca="1">E38+'For Sale'!E76-'For Sale'!E43</f>
        <v>35744362.466429323</v>
      </c>
      <c r="F43" s="5">
        <f ca="1">F38+'For Sale'!F76-'For Sale'!F43</f>
        <v>37298793.990086824</v>
      </c>
      <c r="G43" s="5">
        <f ca="1">G38+'For Sale'!G76-'For Sale'!G43</f>
        <v>38905177.313664861</v>
      </c>
      <c r="H43" s="5">
        <f ca="1">H38+'For Sale'!H76-'For Sale'!H43</f>
        <v>40564643.868395567</v>
      </c>
      <c r="I43" s="5">
        <f ca="1">I38+'For Sale'!I76-'For Sale'!I43</f>
        <v>42278346.624260329</v>
      </c>
      <c r="J43" s="5">
        <f ca="1">J38+'For Sale'!J76-'For Sale'!J43</f>
        <v>41152301.100619428</v>
      </c>
      <c r="K43" s="5">
        <f ca="1">K38+'For Sale'!K76-'For Sale'!K43</f>
        <v>40028394.883707851</v>
      </c>
      <c r="L43" s="5">
        <f ca="1">L38+'For Sale'!L76-'For Sale'!L43</f>
        <v>39973732.955590919</v>
      </c>
      <c r="M43" s="5">
        <f ca="1">M38+'For Sale'!M76-'For Sale'!M43</f>
        <v>39947732.392046027</v>
      </c>
      <c r="N43" s="5">
        <f ca="1">N38+'For Sale'!N76-'For Sale'!N43</f>
        <v>39927580.733741552</v>
      </c>
      <c r="O43" s="5">
        <f ca="1">O38+'For Sale'!O76-'For Sale'!O43</f>
        <v>39913366.174545303</v>
      </c>
      <c r="P43" s="5">
        <f ca="1">P38+'For Sale'!P76-'For Sale'!P43</f>
        <v>39905177.894839972</v>
      </c>
      <c r="Q43" s="5">
        <f ca="1">Q38+'For Sale'!Q76-'For Sale'!Q43</f>
        <v>39903106.071305521</v>
      </c>
      <c r="R43" s="5">
        <f ca="1">R38+'For Sale'!R76-'For Sale'!R43</f>
        <v>39907241.886792324</v>
      </c>
      <c r="S43" s="5">
        <f ca="1">S38+'For Sale'!S76-'For Sale'!S43</f>
        <v>39917677.540285841</v>
      </c>
      <c r="T43" s="5">
        <f ca="1">T38+'For Sale'!T76-'For Sale'!T43</f>
        <v>39934506.256964043</v>
      </c>
      <c r="U43" s="5">
        <f ca="1">U38+'For Sale'!U76-'For Sale'!U43</f>
        <v>39957822.298347905</v>
      </c>
      <c r="V43" s="5">
        <f ca="1">V38+'For Sale'!V76-'For Sale'!V43</f>
        <v>39476914.474432088</v>
      </c>
      <c r="W43" s="5">
        <f ca="1">W38+'For Sale'!W76-'For Sale'!W43</f>
        <v>38980083.038367823</v>
      </c>
      <c r="X43" s="5">
        <f ca="1">X38+'For Sale'!X76-'For Sale'!X43</f>
        <v>39163049.007290483</v>
      </c>
      <c r="Y43" s="5">
        <f ca="1">Y38+'For Sale'!Y76-'For Sale'!Y43</f>
        <v>39340141.395801991</v>
      </c>
      <c r="Z43" s="5">
        <f ca="1">Z38+'For Sale'!Z76-'For Sale'!Z43</f>
        <v>41472396.244891226</v>
      </c>
      <c r="AA43" s="5">
        <f ca="1">AA38+'For Sale'!AA76-'For Sale'!AA43</f>
        <v>43607748.725570746</v>
      </c>
      <c r="AB43" s="5">
        <f ca="1">AB38+'For Sale'!AB76-'For Sale'!AB43</f>
        <v>44269225.093518034</v>
      </c>
      <c r="AC43" s="5">
        <f ca="1">AC38+'For Sale'!AC76-'For Sale'!AC43</f>
        <v>44905988.300809242</v>
      </c>
      <c r="AD43" s="5">
        <f ca="1">AD38+'For Sale'!AD76-'For Sale'!AD43</f>
        <v>45048283.814206831</v>
      </c>
      <c r="AE43" s="5">
        <f ca="1">AE38+'For Sale'!AE76-'For Sale'!AE43</f>
        <v>45171050.595873371</v>
      </c>
      <c r="AF43" s="5">
        <f ca="1">AF38+'For Sale'!AF76-'For Sale'!AF43</f>
        <v>45099864.650520496</v>
      </c>
      <c r="AG43" s="5">
        <f ca="1">AG38+'For Sale'!AG76-'For Sale'!AG43</f>
        <v>44996369.053683884</v>
      </c>
      <c r="AH43" s="5">
        <f ca="1">AH38+'For Sale'!AH76-'For Sale'!AH43</f>
        <v>45329470.084768623</v>
      </c>
      <c r="AI43" s="5">
        <f ca="1">AI38+'For Sale'!AI76-'For Sale'!AI43</f>
        <v>45665041.75011012</v>
      </c>
      <c r="AJ43" s="5">
        <f ca="1">AJ38+'For Sale'!AJ76-'For Sale'!AJ43</f>
        <v>46003102.374580137</v>
      </c>
      <c r="AK43" s="5">
        <f ca="1">AK38+'For Sale'!AK76-'For Sale'!AK43</f>
        <v>46343670.418966979</v>
      </c>
      <c r="AL43" s="5">
        <f ca="1">AL38+'For Sale'!AL76-'For Sale'!AL43</f>
        <v>46686764.480984263</v>
      </c>
      <c r="AM43" s="5">
        <f ca="1">AM38+'For Sale'!AM76-'For Sale'!AM43</f>
        <v>47032403.296285979</v>
      </c>
      <c r="AN43" s="5">
        <f ca="1">AN38+'For Sale'!AN76-'For Sale'!AN43</f>
        <v>47380605.739490025</v>
      </c>
      <c r="AO43" s="5">
        <f ca="1">AO38+'For Sale'!AO76-'For Sale'!AO43</f>
        <v>47731390.825208515</v>
      </c>
      <c r="AP43" s="5">
        <f ca="1">AP38+'For Sale'!AP76-'For Sale'!AP43</f>
        <v>47880759.324761093</v>
      </c>
      <c r="AQ43" s="5">
        <f ca="1">AQ38+'For Sale'!AQ76-'For Sale'!AQ43</f>
        <v>48029902.84148965</v>
      </c>
      <c r="AR43" s="5">
        <f ca="1">AR38+'For Sale'!AR76-'For Sale'!AR43</f>
        <v>48039060.370055385</v>
      </c>
      <c r="AS43" s="5">
        <f ca="1">AS38+'For Sale'!AS76-'For Sale'!AS43</f>
        <v>48045044.699794464</v>
      </c>
      <c r="AT43" s="5">
        <f ca="1">AT38+'For Sale'!AT76-'For Sale'!AT43</f>
        <v>49720760.853774399</v>
      </c>
      <c r="AU43" s="5">
        <f ca="1">AU38+'For Sale'!AU76-'For Sale'!AU43</f>
        <v>51420132.334435135</v>
      </c>
      <c r="AV43" s="5">
        <f ca="1">AV38+'For Sale'!AV76-'For Sale'!AV43</f>
        <v>52579243.312648639</v>
      </c>
      <c r="AW43" s="5">
        <f ca="1">AW38+'For Sale'!AW76-'For Sale'!AW43</f>
        <v>53753304.022858873</v>
      </c>
      <c r="AX43" s="5">
        <f ca="1">AX38+'For Sale'!AX76-'For Sale'!AX43</f>
        <v>53617183.619955026</v>
      </c>
      <c r="AY43" s="5">
        <f ca="1">AY38+'For Sale'!AY76-'For Sale'!AY43</f>
        <v>53473685.054702364</v>
      </c>
      <c r="AZ43" s="5">
        <f ca="1">AZ38+'For Sale'!AZ76-'For Sale'!AZ43</f>
        <v>53833396.643108979</v>
      </c>
      <c r="BA43" s="5">
        <f ca="1">BA38+'For Sale'!BA76-'For Sale'!BA43</f>
        <v>54194961.729391001</v>
      </c>
      <c r="BB43" s="5">
        <f ca="1">BB38+'For Sale'!BB76-'For Sale'!BB43</f>
        <v>54483581.078719571</v>
      </c>
      <c r="BC43" s="5">
        <f ca="1">BC38+'For Sale'!BC76-'For Sale'!BC43</f>
        <v>54772439.241467528</v>
      </c>
      <c r="BD43" s="5">
        <f ca="1">BD38+'For Sale'!BD76-'For Sale'!BD43</f>
        <v>55243540.864870906</v>
      </c>
      <c r="BE43" s="5">
        <f ca="1">BE38+'For Sale'!BE76-'For Sale'!BE43</f>
        <v>55718136.682829745</v>
      </c>
      <c r="BF43" s="5">
        <f ca="1">BF38+'For Sale'!BF76-'For Sale'!BF43</f>
        <v>56196252.612035714</v>
      </c>
      <c r="BG43" s="5">
        <f ca="1">BG38+'For Sale'!BG76-'For Sale'!BG43</f>
        <v>56677914.761406749</v>
      </c>
      <c r="BH43" s="5">
        <f ca="1">BH38+'For Sale'!BH76-'For Sale'!BH43</f>
        <v>56677914.761406749</v>
      </c>
      <c r="BI43" s="5">
        <f ca="1">BI38+'For Sale'!BI76-'For Sale'!BI43</f>
        <v>56677914.761406749</v>
      </c>
    </row>
    <row r="44" spans="1:61" x14ac:dyDescent="0.25">
      <c r="A44" t="s">
        <v>618</v>
      </c>
      <c r="C44" s="5">
        <f ca="1">IF(C20&gt;0,NPV($B$13,OFFSET(C42,0,1,1,MIN(C20,$B$11))),0)</f>
        <v>7696109.2300690822</v>
      </c>
      <c r="D44" s="5">
        <f t="shared" ref="D44:BI44" ca="1" si="7">IF(D20&gt;0,NPV($B$13,OFFSET(D42,0,1,1,MIN(D20,$B$11))),0)</f>
        <v>7872731.3478700127</v>
      </c>
      <c r="E44" s="5">
        <f t="shared" ca="1" si="7"/>
        <v>8010877.6630297778</v>
      </c>
      <c r="F44" s="5">
        <f t="shared" ca="1" si="7"/>
        <v>8077172.0273473002</v>
      </c>
      <c r="G44" s="5">
        <f t="shared" ca="1" si="7"/>
        <v>8119644.7602458484</v>
      </c>
      <c r="H44" s="5">
        <f t="shared" ca="1" si="7"/>
        <v>8301746.5934311515</v>
      </c>
      <c r="I44" s="5">
        <f t="shared" ca="1" si="7"/>
        <v>8476910.6233430076</v>
      </c>
      <c r="J44" s="5">
        <f t="shared" ca="1" si="7"/>
        <v>8765030.4360464439</v>
      </c>
      <c r="K44" s="5">
        <f t="shared" ca="1" si="7"/>
        <v>9023172.4523885027</v>
      </c>
      <c r="L44" s="5">
        <f t="shared" ca="1" si="7"/>
        <v>9228683.0309010874</v>
      </c>
      <c r="M44" s="5">
        <f t="shared" ca="1" si="7"/>
        <v>9450058.0515903998</v>
      </c>
      <c r="N44" s="5">
        <f t="shared" ca="1" si="7"/>
        <v>9752487.8886368591</v>
      </c>
      <c r="O44" s="5">
        <f t="shared" ca="1" si="7"/>
        <v>10041852.452146061</v>
      </c>
      <c r="P44" s="5">
        <f t="shared" ca="1" si="7"/>
        <v>10280300.5938379</v>
      </c>
      <c r="Q44" s="5">
        <f t="shared" ca="1" si="7"/>
        <v>10509624.230493044</v>
      </c>
      <c r="R44" s="5">
        <f t="shared" ca="1" si="7"/>
        <v>10729411.172785223</v>
      </c>
      <c r="S44" s="5">
        <f t="shared" ca="1" si="7"/>
        <v>10939237.875593863</v>
      </c>
      <c r="T44" s="5">
        <f t="shared" ca="1" si="7"/>
        <v>11138669.167148091</v>
      </c>
      <c r="U44" s="5">
        <f t="shared" ca="1" si="7"/>
        <v>11327257.972053509</v>
      </c>
      <c r="V44" s="5">
        <f t="shared" ca="1" si="7"/>
        <v>11504545.028066674</v>
      </c>
      <c r="W44" s="5">
        <f t="shared" ca="1" si="7"/>
        <v>11670058.596479058</v>
      </c>
      <c r="X44" s="5">
        <f t="shared" ca="1" si="7"/>
        <v>11873994.434439484</v>
      </c>
      <c r="Y44" s="5">
        <f t="shared" ca="1" si="7"/>
        <v>12079831.991764858</v>
      </c>
      <c r="Z44" s="5">
        <f t="shared" ca="1" si="7"/>
        <v>12339743.177509513</v>
      </c>
      <c r="AA44" s="5">
        <f t="shared" ca="1" si="7"/>
        <v>12583613.050874369</v>
      </c>
      <c r="AB44" s="5">
        <f t="shared" ca="1" si="7"/>
        <v>12665055.825915067</v>
      </c>
      <c r="AC44" s="5">
        <f t="shared" ca="1" si="7"/>
        <v>12725188.220957797</v>
      </c>
      <c r="AD44" s="5">
        <f t="shared" ca="1" si="7"/>
        <v>12740623.078362608</v>
      </c>
      <c r="AE44" s="5">
        <f t="shared" ca="1" si="7"/>
        <v>12763053.722638089</v>
      </c>
      <c r="AF44" s="5">
        <f t="shared" ca="1" si="7"/>
        <v>12880917.017478382</v>
      </c>
      <c r="AG44" s="5">
        <f t="shared" ca="1" si="7"/>
        <v>12994276.114532696</v>
      </c>
      <c r="AH44" s="5">
        <f t="shared" ca="1" si="7"/>
        <v>13096094.404775903</v>
      </c>
      <c r="AI44" s="5">
        <f t="shared" ca="1" si="7"/>
        <v>13208487.862560416</v>
      </c>
      <c r="AJ44" s="5">
        <f t="shared" ca="1" si="7"/>
        <v>13358756.719543265</v>
      </c>
      <c r="AK44" s="5">
        <f t="shared" ca="1" si="7"/>
        <v>13508341.692399302</v>
      </c>
      <c r="AL44" s="5">
        <f t="shared" ca="1" si="7"/>
        <v>13642251.390231792</v>
      </c>
      <c r="AM44" s="5">
        <f t="shared" ca="1" si="7"/>
        <v>13777888.60862351</v>
      </c>
      <c r="AN44" s="5">
        <f t="shared" ca="1" si="7"/>
        <v>13915282.15249585</v>
      </c>
      <c r="AO44" s="5">
        <f t="shared" ca="1" si="7"/>
        <v>14173267.452195669</v>
      </c>
      <c r="AP44" s="5">
        <f t="shared" ca="1" si="7"/>
        <v>13689245.602204258</v>
      </c>
      <c r="AQ44" s="5">
        <f t="shared" ca="1" si="7"/>
        <v>13188803.199439809</v>
      </c>
      <c r="AR44" s="5">
        <f t="shared" ca="1" si="7"/>
        <v>12808090.980661862</v>
      </c>
      <c r="AS44" s="5">
        <f t="shared" ca="1" si="7"/>
        <v>12417300.762478685</v>
      </c>
      <c r="AT44" s="5">
        <f t="shared" ca="1" si="7"/>
        <v>12108993.844995935</v>
      </c>
      <c r="AU44" s="5">
        <f t="shared" ca="1" si="7"/>
        <v>11797382.194744054</v>
      </c>
      <c r="AV44" s="5">
        <f t="shared" ca="1" si="7"/>
        <v>11317661.057922963</v>
      </c>
      <c r="AW44" s="5">
        <f t="shared" ca="1" si="7"/>
        <v>10795350.462009642</v>
      </c>
      <c r="AX44" s="5">
        <f t="shared" ca="1" si="7"/>
        <v>9978126.6053239387</v>
      </c>
      <c r="AY44" s="5">
        <f t="shared" ca="1" si="7"/>
        <v>9120203.9044650812</v>
      </c>
      <c r="AZ44" s="5">
        <f t="shared" ca="1" si="7"/>
        <v>8140228.4610222643</v>
      </c>
      <c r="BA44" s="5">
        <f t="shared" ca="1" si="7"/>
        <v>7145303.2892588368</v>
      </c>
      <c r="BB44" s="5">
        <f t="shared" ca="1" si="7"/>
        <v>6311985.601996717</v>
      </c>
      <c r="BC44" s="5">
        <f t="shared" ca="1" si="7"/>
        <v>5455120.3938968182</v>
      </c>
      <c r="BD44" s="5">
        <f t="shared" ca="1" si="7"/>
        <v>4618555.7068127589</v>
      </c>
      <c r="BE44" s="5">
        <f t="shared" ca="1" si="7"/>
        <v>3761205.765809393</v>
      </c>
      <c r="BF44" s="5">
        <f t="shared" ca="1" si="7"/>
        <v>2905596.9164559278</v>
      </c>
      <c r="BG44" s="5">
        <f t="shared" ca="1" si="7"/>
        <v>2024400.8017714994</v>
      </c>
      <c r="BH44" s="5">
        <f t="shared" ca="1" si="7"/>
        <v>1117008.6018606969</v>
      </c>
      <c r="BI44" s="5">
        <f t="shared" ca="1" si="7"/>
        <v>0</v>
      </c>
    </row>
    <row r="45" spans="1:61" x14ac:dyDescent="0.25">
      <c r="A45" t="s">
        <v>621</v>
      </c>
      <c r="C45" s="5">
        <f>MIN(C20,$B$11)</f>
        <v>20</v>
      </c>
      <c r="D45" s="5">
        <f t="shared" ref="D45:BI45" si="8">MIN(D20,$B$11)</f>
        <v>20</v>
      </c>
      <c r="E45" s="5">
        <f t="shared" si="8"/>
        <v>20</v>
      </c>
      <c r="F45" s="5">
        <f t="shared" si="8"/>
        <v>20</v>
      </c>
      <c r="G45" s="5">
        <f t="shared" si="8"/>
        <v>20</v>
      </c>
      <c r="H45" s="5">
        <f t="shared" si="8"/>
        <v>20</v>
      </c>
      <c r="I45" s="5">
        <f t="shared" si="8"/>
        <v>20</v>
      </c>
      <c r="J45" s="5">
        <f t="shared" si="8"/>
        <v>20</v>
      </c>
      <c r="K45" s="5">
        <f t="shared" si="8"/>
        <v>20</v>
      </c>
      <c r="L45" s="5">
        <f t="shared" si="8"/>
        <v>20</v>
      </c>
      <c r="M45" s="5">
        <f t="shared" si="8"/>
        <v>20</v>
      </c>
      <c r="N45" s="5">
        <f t="shared" si="8"/>
        <v>20</v>
      </c>
      <c r="O45" s="5">
        <f t="shared" si="8"/>
        <v>20</v>
      </c>
      <c r="P45" s="5">
        <f t="shared" si="8"/>
        <v>20</v>
      </c>
      <c r="Q45" s="5">
        <f t="shared" si="8"/>
        <v>20</v>
      </c>
      <c r="R45" s="5">
        <f t="shared" si="8"/>
        <v>20</v>
      </c>
      <c r="S45" s="5">
        <f t="shared" si="8"/>
        <v>20</v>
      </c>
      <c r="T45" s="5">
        <f t="shared" si="8"/>
        <v>20</v>
      </c>
      <c r="U45" s="5">
        <f t="shared" si="8"/>
        <v>20</v>
      </c>
      <c r="V45" s="5">
        <f t="shared" si="8"/>
        <v>20</v>
      </c>
      <c r="W45" s="5">
        <f t="shared" si="8"/>
        <v>20</v>
      </c>
      <c r="X45" s="5">
        <f t="shared" si="8"/>
        <v>20</v>
      </c>
      <c r="Y45" s="5">
        <f t="shared" si="8"/>
        <v>20</v>
      </c>
      <c r="Z45" s="5">
        <f t="shared" si="8"/>
        <v>20</v>
      </c>
      <c r="AA45" s="5">
        <f t="shared" si="8"/>
        <v>20</v>
      </c>
      <c r="AB45" s="5">
        <f t="shared" si="8"/>
        <v>20</v>
      </c>
      <c r="AC45" s="5">
        <f t="shared" si="8"/>
        <v>20</v>
      </c>
      <c r="AD45" s="5">
        <f t="shared" si="8"/>
        <v>20</v>
      </c>
      <c r="AE45" s="5">
        <f t="shared" si="8"/>
        <v>20</v>
      </c>
      <c r="AF45" s="5">
        <f t="shared" si="8"/>
        <v>20</v>
      </c>
      <c r="AG45" s="5">
        <f t="shared" si="8"/>
        <v>20</v>
      </c>
      <c r="AH45" s="5">
        <f t="shared" si="8"/>
        <v>20</v>
      </c>
      <c r="AI45" s="5">
        <f t="shared" si="8"/>
        <v>20</v>
      </c>
      <c r="AJ45" s="5">
        <f t="shared" si="8"/>
        <v>20</v>
      </c>
      <c r="AK45" s="5">
        <f t="shared" si="8"/>
        <v>20</v>
      </c>
      <c r="AL45" s="5">
        <f t="shared" si="8"/>
        <v>20</v>
      </c>
      <c r="AM45" s="5">
        <f t="shared" si="8"/>
        <v>20</v>
      </c>
      <c r="AN45" s="5">
        <f t="shared" si="8"/>
        <v>20</v>
      </c>
      <c r="AO45" s="5">
        <f t="shared" si="8"/>
        <v>20</v>
      </c>
      <c r="AP45" s="5">
        <f t="shared" si="8"/>
        <v>19</v>
      </c>
      <c r="AQ45" s="5">
        <f t="shared" si="8"/>
        <v>18</v>
      </c>
      <c r="AR45" s="5">
        <f t="shared" si="8"/>
        <v>17</v>
      </c>
      <c r="AS45" s="5">
        <f t="shared" si="8"/>
        <v>16</v>
      </c>
      <c r="AT45" s="5">
        <f t="shared" si="8"/>
        <v>15</v>
      </c>
      <c r="AU45" s="5">
        <f t="shared" si="8"/>
        <v>14</v>
      </c>
      <c r="AV45" s="5">
        <f t="shared" si="8"/>
        <v>13</v>
      </c>
      <c r="AW45" s="5">
        <f t="shared" si="8"/>
        <v>12</v>
      </c>
      <c r="AX45" s="5">
        <f t="shared" si="8"/>
        <v>11</v>
      </c>
      <c r="AY45" s="5">
        <f t="shared" si="8"/>
        <v>10</v>
      </c>
      <c r="AZ45" s="5">
        <f t="shared" si="8"/>
        <v>9</v>
      </c>
      <c r="BA45" s="5">
        <f t="shared" si="8"/>
        <v>8</v>
      </c>
      <c r="BB45" s="5">
        <f t="shared" si="8"/>
        <v>7</v>
      </c>
      <c r="BC45" s="5">
        <f t="shared" si="8"/>
        <v>6</v>
      </c>
      <c r="BD45" s="5">
        <f t="shared" si="8"/>
        <v>5</v>
      </c>
      <c r="BE45" s="5">
        <f t="shared" si="8"/>
        <v>4</v>
      </c>
      <c r="BF45" s="5">
        <f t="shared" si="8"/>
        <v>3</v>
      </c>
      <c r="BG45" s="5">
        <f t="shared" si="8"/>
        <v>2</v>
      </c>
      <c r="BH45" s="5">
        <f t="shared" si="8"/>
        <v>1</v>
      </c>
      <c r="BI45" s="5">
        <f t="shared" si="8"/>
        <v>0</v>
      </c>
    </row>
    <row r="46" spans="1:61" x14ac:dyDescent="0.25">
      <c r="A46" t="s">
        <v>622</v>
      </c>
      <c r="C46" s="60">
        <f>1/((1+$B$13)^C45)</f>
        <v>0.64993138629834402</v>
      </c>
      <c r="D46" s="60">
        <f t="shared" ref="D46:BI46" si="9">1/((1+$B$13)^D45)</f>
        <v>0.64993138629834402</v>
      </c>
      <c r="E46" s="60">
        <f t="shared" si="9"/>
        <v>0.64993138629834402</v>
      </c>
      <c r="F46" s="60">
        <f t="shared" si="9"/>
        <v>0.64993138629834402</v>
      </c>
      <c r="G46" s="60">
        <f t="shared" si="9"/>
        <v>0.64993138629834402</v>
      </c>
      <c r="H46" s="60">
        <f t="shared" si="9"/>
        <v>0.64993138629834402</v>
      </c>
      <c r="I46" s="60">
        <f t="shared" si="9"/>
        <v>0.64993138629834402</v>
      </c>
      <c r="J46" s="60">
        <f t="shared" si="9"/>
        <v>0.64993138629834402</v>
      </c>
      <c r="K46" s="60">
        <f t="shared" si="9"/>
        <v>0.64993138629834402</v>
      </c>
      <c r="L46" s="60">
        <f t="shared" si="9"/>
        <v>0.64993138629834402</v>
      </c>
      <c r="M46" s="60">
        <f t="shared" si="9"/>
        <v>0.64993138629834402</v>
      </c>
      <c r="N46" s="60">
        <f t="shared" si="9"/>
        <v>0.64993138629834402</v>
      </c>
      <c r="O46" s="60">
        <f t="shared" si="9"/>
        <v>0.64993138629834402</v>
      </c>
      <c r="P46" s="60">
        <f t="shared" si="9"/>
        <v>0.64993138629834402</v>
      </c>
      <c r="Q46" s="60">
        <f t="shared" si="9"/>
        <v>0.64993138629834402</v>
      </c>
      <c r="R46" s="60">
        <f t="shared" si="9"/>
        <v>0.64993138629834402</v>
      </c>
      <c r="S46" s="60">
        <f t="shared" si="9"/>
        <v>0.64993138629834402</v>
      </c>
      <c r="T46" s="60">
        <f t="shared" si="9"/>
        <v>0.64993138629834402</v>
      </c>
      <c r="U46" s="60">
        <f t="shared" si="9"/>
        <v>0.64993138629834402</v>
      </c>
      <c r="V46" s="60">
        <f t="shared" si="9"/>
        <v>0.64993138629834402</v>
      </c>
      <c r="W46" s="60">
        <f t="shared" si="9"/>
        <v>0.64993138629834402</v>
      </c>
      <c r="X46" s="60">
        <f t="shared" si="9"/>
        <v>0.64993138629834402</v>
      </c>
      <c r="Y46" s="60">
        <f t="shared" si="9"/>
        <v>0.64993138629834402</v>
      </c>
      <c r="Z46" s="60">
        <f t="shared" si="9"/>
        <v>0.64993138629834402</v>
      </c>
      <c r="AA46" s="60">
        <f t="shared" si="9"/>
        <v>0.64993138629834402</v>
      </c>
      <c r="AB46" s="60">
        <f t="shared" si="9"/>
        <v>0.64993138629834402</v>
      </c>
      <c r="AC46" s="60">
        <f t="shared" si="9"/>
        <v>0.64993138629834402</v>
      </c>
      <c r="AD46" s="60">
        <f t="shared" si="9"/>
        <v>0.64993138629834402</v>
      </c>
      <c r="AE46" s="60">
        <f t="shared" si="9"/>
        <v>0.64993138629834402</v>
      </c>
      <c r="AF46" s="60">
        <f t="shared" si="9"/>
        <v>0.64993138629834402</v>
      </c>
      <c r="AG46" s="60">
        <f t="shared" si="9"/>
        <v>0.64993138629834402</v>
      </c>
      <c r="AH46" s="60">
        <f t="shared" si="9"/>
        <v>0.64993138629834402</v>
      </c>
      <c r="AI46" s="60">
        <f t="shared" si="9"/>
        <v>0.64993138629834402</v>
      </c>
      <c r="AJ46" s="60">
        <f t="shared" si="9"/>
        <v>0.64993138629834402</v>
      </c>
      <c r="AK46" s="60">
        <f t="shared" si="9"/>
        <v>0.64993138629834402</v>
      </c>
      <c r="AL46" s="60">
        <f t="shared" si="9"/>
        <v>0.64993138629834402</v>
      </c>
      <c r="AM46" s="60">
        <f t="shared" si="9"/>
        <v>0.64993138629834402</v>
      </c>
      <c r="AN46" s="60">
        <f t="shared" si="9"/>
        <v>0.64993138629834402</v>
      </c>
      <c r="AO46" s="60">
        <f t="shared" si="9"/>
        <v>0.64993138629834402</v>
      </c>
      <c r="AP46" s="60">
        <f t="shared" si="9"/>
        <v>0.66408570957875623</v>
      </c>
      <c r="AQ46" s="60">
        <f t="shared" si="9"/>
        <v>0.67854828827158598</v>
      </c>
      <c r="AR46" s="60">
        <f t="shared" si="9"/>
        <v>0.69332583561895722</v>
      </c>
      <c r="AS46" s="60">
        <f t="shared" si="9"/>
        <v>0.70842521106519529</v>
      </c>
      <c r="AT46" s="60">
        <f t="shared" si="9"/>
        <v>0.72385342344084469</v>
      </c>
      <c r="AU46" s="60">
        <f t="shared" si="9"/>
        <v>0.73961763421602911</v>
      </c>
      <c r="AV46" s="60">
        <f t="shared" si="9"/>
        <v>0.75572516082466357</v>
      </c>
      <c r="AW46" s="60">
        <f t="shared" si="9"/>
        <v>0.77218348006106319</v>
      </c>
      <c r="AX46" s="60">
        <f t="shared" si="9"/>
        <v>0.78900023155052101</v>
      </c>
      <c r="AY46" s="60">
        <f t="shared" si="9"/>
        <v>0.80618322129547204</v>
      </c>
      <c r="AZ46" s="60">
        <f t="shared" si="9"/>
        <v>0.8237404252988838</v>
      </c>
      <c r="BA46" s="60">
        <f t="shared" si="9"/>
        <v>0.84167999326655929</v>
      </c>
      <c r="BB46" s="60">
        <f t="shared" si="9"/>
        <v>0.86001025239006834</v>
      </c>
      <c r="BC46" s="60">
        <f t="shared" si="9"/>
        <v>0.87873971121206496</v>
      </c>
      <c r="BD46" s="60">
        <f t="shared" si="9"/>
        <v>0.89787706357578367</v>
      </c>
      <c r="BE46" s="60">
        <f t="shared" si="9"/>
        <v>0.91743119266055007</v>
      </c>
      <c r="BF46" s="60">
        <f t="shared" si="9"/>
        <v>0.9374111751051748</v>
      </c>
      <c r="BG46" s="60">
        <f t="shared" si="9"/>
        <v>0.9578262852211511</v>
      </c>
      <c r="BH46" s="60">
        <f t="shared" si="9"/>
        <v>0.97868599929760469</v>
      </c>
      <c r="BI46" s="60">
        <f t="shared" si="9"/>
        <v>1</v>
      </c>
    </row>
    <row r="47" spans="1:61" x14ac:dyDescent="0.25">
      <c r="A47" t="s">
        <v>619</v>
      </c>
      <c r="C47" s="5">
        <f ca="1">C46*OFFSET(C43,0,C45)</f>
        <v>25334379.407150965</v>
      </c>
      <c r="D47" s="5">
        <f t="shared" ref="D47:BI47" ca="1" si="10">D46*OFFSET(D43,0,D45)</f>
        <v>25453294.732978288</v>
      </c>
      <c r="E47" s="5">
        <f t="shared" ca="1" si="10"/>
        <v>25568392.634546459</v>
      </c>
      <c r="F47" s="5">
        <f t="shared" ca="1" si="10"/>
        <v>26954211.984556392</v>
      </c>
      <c r="G47" s="5">
        <f t="shared" ca="1" si="10"/>
        <v>28342044.58256004</v>
      </c>
      <c r="H47" s="5">
        <f t="shared" ca="1" si="10"/>
        <v>28771958.835383613</v>
      </c>
      <c r="I47" s="5">
        <f t="shared" ca="1" si="10"/>
        <v>29185811.229442168</v>
      </c>
      <c r="J47" s="5">
        <f t="shared" ca="1" si="10"/>
        <v>29278293.549728699</v>
      </c>
      <c r="K47" s="5">
        <f t="shared" ca="1" si="10"/>
        <v>29358083.534328617</v>
      </c>
      <c r="L47" s="5">
        <f t="shared" ca="1" si="10"/>
        <v>29311817.554180466</v>
      </c>
      <c r="M47" s="5">
        <f t="shared" ca="1" si="10"/>
        <v>29244552.517452672</v>
      </c>
      <c r="N47" s="5">
        <f t="shared" ca="1" si="10"/>
        <v>29461045.332362983</v>
      </c>
      <c r="O47" s="5">
        <f t="shared" ca="1" si="10"/>
        <v>29679143.890020829</v>
      </c>
      <c r="P47" s="5">
        <f t="shared" ca="1" si="10"/>
        <v>29898860.100335509</v>
      </c>
      <c r="Q47" s="5">
        <f t="shared" ca="1" si="10"/>
        <v>30120205.961552765</v>
      </c>
      <c r="R47" s="5">
        <f t="shared" ca="1" si="10"/>
        <v>30343193.560910389</v>
      </c>
      <c r="S47" s="5">
        <f t="shared" ca="1" si="10"/>
        <v>30567835.075297952</v>
      </c>
      <c r="T47" s="5">
        <f t="shared" ca="1" si="10"/>
        <v>30794142.771922026</v>
      </c>
      <c r="U47" s="5">
        <f t="shared" ca="1" si="10"/>
        <v>31022129.00897583</v>
      </c>
      <c r="V47" s="5">
        <f t="shared" ca="1" si="10"/>
        <v>31119208.284959339</v>
      </c>
      <c r="W47" s="5">
        <f t="shared" ca="1" si="10"/>
        <v>31216141.337544139</v>
      </c>
      <c r="X47" s="5">
        <f t="shared" ca="1" si="10"/>
        <v>31222093.102779936</v>
      </c>
      <c r="Y47" s="5">
        <f t="shared" ca="1" si="10"/>
        <v>31225982.506503321</v>
      </c>
      <c r="Z47" s="5">
        <f t="shared" ca="1" si="10"/>
        <v>32315083.02950203</v>
      </c>
      <c r="AA47" s="5">
        <f t="shared" ca="1" si="10"/>
        <v>33419557.891763732</v>
      </c>
      <c r="AB47" s="5">
        <f t="shared" ca="1" si="10"/>
        <v>34172900.496707663</v>
      </c>
      <c r="AC47" s="5">
        <f t="shared" ca="1" si="10"/>
        <v>34935959.401693016</v>
      </c>
      <c r="AD47" s="5">
        <f t="shared" ca="1" si="10"/>
        <v>34847490.47953023</v>
      </c>
      <c r="AE47" s="5">
        <f t="shared" ca="1" si="10"/>
        <v>34754226.258083746</v>
      </c>
      <c r="AF47" s="5">
        <f t="shared" ca="1" si="10"/>
        <v>34988014.109404437</v>
      </c>
      <c r="AG47" s="5">
        <f t="shared" ca="1" si="10"/>
        <v>35223006.607168794</v>
      </c>
      <c r="AH47" s="5">
        <f t="shared" ca="1" si="10"/>
        <v>35410589.380990438</v>
      </c>
      <c r="AI47" s="5">
        <f t="shared" ca="1" si="10"/>
        <v>35598327.367148809</v>
      </c>
      <c r="AJ47" s="5">
        <f t="shared" ca="1" si="10"/>
        <v>35904511.098334767</v>
      </c>
      <c r="AK47" s="5">
        <f t="shared" ca="1" si="10"/>
        <v>36212965.816232152</v>
      </c>
      <c r="AL47" s="5">
        <f t="shared" ca="1" si="10"/>
        <v>36523708.364912309</v>
      </c>
      <c r="AM47" s="5">
        <f t="shared" ca="1" si="10"/>
        <v>36836755.713380463</v>
      </c>
      <c r="AN47" s="5">
        <f t="shared" ca="1" si="10"/>
        <v>36836755.713380463</v>
      </c>
      <c r="AO47" s="5">
        <f t="shared" ca="1" si="10"/>
        <v>36836755.713380463</v>
      </c>
      <c r="AP47" s="5">
        <f t="shared" ca="1" si="10"/>
        <v>37638993.241773061</v>
      </c>
      <c r="AQ47" s="5">
        <f t="shared" ca="1" si="10"/>
        <v>38458702.044155404</v>
      </c>
      <c r="AR47" s="5">
        <f t="shared" ca="1" si="10"/>
        <v>39296262.613092363</v>
      </c>
      <c r="AS47" s="5">
        <f t="shared" ca="1" si="10"/>
        <v>40152063.727584727</v>
      </c>
      <c r="AT47" s="5">
        <f t="shared" ca="1" si="10"/>
        <v>41026502.633532658</v>
      </c>
      <c r="AU47" s="5">
        <f t="shared" ca="1" si="10"/>
        <v>41919985.228129417</v>
      </c>
      <c r="AV47" s="5">
        <f t="shared" ca="1" si="10"/>
        <v>42832926.24827069</v>
      </c>
      <c r="AW47" s="5">
        <f t="shared" ca="1" si="10"/>
        <v>43765749.463067368</v>
      </c>
      <c r="AX47" s="5">
        <f t="shared" ca="1" si="10"/>
        <v>44718887.870550618</v>
      </c>
      <c r="AY47" s="5">
        <f t="shared" ca="1" si="10"/>
        <v>45692783.898661077</v>
      </c>
      <c r="AZ47" s="5">
        <f t="shared" ca="1" si="10"/>
        <v>46687889.610615082</v>
      </c>
      <c r="BA47" s="5">
        <f t="shared" ca="1" si="10"/>
        <v>47704666.914743453</v>
      </c>
      <c r="BB47" s="5">
        <f t="shared" ca="1" si="10"/>
        <v>48743587.778900199</v>
      </c>
      <c r="BC47" s="5">
        <f t="shared" ca="1" si="10"/>
        <v>49805134.4495406</v>
      </c>
      <c r="BD47" s="5">
        <f t="shared" ca="1" si="10"/>
        <v>50889799.675570458</v>
      </c>
      <c r="BE47" s="5">
        <f t="shared" ca="1" si="10"/>
        <v>51998086.937070392</v>
      </c>
      <c r="BF47" s="5">
        <f t="shared" ca="1" si="10"/>
        <v>53130510.679001234</v>
      </c>
      <c r="BG47" s="5">
        <f t="shared" ca="1" si="10"/>
        <v>54287596.549999274</v>
      </c>
      <c r="BH47" s="5">
        <f t="shared" ca="1" si="10"/>
        <v>55469881.646371827</v>
      </c>
      <c r="BI47" s="5">
        <f t="shared" ca="1" si="10"/>
        <v>56677914.761406749</v>
      </c>
    </row>
    <row r="48" spans="1:61" x14ac:dyDescent="0.25">
      <c r="A48" t="s">
        <v>620</v>
      </c>
      <c r="C48" s="5">
        <f ca="1">IF($B$41,0,C47+C44)</f>
        <v>33030488.637220047</v>
      </c>
      <c r="D48" s="5">
        <f t="shared" ref="D48:BI48" ca="1" si="11">IF($B$41,0,D47+D44)</f>
        <v>33326026.080848299</v>
      </c>
      <c r="E48" s="5">
        <f t="shared" ca="1" si="11"/>
        <v>33579270.297576234</v>
      </c>
      <c r="F48" s="5">
        <f t="shared" ca="1" si="11"/>
        <v>35031384.011903688</v>
      </c>
      <c r="G48" s="5">
        <f t="shared" ca="1" si="11"/>
        <v>36461689.342805892</v>
      </c>
      <c r="H48" s="5">
        <f t="shared" ca="1" si="11"/>
        <v>37073705.428814761</v>
      </c>
      <c r="I48" s="5">
        <f t="shared" ca="1" si="11"/>
        <v>37662721.852785178</v>
      </c>
      <c r="J48" s="5">
        <f t="shared" ca="1" si="11"/>
        <v>38043323.985775143</v>
      </c>
      <c r="K48" s="5">
        <f t="shared" ca="1" si="11"/>
        <v>38381255.98671712</v>
      </c>
      <c r="L48" s="5">
        <f t="shared" ca="1" si="11"/>
        <v>38540500.585081555</v>
      </c>
      <c r="M48" s="5">
        <f t="shared" ca="1" si="11"/>
        <v>38694610.56904307</v>
      </c>
      <c r="N48" s="5">
        <f t="shared" ca="1" si="11"/>
        <v>39213533.220999844</v>
      </c>
      <c r="O48" s="5">
        <f t="shared" ca="1" si="11"/>
        <v>39720996.342166886</v>
      </c>
      <c r="P48" s="5">
        <f t="shared" ca="1" si="11"/>
        <v>40179160.694173411</v>
      </c>
      <c r="Q48" s="5">
        <f t="shared" ca="1" si="11"/>
        <v>40629830.192045808</v>
      </c>
      <c r="R48" s="5">
        <f t="shared" ca="1" si="11"/>
        <v>41072604.733695611</v>
      </c>
      <c r="S48" s="5">
        <f t="shared" ca="1" si="11"/>
        <v>41507072.950891815</v>
      </c>
      <c r="T48" s="5">
        <f t="shared" ca="1" si="11"/>
        <v>41932811.93907012</v>
      </c>
      <c r="U48" s="5">
        <f t="shared" ca="1" si="11"/>
        <v>42349386.981029339</v>
      </c>
      <c r="V48" s="5">
        <f t="shared" ca="1" si="11"/>
        <v>42623753.313026011</v>
      </c>
      <c r="W48" s="5">
        <f t="shared" ca="1" si="11"/>
        <v>42886199.934023201</v>
      </c>
      <c r="X48" s="5">
        <f t="shared" ca="1" si="11"/>
        <v>43096087.53721942</v>
      </c>
      <c r="Y48" s="5">
        <f t="shared" ca="1" si="11"/>
        <v>43305814.49826818</v>
      </c>
      <c r="Z48" s="5">
        <f t="shared" ca="1" si="11"/>
        <v>44654826.207011543</v>
      </c>
      <c r="AA48" s="5">
        <f t="shared" ca="1" si="11"/>
        <v>46003170.942638099</v>
      </c>
      <c r="AB48" s="5">
        <f t="shared" ca="1" si="11"/>
        <v>46837956.322622731</v>
      </c>
      <c r="AC48" s="5">
        <f t="shared" ca="1" si="11"/>
        <v>47661147.622650817</v>
      </c>
      <c r="AD48" s="5">
        <f t="shared" ca="1" si="11"/>
        <v>47588113.557892837</v>
      </c>
      <c r="AE48" s="5">
        <f t="shared" ca="1" si="11"/>
        <v>47517279.980721831</v>
      </c>
      <c r="AF48" s="5">
        <f t="shared" ca="1" si="11"/>
        <v>47868931.126882821</v>
      </c>
      <c r="AG48" s="5">
        <f t="shared" ca="1" si="11"/>
        <v>48217282.721701488</v>
      </c>
      <c r="AH48" s="5">
        <f t="shared" ca="1" si="11"/>
        <v>48506683.785766341</v>
      </c>
      <c r="AI48" s="5">
        <f t="shared" ca="1" si="11"/>
        <v>48806815.229709223</v>
      </c>
      <c r="AJ48" s="5">
        <f t="shared" ca="1" si="11"/>
        <v>49263267.81787803</v>
      </c>
      <c r="AK48" s="5">
        <f t="shared" ca="1" si="11"/>
        <v>49721307.508631453</v>
      </c>
      <c r="AL48" s="5">
        <f t="shared" ca="1" si="11"/>
        <v>50165959.755144104</v>
      </c>
      <c r="AM48" s="5">
        <f t="shared" ca="1" si="11"/>
        <v>50614644.322003976</v>
      </c>
      <c r="AN48" s="5">
        <f t="shared" ca="1" si="11"/>
        <v>50752037.865876317</v>
      </c>
      <c r="AO48" s="5">
        <f t="shared" ca="1" si="11"/>
        <v>51010023.16557613</v>
      </c>
      <c r="AP48" s="5">
        <f t="shared" ca="1" si="11"/>
        <v>51328238.843977317</v>
      </c>
      <c r="AQ48" s="5">
        <f t="shared" ca="1" si="11"/>
        <v>51647505.243595213</v>
      </c>
      <c r="AR48" s="5">
        <f t="shared" ca="1" si="11"/>
        <v>52104353.593754224</v>
      </c>
      <c r="AS48" s="5">
        <f t="shared" ca="1" si="11"/>
        <v>52569364.490063414</v>
      </c>
      <c r="AT48" s="5">
        <f t="shared" ca="1" si="11"/>
        <v>53135496.478528589</v>
      </c>
      <c r="AU48" s="5">
        <f t="shared" ca="1" si="11"/>
        <v>53717367.422873467</v>
      </c>
      <c r="AV48" s="5">
        <f t="shared" ca="1" si="11"/>
        <v>54150587.30619365</v>
      </c>
      <c r="AW48" s="5">
        <f t="shared" ca="1" si="11"/>
        <v>54561099.925077006</v>
      </c>
      <c r="AX48" s="5">
        <f t="shared" ca="1" si="11"/>
        <v>54697014.475874558</v>
      </c>
      <c r="AY48" s="5">
        <f t="shared" ca="1" si="11"/>
        <v>54812987.803126156</v>
      </c>
      <c r="AZ48" s="5">
        <f t="shared" ca="1" si="11"/>
        <v>54828118.071637347</v>
      </c>
      <c r="BA48" s="5">
        <f t="shared" ca="1" si="11"/>
        <v>54849970.204002291</v>
      </c>
      <c r="BB48" s="5">
        <f t="shared" ca="1" si="11"/>
        <v>55055573.380896918</v>
      </c>
      <c r="BC48" s="5">
        <f t="shared" ca="1" si="11"/>
        <v>55260254.843437418</v>
      </c>
      <c r="BD48" s="5">
        <f t="shared" ca="1" si="11"/>
        <v>55508355.38238322</v>
      </c>
      <c r="BE48" s="5">
        <f t="shared" ca="1" si="11"/>
        <v>55759292.702879786</v>
      </c>
      <c r="BF48" s="5">
        <f t="shared" ca="1" si="11"/>
        <v>56036107.595457159</v>
      </c>
      <c r="BG48" s="5">
        <f t="shared" ca="1" si="11"/>
        <v>56311997.351770774</v>
      </c>
      <c r="BH48" s="5">
        <f t="shared" ca="1" si="11"/>
        <v>56586890.248232521</v>
      </c>
      <c r="BI48" s="5">
        <f t="shared" ca="1" si="11"/>
        <v>56677914.761406749</v>
      </c>
    </row>
    <row r="50" spans="1:61" x14ac:dyDescent="0.25">
      <c r="A50" t="str">
        <f>B77</f>
        <v>Cost</v>
      </c>
      <c r="B50">
        <f>A77</f>
        <v>1</v>
      </c>
      <c r="C50" s="5">
        <f ca="1">C31</f>
        <v>30201416.830000002</v>
      </c>
      <c r="D50" s="5">
        <f ca="1">D31</f>
        <v>30474178.468880091</v>
      </c>
      <c r="E50" s="5">
        <f t="shared" ref="E50:BI50" ca="1" si="12">E31</f>
        <v>30738070.255304124</v>
      </c>
      <c r="F50" s="5">
        <f t="shared" ca="1" si="12"/>
        <v>31024634.203147452</v>
      </c>
      <c r="G50" s="5">
        <f t="shared" ca="1" si="12"/>
        <v>31300984.715674698</v>
      </c>
      <c r="H50" s="5">
        <f t="shared" ca="1" si="12"/>
        <v>31567508.327523075</v>
      </c>
      <c r="I50" s="5">
        <f t="shared" ca="1" si="12"/>
        <v>31824122.750206601</v>
      </c>
      <c r="J50" s="5">
        <f t="shared" ca="1" si="12"/>
        <v>32070744.955130011</v>
      </c>
      <c r="K50" s="5">
        <f t="shared" ca="1" si="12"/>
        <v>32307291.166112661</v>
      </c>
      <c r="L50" s="5">
        <f t="shared" ca="1" si="12"/>
        <v>32485450.470783439</v>
      </c>
      <c r="M50" s="5">
        <f t="shared" ca="1" si="12"/>
        <v>32653402.416817974</v>
      </c>
      <c r="N50" s="5">
        <f t="shared" ca="1" si="12"/>
        <v>32965014.581823628</v>
      </c>
      <c r="O50" s="5">
        <f t="shared" ca="1" si="12"/>
        <v>33260401.276838534</v>
      </c>
      <c r="P50" s="5">
        <f t="shared" ca="1" si="12"/>
        <v>33538524.429431487</v>
      </c>
      <c r="Q50" s="5">
        <f t="shared" ca="1" si="12"/>
        <v>33799259.288944289</v>
      </c>
      <c r="R50" s="5">
        <f t="shared" ca="1" si="12"/>
        <v>34042480.203868039</v>
      </c>
      <c r="S50" s="5">
        <f t="shared" ca="1" si="12"/>
        <v>34268060.615342677</v>
      </c>
      <c r="T50" s="5">
        <f t="shared" ca="1" si="12"/>
        <v>34475873.050609663</v>
      </c>
      <c r="U50" s="5">
        <f t="shared" ca="1" si="12"/>
        <v>34665789.116417468</v>
      </c>
      <c r="V50" s="5">
        <f t="shared" ca="1" si="12"/>
        <v>34837679.492379487</v>
      </c>
      <c r="W50" s="5">
        <f t="shared" ca="1" si="12"/>
        <v>34991413.924284078</v>
      </c>
      <c r="X50" s="5">
        <f t="shared" ca="1" si="12"/>
        <v>35257351.773353279</v>
      </c>
      <c r="Y50" s="5">
        <f t="shared" ca="1" si="12"/>
        <v>35511345.37781541</v>
      </c>
      <c r="Z50" s="5">
        <f t="shared" ca="1" si="12"/>
        <v>35877718.835406631</v>
      </c>
      <c r="AA50" s="5">
        <f t="shared" ca="1" si="12"/>
        <v>36228673.303568713</v>
      </c>
      <c r="AB50" s="5">
        <f t="shared" ca="1" si="12"/>
        <v>36345325.200436503</v>
      </c>
      <c r="AC50" s="5">
        <f t="shared" ca="1" si="12"/>
        <v>36457047.566073313</v>
      </c>
      <c r="AD50" s="5">
        <f t="shared" ca="1" si="12"/>
        <v>36351738.199639335</v>
      </c>
      <c r="AE50" s="5">
        <f t="shared" ca="1" si="12"/>
        <v>36249888.817143545</v>
      </c>
      <c r="AF50" s="5">
        <f t="shared" ca="1" si="12"/>
        <v>36178818.758349836</v>
      </c>
      <c r="AG50" s="5">
        <f t="shared" ca="1" si="12"/>
        <v>36107364.785824366</v>
      </c>
      <c r="AH50" s="5">
        <f t="shared" ca="1" si="12"/>
        <v>36140146.604765832</v>
      </c>
      <c r="AI50" s="5">
        <f t="shared" ca="1" si="12"/>
        <v>36176145.107362844</v>
      </c>
      <c r="AJ50" s="5">
        <f t="shared" ca="1" si="12"/>
        <v>36278884.880676098</v>
      </c>
      <c r="AK50" s="5">
        <f t="shared" ca="1" si="12"/>
        <v>36382375.477573775</v>
      </c>
      <c r="AL50" s="5">
        <f t="shared" ca="1" si="12"/>
        <v>36486622.466968298</v>
      </c>
      <c r="AM50" s="5">
        <f t="shared" ca="1" si="12"/>
        <v>36591631.459077112</v>
      </c>
      <c r="AN50" s="5">
        <f t="shared" ca="1" si="12"/>
        <v>36697408.105729029</v>
      </c>
      <c r="AO50" s="5">
        <f t="shared" ca="1" si="12"/>
        <v>36803958.100672908</v>
      </c>
      <c r="AP50" s="5">
        <f t="shared" ca="1" si="12"/>
        <v>36911287.179888532</v>
      </c>
      <c r="AQ50" s="5">
        <f t="shared" ca="1" si="12"/>
        <v>37019401.121899873</v>
      </c>
      <c r="AR50" s="5">
        <f t="shared" ca="1" si="12"/>
        <v>37261287.381101727</v>
      </c>
      <c r="AS50" s="5">
        <f t="shared" ca="1" si="12"/>
        <v>37504432.997160539</v>
      </c>
      <c r="AT50" s="5">
        <f t="shared" ca="1" si="12"/>
        <v>37839171.5092614</v>
      </c>
      <c r="AU50" s="5">
        <f t="shared" ca="1" si="12"/>
        <v>38177727.742259778</v>
      </c>
      <c r="AV50" s="5">
        <f t="shared" ca="1" si="12"/>
        <v>38384589.716206044</v>
      </c>
      <c r="AW50" s="5">
        <f t="shared" ca="1" si="12"/>
        <v>38590412.276108265</v>
      </c>
      <c r="AX50" s="5">
        <f t="shared" ca="1" si="12"/>
        <v>38534360.772439741</v>
      </c>
      <c r="AY50" s="5">
        <f t="shared" ca="1" si="12"/>
        <v>38476982.417156629</v>
      </c>
      <c r="AZ50" s="5">
        <f t="shared" ca="1" si="12"/>
        <v>38314892.554214336</v>
      </c>
      <c r="BA50" s="5">
        <f t="shared" ca="1" si="12"/>
        <v>38156799.157970421</v>
      </c>
      <c r="BB50" s="5">
        <f t="shared" ca="1" si="12"/>
        <v>38188388.605395041</v>
      </c>
      <c r="BC50" s="5">
        <f t="shared" ca="1" si="12"/>
        <v>38221428.381706536</v>
      </c>
      <c r="BD50" s="5">
        <f t="shared" ca="1" si="12"/>
        <v>38299006.233752847</v>
      </c>
      <c r="BE50" s="5">
        <f t="shared" ca="1" si="12"/>
        <v>38379523.449107312</v>
      </c>
      <c r="BF50" s="5">
        <f t="shared" ca="1" si="12"/>
        <v>38489150.612730674</v>
      </c>
      <c r="BG50" s="5">
        <f t="shared" ca="1" si="12"/>
        <v>38600725.77282232</v>
      </c>
      <c r="BH50" s="5">
        <f t="shared" ca="1" si="12"/>
        <v>38714263.377811864</v>
      </c>
      <c r="BI50" s="5">
        <f t="shared" ca="1" si="12"/>
        <v>38829777.983293973</v>
      </c>
    </row>
    <row r="51" spans="1:61" x14ac:dyDescent="0.25">
      <c r="A51" t="str">
        <f t="shared" ref="A51:A55" si="13">B78</f>
        <v>Market</v>
      </c>
      <c r="B51">
        <f t="shared" ref="B51:B55" si="14">A78</f>
        <v>2</v>
      </c>
      <c r="C51" s="5">
        <f ca="1">C38</f>
        <v>34240772.469736002</v>
      </c>
      <c r="D51" s="5">
        <f ca="1">D38</f>
        <v>34240772.469736002</v>
      </c>
      <c r="E51" s="5">
        <f t="shared" ref="E51:BI51" ca="1" si="15">E38</f>
        <v>35744362.466429323</v>
      </c>
      <c r="F51" s="5">
        <f t="shared" ca="1" si="15"/>
        <v>37298793.990086824</v>
      </c>
      <c r="G51" s="5">
        <f t="shared" ca="1" si="15"/>
        <v>38905177.313664861</v>
      </c>
      <c r="H51" s="5">
        <f t="shared" ca="1" si="15"/>
        <v>40564643.868395567</v>
      </c>
      <c r="I51" s="5">
        <f t="shared" ca="1" si="15"/>
        <v>42278346.624260329</v>
      </c>
      <c r="J51" s="5">
        <f t="shared" ca="1" si="15"/>
        <v>41152301.100619428</v>
      </c>
      <c r="K51" s="5">
        <f t="shared" ca="1" si="15"/>
        <v>40028394.883707851</v>
      </c>
      <c r="L51" s="5">
        <f t="shared" ca="1" si="15"/>
        <v>39973732.955590919</v>
      </c>
      <c r="M51" s="5">
        <f t="shared" ca="1" si="15"/>
        <v>39947732.392046027</v>
      </c>
      <c r="N51" s="5">
        <f t="shared" ca="1" si="15"/>
        <v>39927580.733741552</v>
      </c>
      <c r="O51" s="5">
        <f t="shared" ca="1" si="15"/>
        <v>39913366.174545303</v>
      </c>
      <c r="P51" s="5">
        <f t="shared" ca="1" si="15"/>
        <v>39905177.894839972</v>
      </c>
      <c r="Q51" s="5">
        <f t="shared" ca="1" si="15"/>
        <v>39903106.071305521</v>
      </c>
      <c r="R51" s="5">
        <f t="shared" ca="1" si="15"/>
        <v>39907241.886792324</v>
      </c>
      <c r="S51" s="5">
        <f t="shared" ca="1" si="15"/>
        <v>39917677.540285841</v>
      </c>
      <c r="T51" s="5">
        <f t="shared" ca="1" si="15"/>
        <v>39934506.256964043</v>
      </c>
      <c r="U51" s="5">
        <f t="shared" ca="1" si="15"/>
        <v>39957822.298347905</v>
      </c>
      <c r="V51" s="5">
        <f t="shared" ca="1" si="15"/>
        <v>39476914.474432088</v>
      </c>
      <c r="W51" s="5">
        <f t="shared" ca="1" si="15"/>
        <v>38980083.038367823</v>
      </c>
      <c r="X51" s="5">
        <f t="shared" ca="1" si="15"/>
        <v>39163049.007290483</v>
      </c>
      <c r="Y51" s="5">
        <f t="shared" ca="1" si="15"/>
        <v>39340141.395801991</v>
      </c>
      <c r="Z51" s="5">
        <f t="shared" ca="1" si="15"/>
        <v>41472396.244891226</v>
      </c>
      <c r="AA51" s="5">
        <f t="shared" ca="1" si="15"/>
        <v>43607748.725570746</v>
      </c>
      <c r="AB51" s="5">
        <f t="shared" ca="1" si="15"/>
        <v>44269225.093518034</v>
      </c>
      <c r="AC51" s="5">
        <f t="shared" ca="1" si="15"/>
        <v>44905988.300809242</v>
      </c>
      <c r="AD51" s="5">
        <f t="shared" ca="1" si="15"/>
        <v>45048283.814206831</v>
      </c>
      <c r="AE51" s="5">
        <f t="shared" ca="1" si="15"/>
        <v>45171050.595873371</v>
      </c>
      <c r="AF51" s="5">
        <f t="shared" ca="1" si="15"/>
        <v>45099864.650520496</v>
      </c>
      <c r="AG51" s="5">
        <f t="shared" ca="1" si="15"/>
        <v>44996369.053683884</v>
      </c>
      <c r="AH51" s="5">
        <f t="shared" ca="1" si="15"/>
        <v>45329470.084768623</v>
      </c>
      <c r="AI51" s="5">
        <f t="shared" ca="1" si="15"/>
        <v>45665041.75011012</v>
      </c>
      <c r="AJ51" s="5">
        <f t="shared" ca="1" si="15"/>
        <v>46003102.374580137</v>
      </c>
      <c r="AK51" s="5">
        <f t="shared" ca="1" si="15"/>
        <v>46343670.418966979</v>
      </c>
      <c r="AL51" s="5">
        <f t="shared" ca="1" si="15"/>
        <v>46686764.480984263</v>
      </c>
      <c r="AM51" s="5">
        <f t="shared" ca="1" si="15"/>
        <v>47032403.296285979</v>
      </c>
      <c r="AN51" s="5">
        <f t="shared" ca="1" si="15"/>
        <v>47380605.739490025</v>
      </c>
      <c r="AO51" s="5">
        <f t="shared" ca="1" si="15"/>
        <v>47731390.825208515</v>
      </c>
      <c r="AP51" s="5">
        <f t="shared" ca="1" si="15"/>
        <v>47880759.324761093</v>
      </c>
      <c r="AQ51" s="5">
        <f t="shared" ca="1" si="15"/>
        <v>48029902.84148965</v>
      </c>
      <c r="AR51" s="5">
        <f t="shared" ca="1" si="15"/>
        <v>48039060.370055385</v>
      </c>
      <c r="AS51" s="5">
        <f t="shared" ca="1" si="15"/>
        <v>48045044.699794464</v>
      </c>
      <c r="AT51" s="5">
        <f t="shared" ca="1" si="15"/>
        <v>49720760.853774399</v>
      </c>
      <c r="AU51" s="5">
        <f t="shared" ca="1" si="15"/>
        <v>51420132.334435135</v>
      </c>
      <c r="AV51" s="5">
        <f t="shared" ca="1" si="15"/>
        <v>52579243.312648639</v>
      </c>
      <c r="AW51" s="5">
        <f t="shared" ca="1" si="15"/>
        <v>53753304.022858873</v>
      </c>
      <c r="AX51" s="5">
        <f t="shared" ca="1" si="15"/>
        <v>53617183.619955026</v>
      </c>
      <c r="AY51" s="5">
        <f t="shared" ca="1" si="15"/>
        <v>53473685.054702364</v>
      </c>
      <c r="AZ51" s="5">
        <f t="shared" ca="1" si="15"/>
        <v>53833396.643108979</v>
      </c>
      <c r="BA51" s="5">
        <f t="shared" ca="1" si="15"/>
        <v>54194961.729391001</v>
      </c>
      <c r="BB51" s="5">
        <f t="shared" ca="1" si="15"/>
        <v>54483581.078719571</v>
      </c>
      <c r="BC51" s="5">
        <f t="shared" ca="1" si="15"/>
        <v>54772439.241467528</v>
      </c>
      <c r="BD51" s="5">
        <f t="shared" ca="1" si="15"/>
        <v>55243540.864870906</v>
      </c>
      <c r="BE51" s="5">
        <f t="shared" ca="1" si="15"/>
        <v>55718136.682829745</v>
      </c>
      <c r="BF51" s="5">
        <f t="shared" ca="1" si="15"/>
        <v>56196252.612035714</v>
      </c>
      <c r="BG51" s="5">
        <f t="shared" ca="1" si="15"/>
        <v>56677914.761406749</v>
      </c>
      <c r="BH51" s="5">
        <f t="shared" ca="1" si="15"/>
        <v>56677914.761406749</v>
      </c>
      <c r="BI51" s="5">
        <f t="shared" ca="1" si="15"/>
        <v>56677914.761406749</v>
      </c>
    </row>
    <row r="52" spans="1:61" x14ac:dyDescent="0.25">
      <c r="A52" t="str">
        <f t="shared" si="13"/>
        <v>DCF</v>
      </c>
      <c r="B52">
        <f t="shared" si="14"/>
        <v>3</v>
      </c>
      <c r="C52" s="5">
        <f ca="1">C48</f>
        <v>33030488.637220047</v>
      </c>
      <c r="D52" s="5">
        <f t="shared" ref="D52:BI52" ca="1" si="16">D48</f>
        <v>33326026.080848299</v>
      </c>
      <c r="E52" s="5">
        <f t="shared" ca="1" si="16"/>
        <v>33579270.297576234</v>
      </c>
      <c r="F52" s="5">
        <f t="shared" ca="1" si="16"/>
        <v>35031384.011903688</v>
      </c>
      <c r="G52" s="5">
        <f t="shared" ca="1" si="16"/>
        <v>36461689.342805892</v>
      </c>
      <c r="H52" s="5">
        <f t="shared" ca="1" si="16"/>
        <v>37073705.428814761</v>
      </c>
      <c r="I52" s="5">
        <f t="shared" ca="1" si="16"/>
        <v>37662721.852785178</v>
      </c>
      <c r="J52" s="5">
        <f t="shared" ca="1" si="16"/>
        <v>38043323.985775143</v>
      </c>
      <c r="K52" s="5">
        <f t="shared" ca="1" si="16"/>
        <v>38381255.98671712</v>
      </c>
      <c r="L52" s="5">
        <f t="shared" ca="1" si="16"/>
        <v>38540500.585081555</v>
      </c>
      <c r="M52" s="5">
        <f t="shared" ca="1" si="16"/>
        <v>38694610.56904307</v>
      </c>
      <c r="N52" s="5">
        <f t="shared" ca="1" si="16"/>
        <v>39213533.220999844</v>
      </c>
      <c r="O52" s="5">
        <f t="shared" ca="1" si="16"/>
        <v>39720996.342166886</v>
      </c>
      <c r="P52" s="5">
        <f t="shared" ca="1" si="16"/>
        <v>40179160.694173411</v>
      </c>
      <c r="Q52" s="5">
        <f t="shared" ca="1" si="16"/>
        <v>40629830.192045808</v>
      </c>
      <c r="R52" s="5">
        <f t="shared" ca="1" si="16"/>
        <v>41072604.733695611</v>
      </c>
      <c r="S52" s="5">
        <f t="shared" ca="1" si="16"/>
        <v>41507072.950891815</v>
      </c>
      <c r="T52" s="5">
        <f t="shared" ca="1" si="16"/>
        <v>41932811.93907012</v>
      </c>
      <c r="U52" s="5">
        <f t="shared" ca="1" si="16"/>
        <v>42349386.981029339</v>
      </c>
      <c r="V52" s="5">
        <f t="shared" ca="1" si="16"/>
        <v>42623753.313026011</v>
      </c>
      <c r="W52" s="5">
        <f t="shared" ca="1" si="16"/>
        <v>42886199.934023201</v>
      </c>
      <c r="X52" s="5">
        <f t="shared" ca="1" si="16"/>
        <v>43096087.53721942</v>
      </c>
      <c r="Y52" s="5">
        <f t="shared" ca="1" si="16"/>
        <v>43305814.49826818</v>
      </c>
      <c r="Z52" s="5">
        <f t="shared" ca="1" si="16"/>
        <v>44654826.207011543</v>
      </c>
      <c r="AA52" s="5">
        <f t="shared" ca="1" si="16"/>
        <v>46003170.942638099</v>
      </c>
      <c r="AB52" s="5">
        <f t="shared" ca="1" si="16"/>
        <v>46837956.322622731</v>
      </c>
      <c r="AC52" s="5">
        <f t="shared" ca="1" si="16"/>
        <v>47661147.622650817</v>
      </c>
      <c r="AD52" s="5">
        <f t="shared" ca="1" si="16"/>
        <v>47588113.557892837</v>
      </c>
      <c r="AE52" s="5">
        <f t="shared" ca="1" si="16"/>
        <v>47517279.980721831</v>
      </c>
      <c r="AF52" s="5">
        <f t="shared" ca="1" si="16"/>
        <v>47868931.126882821</v>
      </c>
      <c r="AG52" s="5">
        <f t="shared" ca="1" si="16"/>
        <v>48217282.721701488</v>
      </c>
      <c r="AH52" s="5">
        <f t="shared" ca="1" si="16"/>
        <v>48506683.785766341</v>
      </c>
      <c r="AI52" s="5">
        <f t="shared" ca="1" si="16"/>
        <v>48806815.229709223</v>
      </c>
      <c r="AJ52" s="5">
        <f t="shared" ca="1" si="16"/>
        <v>49263267.81787803</v>
      </c>
      <c r="AK52" s="5">
        <f t="shared" ca="1" si="16"/>
        <v>49721307.508631453</v>
      </c>
      <c r="AL52" s="5">
        <f t="shared" ca="1" si="16"/>
        <v>50165959.755144104</v>
      </c>
      <c r="AM52" s="5">
        <f t="shared" ca="1" si="16"/>
        <v>50614644.322003976</v>
      </c>
      <c r="AN52" s="5">
        <f t="shared" ca="1" si="16"/>
        <v>50752037.865876317</v>
      </c>
      <c r="AO52" s="5">
        <f t="shared" ca="1" si="16"/>
        <v>51010023.16557613</v>
      </c>
      <c r="AP52" s="5">
        <f t="shared" ca="1" si="16"/>
        <v>51328238.843977317</v>
      </c>
      <c r="AQ52" s="5">
        <f t="shared" ca="1" si="16"/>
        <v>51647505.243595213</v>
      </c>
      <c r="AR52" s="5">
        <f t="shared" ca="1" si="16"/>
        <v>52104353.593754224</v>
      </c>
      <c r="AS52" s="5">
        <f t="shared" ca="1" si="16"/>
        <v>52569364.490063414</v>
      </c>
      <c r="AT52" s="5">
        <f t="shared" ca="1" si="16"/>
        <v>53135496.478528589</v>
      </c>
      <c r="AU52" s="5">
        <f t="shared" ca="1" si="16"/>
        <v>53717367.422873467</v>
      </c>
      <c r="AV52" s="5">
        <f t="shared" ca="1" si="16"/>
        <v>54150587.30619365</v>
      </c>
      <c r="AW52" s="5">
        <f t="shared" ca="1" si="16"/>
        <v>54561099.925077006</v>
      </c>
      <c r="AX52" s="5">
        <f t="shared" ca="1" si="16"/>
        <v>54697014.475874558</v>
      </c>
      <c r="AY52" s="5">
        <f t="shared" ca="1" si="16"/>
        <v>54812987.803126156</v>
      </c>
      <c r="AZ52" s="5">
        <f t="shared" ca="1" si="16"/>
        <v>54828118.071637347</v>
      </c>
      <c r="BA52" s="5">
        <f t="shared" ca="1" si="16"/>
        <v>54849970.204002291</v>
      </c>
      <c r="BB52" s="5">
        <f t="shared" ca="1" si="16"/>
        <v>55055573.380896918</v>
      </c>
      <c r="BC52" s="5">
        <f t="shared" ca="1" si="16"/>
        <v>55260254.843437418</v>
      </c>
      <c r="BD52" s="5">
        <f t="shared" ca="1" si="16"/>
        <v>55508355.38238322</v>
      </c>
      <c r="BE52" s="5">
        <f t="shared" ca="1" si="16"/>
        <v>55759292.702879786</v>
      </c>
      <c r="BF52" s="5">
        <f t="shared" ca="1" si="16"/>
        <v>56036107.595457159</v>
      </c>
      <c r="BG52" s="5">
        <f t="shared" ca="1" si="16"/>
        <v>56311997.351770774</v>
      </c>
      <c r="BH52" s="5">
        <f t="shared" ca="1" si="16"/>
        <v>56586890.248232521</v>
      </c>
      <c r="BI52" s="5">
        <f t="shared" ca="1" si="16"/>
        <v>56677914.761406749</v>
      </c>
    </row>
    <row r="53" spans="1:61" x14ac:dyDescent="0.25">
      <c r="A53" t="str">
        <f t="shared" si="13"/>
        <v>Lowest</v>
      </c>
      <c r="B53">
        <f t="shared" si="14"/>
        <v>4</v>
      </c>
      <c r="C53" s="5">
        <f ca="1">MIN(C50:C52)</f>
        <v>30201416.830000002</v>
      </c>
      <c r="D53" s="5">
        <f t="shared" ref="D53:BI53" ca="1" si="17">MIN(D50:D52)</f>
        <v>30474178.468880091</v>
      </c>
      <c r="E53" s="5">
        <f t="shared" ca="1" si="17"/>
        <v>30738070.255304124</v>
      </c>
      <c r="F53" s="5">
        <f t="shared" ca="1" si="17"/>
        <v>31024634.203147452</v>
      </c>
      <c r="G53" s="5">
        <f t="shared" ca="1" si="17"/>
        <v>31300984.715674698</v>
      </c>
      <c r="H53" s="5">
        <f t="shared" ca="1" si="17"/>
        <v>31567508.327523075</v>
      </c>
      <c r="I53" s="5">
        <f t="shared" ca="1" si="17"/>
        <v>31824122.750206601</v>
      </c>
      <c r="J53" s="5">
        <f t="shared" ca="1" si="17"/>
        <v>32070744.955130011</v>
      </c>
      <c r="K53" s="5">
        <f t="shared" ca="1" si="17"/>
        <v>32307291.166112661</v>
      </c>
      <c r="L53" s="5">
        <f t="shared" ca="1" si="17"/>
        <v>32485450.470783439</v>
      </c>
      <c r="M53" s="5">
        <f t="shared" ca="1" si="17"/>
        <v>32653402.416817974</v>
      </c>
      <c r="N53" s="5">
        <f t="shared" ca="1" si="17"/>
        <v>32965014.581823628</v>
      </c>
      <c r="O53" s="5">
        <f t="shared" ca="1" si="17"/>
        <v>33260401.276838534</v>
      </c>
      <c r="P53" s="5">
        <f t="shared" ca="1" si="17"/>
        <v>33538524.429431487</v>
      </c>
      <c r="Q53" s="5">
        <f t="shared" ca="1" si="17"/>
        <v>33799259.288944289</v>
      </c>
      <c r="R53" s="5">
        <f t="shared" ca="1" si="17"/>
        <v>34042480.203868039</v>
      </c>
      <c r="S53" s="5">
        <f t="shared" ca="1" si="17"/>
        <v>34268060.615342677</v>
      </c>
      <c r="T53" s="5">
        <f t="shared" ca="1" si="17"/>
        <v>34475873.050609663</v>
      </c>
      <c r="U53" s="5">
        <f t="shared" ca="1" si="17"/>
        <v>34665789.116417468</v>
      </c>
      <c r="V53" s="5">
        <f t="shared" ca="1" si="17"/>
        <v>34837679.492379487</v>
      </c>
      <c r="W53" s="5">
        <f t="shared" ca="1" si="17"/>
        <v>34991413.924284078</v>
      </c>
      <c r="X53" s="5">
        <f t="shared" ca="1" si="17"/>
        <v>35257351.773353279</v>
      </c>
      <c r="Y53" s="5">
        <f t="shared" ca="1" si="17"/>
        <v>35511345.37781541</v>
      </c>
      <c r="Z53" s="5">
        <f t="shared" ca="1" si="17"/>
        <v>35877718.835406631</v>
      </c>
      <c r="AA53" s="5">
        <f t="shared" ca="1" si="17"/>
        <v>36228673.303568713</v>
      </c>
      <c r="AB53" s="5">
        <f t="shared" ca="1" si="17"/>
        <v>36345325.200436503</v>
      </c>
      <c r="AC53" s="5">
        <f t="shared" ca="1" si="17"/>
        <v>36457047.566073313</v>
      </c>
      <c r="AD53" s="5">
        <f t="shared" ca="1" si="17"/>
        <v>36351738.199639335</v>
      </c>
      <c r="AE53" s="5">
        <f t="shared" ca="1" si="17"/>
        <v>36249888.817143545</v>
      </c>
      <c r="AF53" s="5">
        <f t="shared" ca="1" si="17"/>
        <v>36178818.758349836</v>
      </c>
      <c r="AG53" s="5">
        <f t="shared" ca="1" si="17"/>
        <v>36107364.785824366</v>
      </c>
      <c r="AH53" s="5">
        <f t="shared" ca="1" si="17"/>
        <v>36140146.604765832</v>
      </c>
      <c r="AI53" s="5">
        <f t="shared" ca="1" si="17"/>
        <v>36176145.107362844</v>
      </c>
      <c r="AJ53" s="5">
        <f t="shared" ca="1" si="17"/>
        <v>36278884.880676098</v>
      </c>
      <c r="AK53" s="5">
        <f t="shared" ca="1" si="17"/>
        <v>36382375.477573775</v>
      </c>
      <c r="AL53" s="5">
        <f t="shared" ca="1" si="17"/>
        <v>36486622.466968298</v>
      </c>
      <c r="AM53" s="5">
        <f t="shared" ca="1" si="17"/>
        <v>36591631.459077112</v>
      </c>
      <c r="AN53" s="5">
        <f t="shared" ca="1" si="17"/>
        <v>36697408.105729029</v>
      </c>
      <c r="AO53" s="5">
        <f t="shared" ca="1" si="17"/>
        <v>36803958.100672908</v>
      </c>
      <c r="AP53" s="5">
        <f t="shared" ca="1" si="17"/>
        <v>36911287.179888532</v>
      </c>
      <c r="AQ53" s="5">
        <f t="shared" ca="1" si="17"/>
        <v>37019401.121899873</v>
      </c>
      <c r="AR53" s="5">
        <f t="shared" ca="1" si="17"/>
        <v>37261287.381101727</v>
      </c>
      <c r="AS53" s="5">
        <f t="shared" ca="1" si="17"/>
        <v>37504432.997160539</v>
      </c>
      <c r="AT53" s="5">
        <f t="shared" ca="1" si="17"/>
        <v>37839171.5092614</v>
      </c>
      <c r="AU53" s="5">
        <f t="shared" ca="1" si="17"/>
        <v>38177727.742259778</v>
      </c>
      <c r="AV53" s="5">
        <f t="shared" ca="1" si="17"/>
        <v>38384589.716206044</v>
      </c>
      <c r="AW53" s="5">
        <f t="shared" ca="1" si="17"/>
        <v>38590412.276108265</v>
      </c>
      <c r="AX53" s="5">
        <f t="shared" ca="1" si="17"/>
        <v>38534360.772439741</v>
      </c>
      <c r="AY53" s="5">
        <f t="shared" ca="1" si="17"/>
        <v>38476982.417156629</v>
      </c>
      <c r="AZ53" s="5">
        <f t="shared" ca="1" si="17"/>
        <v>38314892.554214336</v>
      </c>
      <c r="BA53" s="5">
        <f t="shared" ca="1" si="17"/>
        <v>38156799.157970421</v>
      </c>
      <c r="BB53" s="5">
        <f t="shared" ca="1" si="17"/>
        <v>38188388.605395041</v>
      </c>
      <c r="BC53" s="5">
        <f t="shared" ca="1" si="17"/>
        <v>38221428.381706536</v>
      </c>
      <c r="BD53" s="5">
        <f t="shared" ca="1" si="17"/>
        <v>38299006.233752847</v>
      </c>
      <c r="BE53" s="5">
        <f t="shared" ca="1" si="17"/>
        <v>38379523.449107312</v>
      </c>
      <c r="BF53" s="5">
        <f t="shared" ca="1" si="17"/>
        <v>38489150.612730674</v>
      </c>
      <c r="BG53" s="5">
        <f t="shared" ca="1" si="17"/>
        <v>38600725.77282232</v>
      </c>
      <c r="BH53" s="5">
        <f t="shared" ca="1" si="17"/>
        <v>38714263.377811864</v>
      </c>
      <c r="BI53" s="5">
        <f t="shared" ca="1" si="17"/>
        <v>38829777.983293973</v>
      </c>
    </row>
    <row r="54" spans="1:61" x14ac:dyDescent="0.25">
      <c r="A54" t="str">
        <f t="shared" si="13"/>
        <v>Highest</v>
      </c>
      <c r="B54">
        <f t="shared" si="14"/>
        <v>5</v>
      </c>
      <c r="C54" s="5">
        <f ca="1">MAX(C50:C52)</f>
        <v>34240772.469736002</v>
      </c>
      <c r="D54" s="5">
        <f t="shared" ref="D54:BI54" ca="1" si="18">MAX(D50:D52)</f>
        <v>34240772.469736002</v>
      </c>
      <c r="E54" s="5">
        <f t="shared" ca="1" si="18"/>
        <v>35744362.466429323</v>
      </c>
      <c r="F54" s="5">
        <f t="shared" ca="1" si="18"/>
        <v>37298793.990086824</v>
      </c>
      <c r="G54" s="5">
        <f t="shared" ca="1" si="18"/>
        <v>38905177.313664861</v>
      </c>
      <c r="H54" s="5">
        <f t="shared" ca="1" si="18"/>
        <v>40564643.868395567</v>
      </c>
      <c r="I54" s="5">
        <f t="shared" ca="1" si="18"/>
        <v>42278346.624260329</v>
      </c>
      <c r="J54" s="5">
        <f t="shared" ca="1" si="18"/>
        <v>41152301.100619428</v>
      </c>
      <c r="K54" s="5">
        <f t="shared" ca="1" si="18"/>
        <v>40028394.883707851</v>
      </c>
      <c r="L54" s="5">
        <f t="shared" ca="1" si="18"/>
        <v>39973732.955590919</v>
      </c>
      <c r="M54" s="5">
        <f t="shared" ca="1" si="18"/>
        <v>39947732.392046027</v>
      </c>
      <c r="N54" s="5">
        <f t="shared" ca="1" si="18"/>
        <v>39927580.733741552</v>
      </c>
      <c r="O54" s="5">
        <f t="shared" ca="1" si="18"/>
        <v>39913366.174545303</v>
      </c>
      <c r="P54" s="5">
        <f t="shared" ca="1" si="18"/>
        <v>40179160.694173411</v>
      </c>
      <c r="Q54" s="5">
        <f t="shared" ca="1" si="18"/>
        <v>40629830.192045808</v>
      </c>
      <c r="R54" s="5">
        <f t="shared" ca="1" si="18"/>
        <v>41072604.733695611</v>
      </c>
      <c r="S54" s="5">
        <f t="shared" ca="1" si="18"/>
        <v>41507072.950891815</v>
      </c>
      <c r="T54" s="5">
        <f t="shared" ca="1" si="18"/>
        <v>41932811.93907012</v>
      </c>
      <c r="U54" s="5">
        <f t="shared" ca="1" si="18"/>
        <v>42349386.981029339</v>
      </c>
      <c r="V54" s="5">
        <f t="shared" ca="1" si="18"/>
        <v>42623753.313026011</v>
      </c>
      <c r="W54" s="5">
        <f t="shared" ca="1" si="18"/>
        <v>42886199.934023201</v>
      </c>
      <c r="X54" s="5">
        <f t="shared" ca="1" si="18"/>
        <v>43096087.53721942</v>
      </c>
      <c r="Y54" s="5">
        <f t="shared" ca="1" si="18"/>
        <v>43305814.49826818</v>
      </c>
      <c r="Z54" s="5">
        <f t="shared" ca="1" si="18"/>
        <v>44654826.207011543</v>
      </c>
      <c r="AA54" s="5">
        <f t="shared" ca="1" si="18"/>
        <v>46003170.942638099</v>
      </c>
      <c r="AB54" s="5">
        <f t="shared" ca="1" si="18"/>
        <v>46837956.322622731</v>
      </c>
      <c r="AC54" s="5">
        <f t="shared" ca="1" si="18"/>
        <v>47661147.622650817</v>
      </c>
      <c r="AD54" s="5">
        <f t="shared" ca="1" si="18"/>
        <v>47588113.557892837</v>
      </c>
      <c r="AE54" s="5">
        <f t="shared" ca="1" si="18"/>
        <v>47517279.980721831</v>
      </c>
      <c r="AF54" s="5">
        <f t="shared" ca="1" si="18"/>
        <v>47868931.126882821</v>
      </c>
      <c r="AG54" s="5">
        <f t="shared" ca="1" si="18"/>
        <v>48217282.721701488</v>
      </c>
      <c r="AH54" s="5">
        <f t="shared" ca="1" si="18"/>
        <v>48506683.785766341</v>
      </c>
      <c r="AI54" s="5">
        <f t="shared" ca="1" si="18"/>
        <v>48806815.229709223</v>
      </c>
      <c r="AJ54" s="5">
        <f t="shared" ca="1" si="18"/>
        <v>49263267.81787803</v>
      </c>
      <c r="AK54" s="5">
        <f t="shared" ca="1" si="18"/>
        <v>49721307.508631453</v>
      </c>
      <c r="AL54" s="5">
        <f t="shared" ca="1" si="18"/>
        <v>50165959.755144104</v>
      </c>
      <c r="AM54" s="5">
        <f t="shared" ca="1" si="18"/>
        <v>50614644.322003976</v>
      </c>
      <c r="AN54" s="5">
        <f t="shared" ca="1" si="18"/>
        <v>50752037.865876317</v>
      </c>
      <c r="AO54" s="5">
        <f t="shared" ca="1" si="18"/>
        <v>51010023.16557613</v>
      </c>
      <c r="AP54" s="5">
        <f t="shared" ca="1" si="18"/>
        <v>51328238.843977317</v>
      </c>
      <c r="AQ54" s="5">
        <f t="shared" ca="1" si="18"/>
        <v>51647505.243595213</v>
      </c>
      <c r="AR54" s="5">
        <f t="shared" ca="1" si="18"/>
        <v>52104353.593754224</v>
      </c>
      <c r="AS54" s="5">
        <f t="shared" ca="1" si="18"/>
        <v>52569364.490063414</v>
      </c>
      <c r="AT54" s="5">
        <f t="shared" ca="1" si="18"/>
        <v>53135496.478528589</v>
      </c>
      <c r="AU54" s="5">
        <f t="shared" ca="1" si="18"/>
        <v>53717367.422873467</v>
      </c>
      <c r="AV54" s="5">
        <f t="shared" ca="1" si="18"/>
        <v>54150587.30619365</v>
      </c>
      <c r="AW54" s="5">
        <f t="shared" ca="1" si="18"/>
        <v>54561099.925077006</v>
      </c>
      <c r="AX54" s="5">
        <f t="shared" ca="1" si="18"/>
        <v>54697014.475874558</v>
      </c>
      <c r="AY54" s="5">
        <f t="shared" ca="1" si="18"/>
        <v>54812987.803126156</v>
      </c>
      <c r="AZ54" s="5">
        <f t="shared" ca="1" si="18"/>
        <v>54828118.071637347</v>
      </c>
      <c r="BA54" s="5">
        <f t="shared" ca="1" si="18"/>
        <v>54849970.204002291</v>
      </c>
      <c r="BB54" s="5">
        <f t="shared" ca="1" si="18"/>
        <v>55055573.380896918</v>
      </c>
      <c r="BC54" s="5">
        <f t="shared" ca="1" si="18"/>
        <v>55260254.843437418</v>
      </c>
      <c r="BD54" s="5">
        <f t="shared" ca="1" si="18"/>
        <v>55508355.38238322</v>
      </c>
      <c r="BE54" s="5">
        <f t="shared" ca="1" si="18"/>
        <v>55759292.702879786</v>
      </c>
      <c r="BF54" s="5">
        <f t="shared" ca="1" si="18"/>
        <v>56196252.612035714</v>
      </c>
      <c r="BG54" s="5">
        <f t="shared" ca="1" si="18"/>
        <v>56677914.761406749</v>
      </c>
      <c r="BH54" s="5">
        <f t="shared" ca="1" si="18"/>
        <v>56677914.761406749</v>
      </c>
      <c r="BI54" s="5">
        <f t="shared" ca="1" si="18"/>
        <v>56677914.761406749</v>
      </c>
    </row>
    <row r="55" spans="1:61" x14ac:dyDescent="0.25">
      <c r="A55" t="str">
        <f t="shared" si="13"/>
        <v>Average</v>
      </c>
      <c r="B55">
        <f t="shared" si="14"/>
        <v>6</v>
      </c>
      <c r="C55" s="5">
        <f ca="1">AVERAGE(C50:C52)</f>
        <v>32490892.645652015</v>
      </c>
      <c r="D55" s="5">
        <f t="shared" ref="D55:BI55" ca="1" si="19">AVERAGE(D50:D52)</f>
        <v>32680325.673154801</v>
      </c>
      <c r="E55" s="5">
        <f t="shared" ca="1" si="19"/>
        <v>33353901.00643656</v>
      </c>
      <c r="F55" s="5">
        <f t="shared" ca="1" si="19"/>
        <v>34451604.06837932</v>
      </c>
      <c r="G55" s="5">
        <f t="shared" ca="1" si="19"/>
        <v>35555950.457381815</v>
      </c>
      <c r="H55" s="5">
        <f t="shared" ca="1" si="19"/>
        <v>36401952.541577809</v>
      </c>
      <c r="I55" s="5">
        <f t="shared" ca="1" si="19"/>
        <v>37255063.742417365</v>
      </c>
      <c r="J55" s="5">
        <f t="shared" ca="1" si="19"/>
        <v>37088790.013841532</v>
      </c>
      <c r="K55" s="5">
        <f t="shared" ca="1" si="19"/>
        <v>36905647.345512547</v>
      </c>
      <c r="L55" s="5">
        <f t="shared" ca="1" si="19"/>
        <v>36999894.67048531</v>
      </c>
      <c r="M55" s="5">
        <f t="shared" ca="1" si="19"/>
        <v>37098581.792635687</v>
      </c>
      <c r="N55" s="5">
        <f t="shared" ca="1" si="19"/>
        <v>37368709.512188345</v>
      </c>
      <c r="O55" s="5">
        <f t="shared" ca="1" si="19"/>
        <v>37631587.931183569</v>
      </c>
      <c r="P55" s="5">
        <f t="shared" ca="1" si="19"/>
        <v>37874287.672814958</v>
      </c>
      <c r="Q55" s="5">
        <f t="shared" ca="1" si="19"/>
        <v>38110731.850765206</v>
      </c>
      <c r="R55" s="5">
        <f t="shared" ca="1" si="19"/>
        <v>38340775.608118661</v>
      </c>
      <c r="S55" s="5">
        <f t="shared" ca="1" si="19"/>
        <v>38564270.368840106</v>
      </c>
      <c r="T55" s="5">
        <f t="shared" ca="1" si="19"/>
        <v>38781063.748881273</v>
      </c>
      <c r="U55" s="5">
        <f t="shared" ca="1" si="19"/>
        <v>38990999.465264909</v>
      </c>
      <c r="V55" s="5">
        <f t="shared" ca="1" si="19"/>
        <v>38979449.09327919</v>
      </c>
      <c r="W55" s="5">
        <f t="shared" ca="1" si="19"/>
        <v>38952565.632225037</v>
      </c>
      <c r="X55" s="5">
        <f t="shared" ca="1" si="19"/>
        <v>39172162.772621058</v>
      </c>
      <c r="Y55" s="5">
        <f t="shared" ca="1" si="19"/>
        <v>39385767.090628527</v>
      </c>
      <c r="Z55" s="5">
        <f t="shared" ca="1" si="19"/>
        <v>40668313.762436472</v>
      </c>
      <c r="AA55" s="5">
        <f t="shared" ca="1" si="19"/>
        <v>41946530.990592517</v>
      </c>
      <c r="AB55" s="5">
        <f t="shared" ca="1" si="19"/>
        <v>42484168.87219242</v>
      </c>
      <c r="AC55" s="5">
        <f t="shared" ca="1" si="19"/>
        <v>43008061.163177796</v>
      </c>
      <c r="AD55" s="5">
        <f t="shared" ca="1" si="19"/>
        <v>42996045.19057966</v>
      </c>
      <c r="AE55" s="5">
        <f t="shared" ca="1" si="19"/>
        <v>42979406.464579582</v>
      </c>
      <c r="AF55" s="5">
        <f t="shared" ca="1" si="19"/>
        <v>43049204.845251054</v>
      </c>
      <c r="AG55" s="5">
        <f t="shared" ca="1" si="19"/>
        <v>43107005.520403244</v>
      </c>
      <c r="AH55" s="5">
        <f t="shared" ca="1" si="19"/>
        <v>43325433.49176693</v>
      </c>
      <c r="AI55" s="5">
        <f t="shared" ca="1" si="19"/>
        <v>43549334.029060729</v>
      </c>
      <c r="AJ55" s="5">
        <f t="shared" ca="1" si="19"/>
        <v>43848418.357711427</v>
      </c>
      <c r="AK55" s="5">
        <f t="shared" ca="1" si="19"/>
        <v>44149117.801724069</v>
      </c>
      <c r="AL55" s="5">
        <f t="shared" ca="1" si="19"/>
        <v>44446448.901032224</v>
      </c>
      <c r="AM55" s="5">
        <f t="shared" ca="1" si="19"/>
        <v>44746226.359122358</v>
      </c>
      <c r="AN55" s="5">
        <f t="shared" ca="1" si="19"/>
        <v>44943350.570365123</v>
      </c>
      <c r="AO55" s="5">
        <f t="shared" ca="1" si="19"/>
        <v>45181790.697152518</v>
      </c>
      <c r="AP55" s="5">
        <f t="shared" ca="1" si="19"/>
        <v>45373428.449542314</v>
      </c>
      <c r="AQ55" s="5">
        <f t="shared" ca="1" si="19"/>
        <v>45565603.06899491</v>
      </c>
      <c r="AR55" s="5">
        <f t="shared" ca="1" si="19"/>
        <v>45801567.114970446</v>
      </c>
      <c r="AS55" s="5">
        <f t="shared" ca="1" si="19"/>
        <v>46039614.062339462</v>
      </c>
      <c r="AT55" s="5">
        <f t="shared" ca="1" si="19"/>
        <v>46898476.28052146</v>
      </c>
      <c r="AU55" s="5">
        <f t="shared" ca="1" si="19"/>
        <v>47771742.499856122</v>
      </c>
      <c r="AV55" s="5">
        <f t="shared" ca="1" si="19"/>
        <v>48371473.445016108</v>
      </c>
      <c r="AW55" s="5">
        <f t="shared" ca="1" si="19"/>
        <v>48968272.074681379</v>
      </c>
      <c r="AX55" s="5">
        <f t="shared" ca="1" si="19"/>
        <v>48949519.622756444</v>
      </c>
      <c r="AY55" s="5">
        <f t="shared" ca="1" si="19"/>
        <v>48921218.424995042</v>
      </c>
      <c r="AZ55" s="5">
        <f t="shared" ca="1" si="19"/>
        <v>48992135.756320216</v>
      </c>
      <c r="BA55" s="5">
        <f t="shared" ca="1" si="19"/>
        <v>49067243.69712124</v>
      </c>
      <c r="BB55" s="5">
        <f t="shared" ca="1" si="19"/>
        <v>49242514.355003841</v>
      </c>
      <c r="BC55" s="5">
        <f t="shared" ca="1" si="19"/>
        <v>49418040.822203837</v>
      </c>
      <c r="BD55" s="5">
        <f t="shared" ca="1" si="19"/>
        <v>49683634.16033566</v>
      </c>
      <c r="BE55" s="5">
        <f t="shared" ca="1" si="19"/>
        <v>49952317.611605614</v>
      </c>
      <c r="BF55" s="5">
        <f t="shared" ca="1" si="19"/>
        <v>50240503.606741183</v>
      </c>
      <c r="BG55" s="5">
        <f t="shared" ca="1" si="19"/>
        <v>50530212.628666617</v>
      </c>
      <c r="BH55" s="5">
        <f t="shared" ca="1" si="19"/>
        <v>50659689.462483712</v>
      </c>
      <c r="BI55" s="5">
        <f t="shared" ca="1" si="19"/>
        <v>50728535.835369162</v>
      </c>
    </row>
    <row r="57" spans="1:61" x14ac:dyDescent="0.25">
      <c r="A57" t="s">
        <v>323</v>
      </c>
      <c r="C57" s="4">
        <f ca="1">'Acquisition and CapEx'!C90</f>
        <v>126416.83</v>
      </c>
      <c r="D57" s="4">
        <f ca="1">'Acquisition and CapEx'!D90</f>
        <v>140821.1192630298</v>
      </c>
      <c r="E57" s="4">
        <f ca="1">'Acquisition and CapEx'!E90</f>
        <v>142038.95021974758</v>
      </c>
      <c r="F57" s="4">
        <f ca="1">'Acquisition and CapEx'!F90</f>
        <v>143442.44637768966</v>
      </c>
      <c r="G57" s="4">
        <f ca="1">'Acquisition and CapEx'!G90</f>
        <v>144871.79749567329</v>
      </c>
      <c r="H57" s="4">
        <f ca="1">'Acquisition and CapEx'!H90</f>
        <v>146334.73272240802</v>
      </c>
      <c r="I57" s="4">
        <f ca="1">'Acquisition and CapEx'!I90</f>
        <v>147831.92358472699</v>
      </c>
      <c r="J57" s="4">
        <f ca="1">'Acquisition and CapEx'!J90</f>
        <v>149364.05402163317</v>
      </c>
      <c r="K57" s="4">
        <f ca="1">'Acquisition and CapEx'!K90</f>
        <v>150931.8206048015</v>
      </c>
      <c r="L57" s="4">
        <f ca="1">'Acquisition and CapEx'!L90</f>
        <v>150931.8206048015</v>
      </c>
      <c r="M57" s="4">
        <f ca="1">'Acquisition and CapEx'!M90</f>
        <v>150931.8206048015</v>
      </c>
      <c r="N57" s="4">
        <f ca="1">'Acquisition and CapEx'!N90</f>
        <v>151661.79681677214</v>
      </c>
      <c r="O57" s="4">
        <f ca="1">'Acquisition and CapEx'!O90</f>
        <v>152485.85371295287</v>
      </c>
      <c r="P57" s="4">
        <f ca="1">'Acquisition and CapEx'!P90</f>
        <v>153319.29271939016</v>
      </c>
      <c r="Q57" s="4">
        <f ca="1">'Acquisition and CapEx'!Q90</f>
        <v>154162.2076778505</v>
      </c>
      <c r="R57" s="4">
        <f ca="1">'Acquisition and CapEx'!R90</f>
        <v>155014.69330602506</v>
      </c>
      <c r="S57" s="4">
        <f ca="1">'Acquisition and CapEx'!S90</f>
        <v>155876.84520536059</v>
      </c>
      <c r="T57" s="4">
        <f ca="1">'Acquisition and CapEx'!T90</f>
        <v>156748.75986895873</v>
      </c>
      <c r="U57" s="4">
        <f ca="1">'Acquisition and CapEx'!U90</f>
        <v>157630.53468954348</v>
      </c>
      <c r="V57" s="4">
        <f ca="1">'Acquisition and CapEx'!V90</f>
        <v>158522.26796749802</v>
      </c>
      <c r="W57" s="4">
        <f ca="1">'Acquisition and CapEx'!W90</f>
        <v>159424.05891897113</v>
      </c>
      <c r="X57" s="4">
        <f ca="1">'Acquisition and CapEx'!X90</f>
        <v>159875.28094513906</v>
      </c>
      <c r="Y57" s="4">
        <f ca="1">'Acquisition and CapEx'!Y90</f>
        <v>160322.51169727161</v>
      </c>
      <c r="Z57" s="4">
        <f ca="1">'Acquisition and CapEx'!Z90</f>
        <v>161290.0844312254</v>
      </c>
      <c r="AA57" s="4">
        <f ca="1">'Acquisition and CapEx'!AA90</f>
        <v>162260.17343183837</v>
      </c>
      <c r="AB57" s="4">
        <f ca="1">'Acquisition and CapEx'!AB90</f>
        <v>163936.12740639225</v>
      </c>
      <c r="AC57" s="4">
        <f ca="1">'Acquisition and CapEx'!AC90</f>
        <v>165616.10209370789</v>
      </c>
      <c r="AD57" s="4">
        <f ca="1">'Acquisition and CapEx'!AD90</f>
        <v>166157.29170401621</v>
      </c>
      <c r="AE57" s="4">
        <f ca="1">'Acquisition and CapEx'!AE90</f>
        <v>166684.88491633045</v>
      </c>
      <c r="AF57" s="4">
        <f ca="1">'Acquisition and CapEx'!AF90</f>
        <v>167069.00686255866</v>
      </c>
      <c r="AG57" s="4">
        <f ca="1">'Acquisition and CapEx'!AG90</f>
        <v>167443.84514348593</v>
      </c>
      <c r="AH57" s="4">
        <f ca="1">'Acquisition and CapEx'!AH90</f>
        <v>167623.17626381732</v>
      </c>
      <c r="AI57" s="4">
        <f ca="1">'Acquisition and CapEx'!AI90</f>
        <v>167785.21185977594</v>
      </c>
      <c r="AJ57" s="4">
        <f ca="1">'Acquisition and CapEx'!AJ90</f>
        <v>168287.97964160872</v>
      </c>
      <c r="AK57" s="4">
        <f ca="1">'Acquisition and CapEx'!AK90</f>
        <v>168794.4764881669</v>
      </c>
      <c r="AL57" s="4">
        <f ca="1">'Acquisition and CapEx'!AL90</f>
        <v>169304.7300581912</v>
      </c>
      <c r="AM57" s="4">
        <f ca="1">'Acquisition and CapEx'!AM90</f>
        <v>169818.7682155692</v>
      </c>
      <c r="AN57" s="4">
        <f ca="1">'Acquisition and CapEx'!AN90</f>
        <v>170336.61903085699</v>
      </c>
      <c r="AO57" s="4">
        <f ca="1">'Acquisition and CapEx'!AO90</f>
        <v>170858.31078281184</v>
      </c>
      <c r="AP57" s="4">
        <f ca="1">'Acquisition and CapEx'!AP90</f>
        <v>171383.87195993689</v>
      </c>
      <c r="AQ57" s="4">
        <f ca="1">'Acquisition and CapEx'!AQ90</f>
        <v>171913.33126203623</v>
      </c>
      <c r="AR57" s="4">
        <f ca="1">'Acquisition and CapEx'!AR90</f>
        <v>172349.45642355143</v>
      </c>
      <c r="AS57" s="4">
        <f ca="1">'Acquisition and CapEx'!AS90</f>
        <v>172788.09496355354</v>
      </c>
      <c r="AT57" s="4">
        <f ca="1">'Acquisition and CapEx'!AT90</f>
        <v>173091.45904900244</v>
      </c>
      <c r="AU57" s="4">
        <f ca="1">'Acquisition and CapEx'!AU90</f>
        <v>173395.31899274228</v>
      </c>
      <c r="AV57" s="4">
        <f ca="1">'Acquisition and CapEx'!AV90</f>
        <v>174758.90944707068</v>
      </c>
      <c r="AW57" s="4">
        <f ca="1">'Acquisition and CapEx'!AW90</f>
        <v>176138.68990465984</v>
      </c>
      <c r="AX57" s="4">
        <f ca="1">'Acquisition and CapEx'!AX90</f>
        <v>177166.97107675648</v>
      </c>
      <c r="AY57" s="4">
        <f ca="1">'Acquisition and CapEx'!AY90</f>
        <v>178206.31730514861</v>
      </c>
      <c r="AZ57" s="4">
        <f ca="1">'Acquisition and CapEx'!AZ90</f>
        <v>178321.65476586961</v>
      </c>
      <c r="BA57" s="4">
        <f ca="1">'Acquisition and CapEx'!BA90</f>
        <v>178434.40079852287</v>
      </c>
      <c r="BB57" s="4">
        <f ca="1">'Acquisition and CapEx'!BB90</f>
        <v>178956.71820234676</v>
      </c>
      <c r="BC57" s="4">
        <f ca="1">'Acquisition and CapEx'!BC90</f>
        <v>179482.46882945654</v>
      </c>
      <c r="BD57" s="4">
        <f ca="1">'Acquisition and CapEx'!BD90</f>
        <v>179933.21114854596</v>
      </c>
      <c r="BE57" s="4">
        <f ca="1">'Acquisition and CapEx'!BE90</f>
        <v>180386.26727852109</v>
      </c>
      <c r="BF57" s="4">
        <f ca="1">'Acquisition and CapEx'!BF90</f>
        <v>180982.49799286987</v>
      </c>
      <c r="BG57" s="4">
        <f ca="1">'Acquisition and CapEx'!BG90</f>
        <v>181583.15099322313</v>
      </c>
      <c r="BH57" s="4">
        <f ca="1">'Acquisition and CapEx'!BH90</f>
        <v>182188.25907999347</v>
      </c>
      <c r="BI57" s="4">
        <f ca="1">'Acquisition and CapEx'!BI90</f>
        <v>0</v>
      </c>
    </row>
    <row r="58" spans="1:61" x14ac:dyDescent="0.25">
      <c r="A58" t="s">
        <v>37</v>
      </c>
      <c r="C58" s="4">
        <f ca="1">VLOOKUP(C15,$B$50:$BI$55,COLUMN(C15)-1)</f>
        <v>34240772.469736002</v>
      </c>
      <c r="D58" s="4">
        <f t="shared" ref="D58:BI58" ca="1" si="20">VLOOKUP(D15,$B$50:$BI$55,COLUMN(D15)-1)</f>
        <v>34240772.469736002</v>
      </c>
      <c r="E58" s="4">
        <f t="shared" ca="1" si="20"/>
        <v>35744362.466429323</v>
      </c>
      <c r="F58" s="4">
        <f t="shared" ca="1" si="20"/>
        <v>37298793.990086824</v>
      </c>
      <c r="G58" s="4">
        <f t="shared" ca="1" si="20"/>
        <v>36461689.342805892</v>
      </c>
      <c r="H58" s="4">
        <f t="shared" ca="1" si="20"/>
        <v>37073705.428814761</v>
      </c>
      <c r="I58" s="4">
        <f t="shared" ca="1" si="20"/>
        <v>37662721.852785178</v>
      </c>
      <c r="J58" s="4">
        <f t="shared" ca="1" si="20"/>
        <v>38043323.985775143</v>
      </c>
      <c r="K58" s="4">
        <f t="shared" ca="1" si="20"/>
        <v>38381255.98671712</v>
      </c>
      <c r="L58" s="4">
        <f t="shared" ca="1" si="20"/>
        <v>38540500.585081555</v>
      </c>
      <c r="M58" s="4">
        <f t="shared" ca="1" si="20"/>
        <v>38694610.56904307</v>
      </c>
      <c r="N58" s="4">
        <f t="shared" ca="1" si="20"/>
        <v>39213533.220999844</v>
      </c>
      <c r="O58" s="4">
        <f t="shared" ca="1" si="20"/>
        <v>39720996.342166886</v>
      </c>
      <c r="P58" s="4">
        <f t="shared" ca="1" si="20"/>
        <v>40179160.694173411</v>
      </c>
      <c r="Q58" s="4">
        <f t="shared" ca="1" si="20"/>
        <v>40629830.192045808</v>
      </c>
      <c r="R58" s="4">
        <f t="shared" ca="1" si="20"/>
        <v>39907241.886792324</v>
      </c>
      <c r="S58" s="4">
        <f t="shared" ca="1" si="20"/>
        <v>39917677.540285841</v>
      </c>
      <c r="T58" s="4">
        <f t="shared" ca="1" si="20"/>
        <v>39934506.256964043</v>
      </c>
      <c r="U58" s="4">
        <f t="shared" ca="1" si="20"/>
        <v>39957822.298347905</v>
      </c>
      <c r="V58" s="4">
        <f t="shared" ca="1" si="20"/>
        <v>39476914.474432088</v>
      </c>
      <c r="W58" s="4">
        <f t="shared" ca="1" si="20"/>
        <v>38980083.038367823</v>
      </c>
      <c r="X58" s="4">
        <f t="shared" ca="1" si="20"/>
        <v>39163049.007290483</v>
      </c>
      <c r="Y58" s="4">
        <f t="shared" ca="1" si="20"/>
        <v>39340141.395801991</v>
      </c>
      <c r="Z58" s="4">
        <f t="shared" ca="1" si="20"/>
        <v>41472396.244891226</v>
      </c>
      <c r="AA58" s="4">
        <f t="shared" ca="1" si="20"/>
        <v>43607748.725570746</v>
      </c>
      <c r="AB58" s="4">
        <f t="shared" ca="1" si="20"/>
        <v>44269225.093518034</v>
      </c>
      <c r="AC58" s="4">
        <f t="shared" ca="1" si="20"/>
        <v>44905988.300809242</v>
      </c>
      <c r="AD58" s="4">
        <f t="shared" ca="1" si="20"/>
        <v>45048283.814206831</v>
      </c>
      <c r="AE58" s="4">
        <f t="shared" ca="1" si="20"/>
        <v>45171050.595873371</v>
      </c>
      <c r="AF58" s="4">
        <f t="shared" ca="1" si="20"/>
        <v>45099864.650520496</v>
      </c>
      <c r="AG58" s="4">
        <f t="shared" ca="1" si="20"/>
        <v>44996369.053683884</v>
      </c>
      <c r="AH58" s="4">
        <f t="shared" ca="1" si="20"/>
        <v>45329470.084768623</v>
      </c>
      <c r="AI58" s="4">
        <f t="shared" ca="1" si="20"/>
        <v>45665041.75011012</v>
      </c>
      <c r="AJ58" s="4">
        <f t="shared" ca="1" si="20"/>
        <v>46003102.374580137</v>
      </c>
      <c r="AK58" s="4">
        <f t="shared" ca="1" si="20"/>
        <v>46343670.418966979</v>
      </c>
      <c r="AL58" s="4">
        <f t="shared" ca="1" si="20"/>
        <v>46686764.480984263</v>
      </c>
      <c r="AM58" s="4">
        <f t="shared" ca="1" si="20"/>
        <v>47032403.296285979</v>
      </c>
      <c r="AN58" s="4">
        <f t="shared" ca="1" si="20"/>
        <v>47380605.739490025</v>
      </c>
      <c r="AO58" s="4">
        <f t="shared" ca="1" si="20"/>
        <v>47731390.825208515</v>
      </c>
      <c r="AP58" s="4">
        <f t="shared" ca="1" si="20"/>
        <v>47880759.324761093</v>
      </c>
      <c r="AQ58" s="4">
        <f t="shared" ca="1" si="20"/>
        <v>48029902.84148965</v>
      </c>
      <c r="AR58" s="4">
        <f t="shared" ca="1" si="20"/>
        <v>48039060.370055385</v>
      </c>
      <c r="AS58" s="4">
        <f t="shared" ca="1" si="20"/>
        <v>48045044.699794464</v>
      </c>
      <c r="AT58" s="4">
        <f t="shared" ca="1" si="20"/>
        <v>49720760.853774399</v>
      </c>
      <c r="AU58" s="4">
        <f t="shared" ca="1" si="20"/>
        <v>51420132.334435135</v>
      </c>
      <c r="AV58" s="4">
        <f t="shared" ca="1" si="20"/>
        <v>52579243.312648639</v>
      </c>
      <c r="AW58" s="4">
        <f t="shared" ca="1" si="20"/>
        <v>53753304.022858873</v>
      </c>
      <c r="AX58" s="4">
        <f t="shared" ca="1" si="20"/>
        <v>53617183.619955026</v>
      </c>
      <c r="AY58" s="4">
        <f t="shared" ca="1" si="20"/>
        <v>53473685.054702364</v>
      </c>
      <c r="AZ58" s="4">
        <f t="shared" ca="1" si="20"/>
        <v>53833396.643108979</v>
      </c>
      <c r="BA58" s="4">
        <f t="shared" ca="1" si="20"/>
        <v>54194961.729391001</v>
      </c>
      <c r="BB58" s="4">
        <f t="shared" ca="1" si="20"/>
        <v>54483581.078719571</v>
      </c>
      <c r="BC58" s="4">
        <f t="shared" ca="1" si="20"/>
        <v>54772439.241467528</v>
      </c>
      <c r="BD58" s="4">
        <f t="shared" ca="1" si="20"/>
        <v>55243540.864870906</v>
      </c>
      <c r="BE58" s="4">
        <f t="shared" ca="1" si="20"/>
        <v>55718136.682829745</v>
      </c>
      <c r="BF58" s="4">
        <f t="shared" ca="1" si="20"/>
        <v>56196252.612035714</v>
      </c>
      <c r="BG58" s="4">
        <f t="shared" ca="1" si="20"/>
        <v>56677914.761406749</v>
      </c>
      <c r="BH58" s="4">
        <f t="shared" ca="1" si="20"/>
        <v>56677914.761406749</v>
      </c>
      <c r="BI58" s="4">
        <f t="shared" ca="1" si="20"/>
        <v>56677914.761406749</v>
      </c>
    </row>
    <row r="59" spans="1:61" x14ac:dyDescent="0.25">
      <c r="A59" t="s">
        <v>132</v>
      </c>
      <c r="C59" s="17">
        <f ca="1">C58*$B$9</f>
        <v>684815.44939472002</v>
      </c>
      <c r="D59" s="17">
        <f ca="1">D58*$B$9</f>
        <v>684815.44939472002</v>
      </c>
      <c r="E59" s="17">
        <f t="shared" ref="E59:BI59" ca="1" si="21">E58*$B$9</f>
        <v>714887.24932858651</v>
      </c>
      <c r="F59" s="17">
        <f t="shared" ca="1" si="21"/>
        <v>745975.87980173645</v>
      </c>
      <c r="G59" s="17">
        <f t="shared" ca="1" si="21"/>
        <v>729233.78685611789</v>
      </c>
      <c r="H59" s="17">
        <f t="shared" ca="1" si="21"/>
        <v>741474.1085762952</v>
      </c>
      <c r="I59" s="17">
        <f t="shared" ca="1" si="21"/>
        <v>753254.4370557036</v>
      </c>
      <c r="J59" s="17">
        <f t="shared" ca="1" si="21"/>
        <v>760866.47971550282</v>
      </c>
      <c r="K59" s="17">
        <f t="shared" ca="1" si="21"/>
        <v>767625.11973434244</v>
      </c>
      <c r="L59" s="17">
        <f t="shared" ca="1" si="21"/>
        <v>770810.01170163113</v>
      </c>
      <c r="M59" s="17">
        <f t="shared" ca="1" si="21"/>
        <v>773892.21138086147</v>
      </c>
      <c r="N59" s="17">
        <f t="shared" ca="1" si="21"/>
        <v>784270.6644199969</v>
      </c>
      <c r="O59" s="17">
        <f t="shared" ca="1" si="21"/>
        <v>794419.92684333771</v>
      </c>
      <c r="P59" s="17">
        <f t="shared" ca="1" si="21"/>
        <v>803583.21388346818</v>
      </c>
      <c r="Q59" s="17">
        <f t="shared" ca="1" si="21"/>
        <v>812596.60384091618</v>
      </c>
      <c r="R59" s="17">
        <f t="shared" ca="1" si="21"/>
        <v>798144.83773584652</v>
      </c>
      <c r="S59" s="17">
        <f t="shared" ca="1" si="21"/>
        <v>798353.55080571678</v>
      </c>
      <c r="T59" s="17">
        <f t="shared" ca="1" si="21"/>
        <v>798690.12513928092</v>
      </c>
      <c r="U59" s="17">
        <f t="shared" ca="1" si="21"/>
        <v>799156.44596695807</v>
      </c>
      <c r="V59" s="17">
        <f t="shared" ca="1" si="21"/>
        <v>789538.28948864178</v>
      </c>
      <c r="W59" s="17">
        <f t="shared" ca="1" si="21"/>
        <v>779601.66076735652</v>
      </c>
      <c r="X59" s="17">
        <f t="shared" ca="1" si="21"/>
        <v>783260.98014580971</v>
      </c>
      <c r="Y59" s="17">
        <f t="shared" ca="1" si="21"/>
        <v>786802.82791603985</v>
      </c>
      <c r="Z59" s="17">
        <f t="shared" ca="1" si="21"/>
        <v>829447.92489782453</v>
      </c>
      <c r="AA59" s="17">
        <f t="shared" ca="1" si="21"/>
        <v>872154.97451141488</v>
      </c>
      <c r="AB59" s="17">
        <f t="shared" ca="1" si="21"/>
        <v>885384.50187036069</v>
      </c>
      <c r="AC59" s="17">
        <f t="shared" ca="1" si="21"/>
        <v>898119.76601618482</v>
      </c>
      <c r="AD59" s="17">
        <f t="shared" ca="1" si="21"/>
        <v>900965.6762841366</v>
      </c>
      <c r="AE59" s="17">
        <f t="shared" ca="1" si="21"/>
        <v>903421.01191746746</v>
      </c>
      <c r="AF59" s="17">
        <f t="shared" ca="1" si="21"/>
        <v>901997.29301040992</v>
      </c>
      <c r="AG59" s="17">
        <f t="shared" ca="1" si="21"/>
        <v>899927.38107367768</v>
      </c>
      <c r="AH59" s="17">
        <f t="shared" ca="1" si="21"/>
        <v>906589.40169537254</v>
      </c>
      <c r="AI59" s="17">
        <f t="shared" ca="1" si="21"/>
        <v>913300.83500220242</v>
      </c>
      <c r="AJ59" s="17">
        <f t="shared" ca="1" si="21"/>
        <v>920062.04749160272</v>
      </c>
      <c r="AK59" s="17">
        <f t="shared" ca="1" si="21"/>
        <v>926873.40837933961</v>
      </c>
      <c r="AL59" s="17">
        <f t="shared" ca="1" si="21"/>
        <v>933735.28961968527</v>
      </c>
      <c r="AM59" s="17">
        <f t="shared" ca="1" si="21"/>
        <v>940648.06592571957</v>
      </c>
      <c r="AN59" s="17">
        <f t="shared" ca="1" si="21"/>
        <v>947612.11478980049</v>
      </c>
      <c r="AO59" s="17">
        <f t="shared" ca="1" si="21"/>
        <v>954627.8165041703</v>
      </c>
      <c r="AP59" s="17">
        <f t="shared" ca="1" si="21"/>
        <v>957615.18649522192</v>
      </c>
      <c r="AQ59" s="17">
        <f t="shared" ca="1" si="21"/>
        <v>960598.05682979303</v>
      </c>
      <c r="AR59" s="17">
        <f t="shared" ca="1" si="21"/>
        <v>960781.20740110776</v>
      </c>
      <c r="AS59" s="17">
        <f t="shared" ca="1" si="21"/>
        <v>960900.89399588935</v>
      </c>
      <c r="AT59" s="17">
        <f t="shared" ca="1" si="21"/>
        <v>994415.21707548795</v>
      </c>
      <c r="AU59" s="17">
        <f t="shared" ca="1" si="21"/>
        <v>1028402.6466887027</v>
      </c>
      <c r="AV59" s="17">
        <f t="shared" ca="1" si="21"/>
        <v>1051584.8662529727</v>
      </c>
      <c r="AW59" s="17">
        <f t="shared" ca="1" si="21"/>
        <v>1075066.0804571775</v>
      </c>
      <c r="AX59" s="17">
        <f t="shared" ca="1" si="21"/>
        <v>1072343.6723991006</v>
      </c>
      <c r="AY59" s="17">
        <f t="shared" ca="1" si="21"/>
        <v>1069473.7010940474</v>
      </c>
      <c r="AZ59" s="17">
        <f t="shared" ca="1" si="21"/>
        <v>1076667.9328621796</v>
      </c>
      <c r="BA59" s="17">
        <f t="shared" ca="1" si="21"/>
        <v>1083899.23458782</v>
      </c>
      <c r="BB59" s="17">
        <f t="shared" ca="1" si="21"/>
        <v>1089671.6215743914</v>
      </c>
      <c r="BC59" s="17">
        <f t="shared" ca="1" si="21"/>
        <v>1095448.7848293507</v>
      </c>
      <c r="BD59" s="17">
        <f t="shared" ca="1" si="21"/>
        <v>1104870.8172974181</v>
      </c>
      <c r="BE59" s="17">
        <f t="shared" ca="1" si="21"/>
        <v>1114362.733656595</v>
      </c>
      <c r="BF59" s="17">
        <f t="shared" ca="1" si="21"/>
        <v>1123925.0522407142</v>
      </c>
      <c r="BG59" s="17">
        <f t="shared" ca="1" si="21"/>
        <v>1133558.2952281351</v>
      </c>
      <c r="BH59" s="17">
        <f t="shared" ca="1" si="21"/>
        <v>1133558.2952281351</v>
      </c>
      <c r="BI59" s="17">
        <f t="shared" ca="1" si="21"/>
        <v>1133558.2952281351</v>
      </c>
    </row>
    <row r="60" spans="1:61" x14ac:dyDescent="0.25">
      <c r="A60" t="s">
        <v>39</v>
      </c>
      <c r="C60" s="5">
        <f ca="1">C57+C58-C59</f>
        <v>33682373.850341283</v>
      </c>
      <c r="D60" s="5">
        <f t="shared" ref="D60:BI60" ca="1" si="22">D57+D58-D59</f>
        <v>33696778.139604315</v>
      </c>
      <c r="E60" s="5">
        <f t="shared" ca="1" si="22"/>
        <v>35171514.16732049</v>
      </c>
      <c r="F60" s="5">
        <f t="shared" ca="1" si="22"/>
        <v>36696260.556662776</v>
      </c>
      <c r="G60" s="5">
        <f t="shared" ca="1" si="22"/>
        <v>35877327.353445448</v>
      </c>
      <c r="H60" s="5">
        <f t="shared" ca="1" si="22"/>
        <v>36478566.052960873</v>
      </c>
      <c r="I60" s="5">
        <f t="shared" ca="1" si="22"/>
        <v>37057299.3393142</v>
      </c>
      <c r="J60" s="5">
        <f t="shared" ca="1" si="22"/>
        <v>37431821.560081273</v>
      </c>
      <c r="K60" s="5">
        <f t="shared" ca="1" si="22"/>
        <v>37764562.687587582</v>
      </c>
      <c r="L60" s="5">
        <f t="shared" ca="1" si="22"/>
        <v>37920622.393984728</v>
      </c>
      <c r="M60" s="5">
        <f t="shared" ca="1" si="22"/>
        <v>38071650.17826701</v>
      </c>
      <c r="N60" s="5">
        <f t="shared" ca="1" si="22"/>
        <v>38580924.353396624</v>
      </c>
      <c r="O60" s="5">
        <f t="shared" ca="1" si="22"/>
        <v>39079062.269036502</v>
      </c>
      <c r="P60" s="5">
        <f t="shared" ca="1" si="22"/>
        <v>39528896.77300933</v>
      </c>
      <c r="Q60" s="5">
        <f t="shared" ca="1" si="22"/>
        <v>39971395.795882739</v>
      </c>
      <c r="R60" s="5">
        <f t="shared" ca="1" si="22"/>
        <v>39264111.742362499</v>
      </c>
      <c r="S60" s="5">
        <f t="shared" ca="1" si="22"/>
        <v>39275200.834685482</v>
      </c>
      <c r="T60" s="5">
        <f t="shared" ca="1" si="22"/>
        <v>39292564.891693719</v>
      </c>
      <c r="U60" s="5">
        <f t="shared" ca="1" si="22"/>
        <v>39316296.387070492</v>
      </c>
      <c r="V60" s="5">
        <f t="shared" ca="1" si="22"/>
        <v>38845898.452910945</v>
      </c>
      <c r="W60" s="5">
        <f t="shared" ca="1" si="22"/>
        <v>38359905.436519437</v>
      </c>
      <c r="X60" s="5">
        <f t="shared" ca="1" si="22"/>
        <v>38539663.308089808</v>
      </c>
      <c r="Y60" s="5">
        <f t="shared" ca="1" si="22"/>
        <v>38713661.07958322</v>
      </c>
      <c r="Z60" s="5">
        <f t="shared" ca="1" si="22"/>
        <v>40804238.404424623</v>
      </c>
      <c r="AA60" s="5">
        <f t="shared" ca="1" si="22"/>
        <v>42897853.924491167</v>
      </c>
      <c r="AB60" s="5">
        <f t="shared" ca="1" si="22"/>
        <v>43547776.719054058</v>
      </c>
      <c r="AC60" s="5">
        <f t="shared" ca="1" si="22"/>
        <v>44173484.636886768</v>
      </c>
      <c r="AD60" s="5">
        <f t="shared" ca="1" si="22"/>
        <v>44313475.429626711</v>
      </c>
      <c r="AE60" s="5">
        <f t="shared" ca="1" si="22"/>
        <v>44434314.468872234</v>
      </c>
      <c r="AF60" s="5">
        <f t="shared" ca="1" si="22"/>
        <v>44364936.364372641</v>
      </c>
      <c r="AG60" s="5">
        <f t="shared" ca="1" si="22"/>
        <v>44263885.517753698</v>
      </c>
      <c r="AH60" s="5">
        <f t="shared" ca="1" si="22"/>
        <v>44590503.859337069</v>
      </c>
      <c r="AI60" s="5">
        <f t="shared" ca="1" si="22"/>
        <v>44919526.126967698</v>
      </c>
      <c r="AJ60" s="5">
        <f t="shared" ca="1" si="22"/>
        <v>45251328.306730144</v>
      </c>
      <c r="AK60" s="5">
        <f t="shared" ca="1" si="22"/>
        <v>45585591.487075806</v>
      </c>
      <c r="AL60" s="5">
        <f t="shared" ca="1" si="22"/>
        <v>45922333.921422772</v>
      </c>
      <c r="AM60" s="5">
        <f t="shared" ca="1" si="22"/>
        <v>46261573.998575829</v>
      </c>
      <c r="AN60" s="5">
        <f t="shared" ca="1" si="22"/>
        <v>46603330.243731081</v>
      </c>
      <c r="AO60" s="5">
        <f t="shared" ca="1" si="22"/>
        <v>46947621.319487154</v>
      </c>
      <c r="AP60" s="5">
        <f t="shared" ca="1" si="22"/>
        <v>47094528.01022581</v>
      </c>
      <c r="AQ60" s="5">
        <f t="shared" ca="1" si="22"/>
        <v>47241218.115921892</v>
      </c>
      <c r="AR60" s="5">
        <f t="shared" ca="1" si="22"/>
        <v>47250628.619077832</v>
      </c>
      <c r="AS60" s="5">
        <f t="shared" ca="1" si="22"/>
        <v>47256931.900762126</v>
      </c>
      <c r="AT60" s="5">
        <f t="shared" ca="1" si="22"/>
        <v>48899437.09574791</v>
      </c>
      <c r="AU60" s="5">
        <f t="shared" ca="1" si="22"/>
        <v>50565125.006739177</v>
      </c>
      <c r="AV60" s="5">
        <f t="shared" ca="1" si="22"/>
        <v>51702417.355842739</v>
      </c>
      <c r="AW60" s="5">
        <f t="shared" ca="1" si="22"/>
        <v>52854376.632306352</v>
      </c>
      <c r="AX60" s="5">
        <f t="shared" ca="1" si="22"/>
        <v>52722006.918632679</v>
      </c>
      <c r="AY60" s="5">
        <f t="shared" ca="1" si="22"/>
        <v>52582417.670913465</v>
      </c>
      <c r="AZ60" s="5">
        <f t="shared" ca="1" si="22"/>
        <v>52935050.365012668</v>
      </c>
      <c r="BA60" s="5">
        <f t="shared" ca="1" si="22"/>
        <v>53289496.895601705</v>
      </c>
      <c r="BB60" s="5">
        <f t="shared" ca="1" si="22"/>
        <v>53572866.175347522</v>
      </c>
      <c r="BC60" s="5">
        <f t="shared" ca="1" si="22"/>
        <v>53856472.925467633</v>
      </c>
      <c r="BD60" s="5">
        <f t="shared" ca="1" si="22"/>
        <v>54318603.25872203</v>
      </c>
      <c r="BE60" s="5">
        <f t="shared" ca="1" si="22"/>
        <v>54784160.216451675</v>
      </c>
      <c r="BF60" s="5">
        <f t="shared" ca="1" si="22"/>
        <v>55253310.057787873</v>
      </c>
      <c r="BG60" s="5">
        <f t="shared" ca="1" si="22"/>
        <v>55725939.617171831</v>
      </c>
      <c r="BH60" s="5">
        <f t="shared" ca="1" si="22"/>
        <v>55726544.725258604</v>
      </c>
      <c r="BI60" s="5">
        <f t="shared" ca="1" si="22"/>
        <v>55544356.466178611</v>
      </c>
    </row>
    <row r="62" spans="1:61" x14ac:dyDescent="0.25">
      <c r="A62" t="s">
        <v>40</v>
      </c>
      <c r="C62" s="4">
        <f>Financing!C52</f>
        <v>18000000</v>
      </c>
      <c r="D62" s="4">
        <f>Financing!D52</f>
        <v>18000000</v>
      </c>
      <c r="E62" s="4">
        <f>Financing!E52</f>
        <v>18000000</v>
      </c>
      <c r="F62" s="4">
        <f>Financing!F52</f>
        <v>18000000</v>
      </c>
      <c r="G62" s="4">
        <f>Financing!G52</f>
        <v>18000000</v>
      </c>
      <c r="H62" s="4">
        <f>Financing!H52</f>
        <v>18000000</v>
      </c>
      <c r="I62" s="4">
        <f>Financing!I52</f>
        <v>18000000</v>
      </c>
      <c r="J62" s="4">
        <f>Financing!J52</f>
        <v>18000000</v>
      </c>
      <c r="K62" s="4">
        <f>Financing!K52</f>
        <v>18000000</v>
      </c>
      <c r="L62" s="4">
        <f>Financing!L52</f>
        <v>17925138.344554879</v>
      </c>
      <c r="M62" s="4">
        <f>Financing!M52</f>
        <v>17849481.284020655</v>
      </c>
      <c r="N62" s="4">
        <f>Financing!N52</f>
        <v>17773020.367218256</v>
      </c>
      <c r="O62" s="4">
        <f>Financing!O52</f>
        <v>17695747.053174831</v>
      </c>
      <c r="P62" s="4">
        <f>Financing!P52</f>
        <v>17617652.710169695</v>
      </c>
      <c r="Q62" s="4">
        <f>Financing!Q52</f>
        <v>17538728.614770129</v>
      </c>
      <c r="R62" s="4">
        <f>Financing!R52</f>
        <v>17458965.950856943</v>
      </c>
      <c r="S62" s="4">
        <f>Financing!S52</f>
        <v>17378355.808639679</v>
      </c>
      <c r="T62" s="4">
        <f ca="1">Financing!T52</f>
        <v>23944345.132075395</v>
      </c>
      <c r="U62" s="4">
        <f ca="1">Financing!U52</f>
        <v>23857343.456820741</v>
      </c>
      <c r="V62" s="4">
        <f ca="1">Financing!V52</f>
        <v>23769254.260625403</v>
      </c>
      <c r="W62" s="4">
        <f ca="1">Financing!W52</f>
        <v>23680063.949477624</v>
      </c>
      <c r="X62" s="4">
        <f ca="1">Financing!X52</f>
        <v>23589758.759440497</v>
      </c>
      <c r="Y62" s="4">
        <f ca="1">Financing!Y52</f>
        <v>23498324.754527904</v>
      </c>
      <c r="Z62" s="4">
        <f ca="1">Financing!Z52</f>
        <v>23405747.824553903</v>
      </c>
      <c r="AA62" s="4">
        <f ca="1">Financing!AA52</f>
        <v>23312013.682955228</v>
      </c>
      <c r="AB62" s="4">
        <f ca="1">Financing!AB52</f>
        <v>23217107.864586569</v>
      </c>
      <c r="AC62" s="4">
        <f ca="1">Financing!AC52</f>
        <v>23121015.723488305</v>
      </c>
      <c r="AD62" s="4">
        <f ca="1">Financing!AD52</f>
        <v>23023722.43062631</v>
      </c>
      <c r="AE62" s="4">
        <f ca="1">Financing!AE52</f>
        <v>22925212.971603543</v>
      </c>
      <c r="AF62" s="4">
        <f ca="1">Financing!AF52</f>
        <v>22825472.144342989</v>
      </c>
      <c r="AG62" s="4">
        <f ca="1">Financing!AG52</f>
        <v>22724484.556741677</v>
      </c>
      <c r="AH62" s="4">
        <f ca="1">Financing!AH52</f>
        <v>22622234.62429535</v>
      </c>
      <c r="AI62" s="4">
        <f ca="1">Financing!AI52</f>
        <v>22518706.567693442</v>
      </c>
      <c r="AJ62" s="4">
        <f ca="1">Financing!AJ52</f>
        <v>22413884.410384011</v>
      </c>
      <c r="AK62" s="4">
        <f ca="1">Financing!AK52</f>
        <v>22307751.976108212</v>
      </c>
      <c r="AL62" s="4">
        <f ca="1">Financing!AL52</f>
        <v>22200292.886403967</v>
      </c>
      <c r="AM62" s="4">
        <f ca="1">Financing!AM52</f>
        <v>22091490.558078419</v>
      </c>
      <c r="AN62" s="4">
        <f ca="1">Financing!AN52</f>
        <v>21981328.200648803</v>
      </c>
      <c r="AO62" s="4">
        <f ca="1">Financing!AO52</f>
        <v>21869788.813751314</v>
      </c>
      <c r="AP62" s="4">
        <f ca="1">Financing!AP52</f>
        <v>21756855.184517607</v>
      </c>
      <c r="AQ62" s="4">
        <f ca="1">Financing!AQ52</f>
        <v>21642509.884918477</v>
      </c>
      <c r="AR62" s="4">
        <f ca="1">Financing!AR52</f>
        <v>21526735.269074362</v>
      </c>
      <c r="AS62" s="4">
        <f ca="1">Financing!AS52</f>
        <v>21409513.470532194</v>
      </c>
      <c r="AT62" s="4">
        <f ca="1">Financing!AT52</f>
        <v>21290826.399508249</v>
      </c>
      <c r="AU62" s="4">
        <f ca="1">Financing!AU52</f>
        <v>21170655.740096506</v>
      </c>
      <c r="AV62" s="4">
        <f ca="1">Financing!AV52</f>
        <v>21048982.947442114</v>
      </c>
      <c r="AW62" s="4">
        <f ca="1">Financing!AW52</f>
        <v>20925789.244879544</v>
      </c>
      <c r="AX62" s="4">
        <f ca="1">Financing!AX52</f>
        <v>20801055.621034939</v>
      </c>
      <c r="AY62" s="4">
        <f ca="1">Financing!AY52</f>
        <v>20674762.826892279</v>
      </c>
      <c r="AZ62" s="4">
        <f ca="1">Financing!AZ52</f>
        <v>20546891.372822836</v>
      </c>
      <c r="BA62" s="4">
        <f ca="1">Financing!BA52</f>
        <v>20417421.525577523</v>
      </c>
      <c r="BB62" s="4">
        <f ca="1">Financing!BB52</f>
        <v>20286333.305241644</v>
      </c>
      <c r="BC62" s="4">
        <f ca="1">Financing!BC52</f>
        <v>20153606.482151568</v>
      </c>
      <c r="BD62" s="4">
        <f ca="1">Financing!BD52</f>
        <v>20019220.573772866</v>
      </c>
      <c r="BE62" s="4">
        <f ca="1">Financing!BE52</f>
        <v>19883154.841539428</v>
      </c>
      <c r="BF62" s="4">
        <f ca="1">Financing!BF52</f>
        <v>19745388.287653074</v>
      </c>
      <c r="BG62" s="4">
        <f ca="1">Financing!BG52</f>
        <v>19605899.651843138</v>
      </c>
      <c r="BH62" s="4">
        <f ca="1">Financing!BH52</f>
        <v>19464667.408085581</v>
      </c>
      <c r="BI62" s="4">
        <f ca="1">Financing!BI52</f>
        <v>19321669.761281051</v>
      </c>
    </row>
    <row r="63" spans="1:61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spans="1:61" x14ac:dyDescent="0.25">
      <c r="A64" t="s">
        <v>180</v>
      </c>
      <c r="C64" s="4">
        <f>'For Sale'!C77</f>
        <v>0</v>
      </c>
      <c r="D64" s="4">
        <f>'For Sale'!D77</f>
        <v>0</v>
      </c>
      <c r="E64" s="4">
        <f>'For Sale'!E77</f>
        <v>0</v>
      </c>
      <c r="F64" s="4">
        <f>'For Sale'!F77</f>
        <v>0</v>
      </c>
      <c r="G64" s="4">
        <f>'For Sale'!G77</f>
        <v>0</v>
      </c>
      <c r="H64" s="4">
        <f>'For Sale'!H77</f>
        <v>0</v>
      </c>
      <c r="I64" s="4">
        <f>'For Sale'!I77</f>
        <v>0</v>
      </c>
      <c r="J64" s="4">
        <f>'For Sale'!J77</f>
        <v>0</v>
      </c>
      <c r="K64" s="4">
        <f>'For Sale'!K77</f>
        <v>0</v>
      </c>
      <c r="L64" s="4">
        <f>'For Sale'!L77</f>
        <v>0</v>
      </c>
      <c r="M64" s="4">
        <f>'For Sale'!M77</f>
        <v>0</v>
      </c>
      <c r="N64" s="4">
        <f>'For Sale'!N77</f>
        <v>0</v>
      </c>
      <c r="O64" s="4">
        <f>'For Sale'!O77</f>
        <v>0</v>
      </c>
      <c r="P64" s="4">
        <f>'For Sale'!P77</f>
        <v>0</v>
      </c>
      <c r="Q64" s="4">
        <f>'For Sale'!Q77</f>
        <v>0</v>
      </c>
      <c r="R64" s="4">
        <f>'For Sale'!R77</f>
        <v>0</v>
      </c>
      <c r="S64" s="4">
        <f>'For Sale'!S77</f>
        <v>0</v>
      </c>
      <c r="T64" s="4">
        <f>'For Sale'!T77</f>
        <v>0</v>
      </c>
      <c r="U64" s="4">
        <f>'For Sale'!U77</f>
        <v>0</v>
      </c>
      <c r="V64" s="4">
        <f>'For Sale'!V77</f>
        <v>0</v>
      </c>
      <c r="W64" s="4">
        <f>'For Sale'!W77</f>
        <v>0</v>
      </c>
      <c r="X64" s="4">
        <f>'For Sale'!X77</f>
        <v>0</v>
      </c>
      <c r="Y64" s="4">
        <f>'For Sale'!Y77</f>
        <v>0</v>
      </c>
      <c r="Z64" s="4">
        <f>'For Sale'!Z77</f>
        <v>0</v>
      </c>
      <c r="AA64" s="4">
        <f>'For Sale'!AA77</f>
        <v>0</v>
      </c>
      <c r="AB64" s="4">
        <f>'For Sale'!AB77</f>
        <v>0</v>
      </c>
      <c r="AC64" s="4">
        <f>'For Sale'!AC77</f>
        <v>0</v>
      </c>
      <c r="AD64" s="4">
        <f>'For Sale'!AD77</f>
        <v>0</v>
      </c>
      <c r="AE64" s="4">
        <f>'For Sale'!AE77</f>
        <v>0</v>
      </c>
      <c r="AF64" s="4">
        <f>'For Sale'!AF77</f>
        <v>0</v>
      </c>
      <c r="AG64" s="4">
        <f>'For Sale'!AG77</f>
        <v>0</v>
      </c>
      <c r="AH64" s="4">
        <f>'For Sale'!AH77</f>
        <v>0</v>
      </c>
      <c r="AI64" s="4">
        <f>'For Sale'!AI77</f>
        <v>0</v>
      </c>
      <c r="AJ64" s="4">
        <f>'For Sale'!AJ77</f>
        <v>0</v>
      </c>
      <c r="AK64" s="4">
        <f>'For Sale'!AK77</f>
        <v>0</v>
      </c>
      <c r="AL64" s="4">
        <f>'For Sale'!AL77</f>
        <v>0</v>
      </c>
      <c r="AM64" s="4">
        <f>'For Sale'!AM77</f>
        <v>0</v>
      </c>
      <c r="AN64" s="4">
        <f>'For Sale'!AN77</f>
        <v>0</v>
      </c>
      <c r="AO64" s="4">
        <f>'For Sale'!AO77</f>
        <v>0</v>
      </c>
      <c r="AP64" s="4">
        <f>'For Sale'!AP77</f>
        <v>0</v>
      </c>
      <c r="AQ64" s="4">
        <f>'For Sale'!AQ77</f>
        <v>0</v>
      </c>
      <c r="AR64" s="4">
        <f>'For Sale'!AR77</f>
        <v>0</v>
      </c>
      <c r="AS64" s="4">
        <f>'For Sale'!AS77</f>
        <v>0</v>
      </c>
      <c r="AT64" s="4">
        <f>'For Sale'!AT77</f>
        <v>0</v>
      </c>
      <c r="AU64" s="4">
        <f>'For Sale'!AU77</f>
        <v>0</v>
      </c>
      <c r="AV64" s="4">
        <f>'For Sale'!AV77</f>
        <v>0</v>
      </c>
      <c r="AW64" s="4">
        <f>'For Sale'!AW77</f>
        <v>0</v>
      </c>
      <c r="AX64" s="4">
        <f>'For Sale'!AX77</f>
        <v>0</v>
      </c>
      <c r="AY64" s="4">
        <f>'For Sale'!AY77</f>
        <v>0</v>
      </c>
      <c r="AZ64" s="4">
        <f>'For Sale'!AZ77</f>
        <v>0</v>
      </c>
      <c r="BA64" s="4">
        <f>'For Sale'!BA77</f>
        <v>0</v>
      </c>
      <c r="BB64" s="4">
        <f>'For Sale'!BB77</f>
        <v>0</v>
      </c>
      <c r="BC64" s="4">
        <f>'For Sale'!BC77</f>
        <v>0</v>
      </c>
      <c r="BD64" s="4">
        <f>'For Sale'!BD77</f>
        <v>0</v>
      </c>
      <c r="BE64" s="4">
        <f>'For Sale'!BE77</f>
        <v>0</v>
      </c>
      <c r="BF64" s="4">
        <f>'For Sale'!BF77</f>
        <v>0</v>
      </c>
      <c r="BG64" s="4">
        <f>'For Sale'!BG77</f>
        <v>0</v>
      </c>
      <c r="BH64" s="4">
        <f>'For Sale'!BH77</f>
        <v>0</v>
      </c>
      <c r="BI64" s="4">
        <f>'For Sale'!BI77</f>
        <v>0</v>
      </c>
    </row>
    <row r="65" spans="1:61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spans="1:61" x14ac:dyDescent="0.25">
      <c r="A66" t="s">
        <v>375</v>
      </c>
      <c r="C66" s="4">
        <f>'For Sale'!C43</f>
        <v>0</v>
      </c>
      <c r="D66" s="4">
        <f>'For Sale'!D43</f>
        <v>0</v>
      </c>
      <c r="E66" s="4">
        <f>'For Sale'!E43</f>
        <v>0</v>
      </c>
      <c r="F66" s="4">
        <f>'For Sale'!F43</f>
        <v>0</v>
      </c>
      <c r="G66" s="4">
        <f>'For Sale'!G43</f>
        <v>0</v>
      </c>
      <c r="H66" s="4">
        <f>'For Sale'!H43</f>
        <v>0</v>
      </c>
      <c r="I66" s="4">
        <f>'For Sale'!I43</f>
        <v>0</v>
      </c>
      <c r="J66" s="4">
        <f>'For Sale'!J43</f>
        <v>0</v>
      </c>
      <c r="K66" s="4">
        <f>'For Sale'!K43</f>
        <v>0</v>
      </c>
      <c r="L66" s="4">
        <f>'For Sale'!L43</f>
        <v>0</v>
      </c>
      <c r="M66" s="4">
        <f>'For Sale'!M43</f>
        <v>0</v>
      </c>
      <c r="N66" s="4">
        <f>'For Sale'!N43</f>
        <v>0</v>
      </c>
      <c r="O66" s="4">
        <f>'For Sale'!O43</f>
        <v>0</v>
      </c>
      <c r="P66" s="4">
        <f>'For Sale'!P43</f>
        <v>0</v>
      </c>
      <c r="Q66" s="4">
        <f>'For Sale'!Q43</f>
        <v>0</v>
      </c>
      <c r="R66" s="4">
        <f>'For Sale'!R43</f>
        <v>0</v>
      </c>
      <c r="S66" s="4">
        <f>'For Sale'!S43</f>
        <v>0</v>
      </c>
      <c r="T66" s="4">
        <f>'For Sale'!T43</f>
        <v>0</v>
      </c>
      <c r="U66" s="4">
        <f>'For Sale'!U43</f>
        <v>0</v>
      </c>
      <c r="V66" s="4">
        <f>'For Sale'!V43</f>
        <v>0</v>
      </c>
      <c r="W66" s="4">
        <f>'For Sale'!W43</f>
        <v>0</v>
      </c>
      <c r="X66" s="4">
        <f>'For Sale'!X43</f>
        <v>0</v>
      </c>
      <c r="Y66" s="4">
        <f>'For Sale'!Y43</f>
        <v>0</v>
      </c>
      <c r="Z66" s="4">
        <f>'For Sale'!Z43</f>
        <v>0</v>
      </c>
      <c r="AA66" s="4">
        <f>'For Sale'!AA43</f>
        <v>0</v>
      </c>
      <c r="AB66" s="4">
        <f>'For Sale'!AB43</f>
        <v>0</v>
      </c>
      <c r="AC66" s="4">
        <f>'For Sale'!AC43</f>
        <v>0</v>
      </c>
      <c r="AD66" s="4">
        <f>'For Sale'!AD43</f>
        <v>0</v>
      </c>
      <c r="AE66" s="4">
        <f>'For Sale'!AE43</f>
        <v>0</v>
      </c>
      <c r="AF66" s="4">
        <f>'For Sale'!AF43</f>
        <v>0</v>
      </c>
      <c r="AG66" s="4">
        <f>'For Sale'!AG43</f>
        <v>0</v>
      </c>
      <c r="AH66" s="4">
        <f>'For Sale'!AH43</f>
        <v>0</v>
      </c>
      <c r="AI66" s="4">
        <f>'For Sale'!AI43</f>
        <v>0</v>
      </c>
      <c r="AJ66" s="4">
        <f>'For Sale'!AJ43</f>
        <v>0</v>
      </c>
      <c r="AK66" s="4">
        <f>'For Sale'!AK43</f>
        <v>0</v>
      </c>
      <c r="AL66" s="4">
        <f>'For Sale'!AL43</f>
        <v>0</v>
      </c>
      <c r="AM66" s="4">
        <f>'For Sale'!AM43</f>
        <v>0</v>
      </c>
      <c r="AN66" s="4">
        <f>'For Sale'!AN43</f>
        <v>0</v>
      </c>
      <c r="AO66" s="4">
        <f>'For Sale'!AO43</f>
        <v>0</v>
      </c>
      <c r="AP66" s="4">
        <f>'For Sale'!AP43</f>
        <v>0</v>
      </c>
      <c r="AQ66" s="4">
        <f>'For Sale'!AQ43</f>
        <v>0</v>
      </c>
      <c r="AR66" s="4">
        <f>'For Sale'!AR43</f>
        <v>0</v>
      </c>
      <c r="AS66" s="4">
        <f>'For Sale'!AS43</f>
        <v>0</v>
      </c>
      <c r="AT66" s="4">
        <f>'For Sale'!AT43</f>
        <v>0</v>
      </c>
      <c r="AU66" s="4">
        <f>'For Sale'!AU43</f>
        <v>0</v>
      </c>
      <c r="AV66" s="4">
        <f>'For Sale'!AV43</f>
        <v>0</v>
      </c>
      <c r="AW66" s="4">
        <f>'For Sale'!AW43</f>
        <v>0</v>
      </c>
      <c r="AX66" s="4">
        <f>'For Sale'!AX43</f>
        <v>0</v>
      </c>
      <c r="AY66" s="4">
        <f>'For Sale'!AY43</f>
        <v>0</v>
      </c>
      <c r="AZ66" s="4">
        <f>'For Sale'!AZ43</f>
        <v>0</v>
      </c>
      <c r="BA66" s="4">
        <f>'For Sale'!BA43</f>
        <v>0</v>
      </c>
      <c r="BB66" s="4">
        <f>'For Sale'!BB43</f>
        <v>0</v>
      </c>
      <c r="BC66" s="4">
        <f>'For Sale'!BC43</f>
        <v>0</v>
      </c>
      <c r="BD66" s="4">
        <f>'For Sale'!BD43</f>
        <v>0</v>
      </c>
      <c r="BE66" s="4">
        <f>'For Sale'!BE43</f>
        <v>0</v>
      </c>
      <c r="BF66" s="4">
        <f>'For Sale'!BF43</f>
        <v>0</v>
      </c>
      <c r="BG66" s="4">
        <f>'For Sale'!BG43</f>
        <v>0</v>
      </c>
      <c r="BH66" s="4">
        <f>'For Sale'!BH43</f>
        <v>0</v>
      </c>
      <c r="BI66" s="4">
        <f>'For Sale'!BI43</f>
        <v>0</v>
      </c>
    </row>
    <row r="68" spans="1:61" x14ac:dyDescent="0.25">
      <c r="A68" t="s">
        <v>41</v>
      </c>
      <c r="C68" s="5">
        <f ca="1">C60-C62+C64-C66</f>
        <v>15682373.850341283</v>
      </c>
      <c r="D68" s="5">
        <f t="shared" ref="D68:BI68" ca="1" si="23">D60-D62+D64-D66</f>
        <v>15696778.139604315</v>
      </c>
      <c r="E68" s="5">
        <f t="shared" ca="1" si="23"/>
        <v>17171514.16732049</v>
      </c>
      <c r="F68" s="5">
        <f t="shared" ca="1" si="23"/>
        <v>18696260.556662776</v>
      </c>
      <c r="G68" s="5">
        <f t="shared" ca="1" si="23"/>
        <v>17877327.353445448</v>
      </c>
      <c r="H68" s="5">
        <f t="shared" ca="1" si="23"/>
        <v>18478566.052960873</v>
      </c>
      <c r="I68" s="5">
        <f t="shared" ca="1" si="23"/>
        <v>19057299.3393142</v>
      </c>
      <c r="J68" s="5">
        <f t="shared" ca="1" si="23"/>
        <v>19431821.560081273</v>
      </c>
      <c r="K68" s="5">
        <f t="shared" ca="1" si="23"/>
        <v>19764562.687587582</v>
      </c>
      <c r="L68" s="5">
        <f t="shared" ca="1" si="23"/>
        <v>19995484.049429849</v>
      </c>
      <c r="M68" s="5">
        <f t="shared" ca="1" si="23"/>
        <v>20222168.894246355</v>
      </c>
      <c r="N68" s="5">
        <f t="shared" ca="1" si="23"/>
        <v>20807903.986178368</v>
      </c>
      <c r="O68" s="5">
        <f t="shared" ca="1" si="23"/>
        <v>21383315.215861671</v>
      </c>
      <c r="P68" s="5">
        <f t="shared" ca="1" si="23"/>
        <v>21911244.062839635</v>
      </c>
      <c r="Q68" s="5">
        <f t="shared" ca="1" si="23"/>
        <v>22432667.18111261</v>
      </c>
      <c r="R68" s="5">
        <f t="shared" ca="1" si="23"/>
        <v>21805145.791505557</v>
      </c>
      <c r="S68" s="5">
        <f t="shared" ca="1" si="23"/>
        <v>21896845.026045803</v>
      </c>
      <c r="T68" s="5">
        <f t="shared" ca="1" si="23"/>
        <v>15348219.759618323</v>
      </c>
      <c r="U68" s="5">
        <f t="shared" ca="1" si="23"/>
        <v>15458952.930249751</v>
      </c>
      <c r="V68" s="5">
        <f t="shared" ca="1" si="23"/>
        <v>15076644.192285541</v>
      </c>
      <c r="W68" s="5">
        <f t="shared" ca="1" si="23"/>
        <v>14679841.487041812</v>
      </c>
      <c r="X68" s="5">
        <f t="shared" ca="1" si="23"/>
        <v>14949904.548649311</v>
      </c>
      <c r="Y68" s="5">
        <f t="shared" ca="1" si="23"/>
        <v>15215336.325055316</v>
      </c>
      <c r="Z68" s="5">
        <f t="shared" ca="1" si="23"/>
        <v>17398490.579870719</v>
      </c>
      <c r="AA68" s="5">
        <f t="shared" ca="1" si="23"/>
        <v>19585840.241535939</v>
      </c>
      <c r="AB68" s="5">
        <f t="shared" ca="1" si="23"/>
        <v>20330668.854467489</v>
      </c>
      <c r="AC68" s="5">
        <f t="shared" ca="1" si="23"/>
        <v>21052468.913398463</v>
      </c>
      <c r="AD68" s="5">
        <f t="shared" ca="1" si="23"/>
        <v>21289752.9990004</v>
      </c>
      <c r="AE68" s="5">
        <f t="shared" ca="1" si="23"/>
        <v>21509101.497268692</v>
      </c>
      <c r="AF68" s="5">
        <f t="shared" ca="1" si="23"/>
        <v>21539464.220029652</v>
      </c>
      <c r="AG68" s="5">
        <f t="shared" ca="1" si="23"/>
        <v>21539400.961012021</v>
      </c>
      <c r="AH68" s="5">
        <f t="shared" ca="1" si="23"/>
        <v>21968269.235041719</v>
      </c>
      <c r="AI68" s="5">
        <f t="shared" ca="1" si="23"/>
        <v>22400819.559274256</v>
      </c>
      <c r="AJ68" s="5">
        <f t="shared" ca="1" si="23"/>
        <v>22837443.896346133</v>
      </c>
      <c r="AK68" s="5">
        <f t="shared" ca="1" si="23"/>
        <v>23277839.510967594</v>
      </c>
      <c r="AL68" s="5">
        <f t="shared" ca="1" si="23"/>
        <v>23722041.035018805</v>
      </c>
      <c r="AM68" s="5">
        <f t="shared" ca="1" si="23"/>
        <v>24170083.44049741</v>
      </c>
      <c r="AN68" s="5">
        <f t="shared" ca="1" si="23"/>
        <v>24622002.043082278</v>
      </c>
      <c r="AO68" s="5">
        <f t="shared" ca="1" si="23"/>
        <v>25077832.505735841</v>
      </c>
      <c r="AP68" s="5">
        <f t="shared" ca="1" si="23"/>
        <v>25337672.825708203</v>
      </c>
      <c r="AQ68" s="5">
        <f t="shared" ca="1" si="23"/>
        <v>25598708.231003415</v>
      </c>
      <c r="AR68" s="5">
        <f t="shared" ca="1" si="23"/>
        <v>25723893.35000347</v>
      </c>
      <c r="AS68" s="5">
        <f t="shared" ca="1" si="23"/>
        <v>25847418.430229932</v>
      </c>
      <c r="AT68" s="5">
        <f t="shared" ca="1" si="23"/>
        <v>27608610.696239661</v>
      </c>
      <c r="AU68" s="5">
        <f t="shared" ca="1" si="23"/>
        <v>29394469.266642671</v>
      </c>
      <c r="AV68" s="5">
        <f t="shared" ca="1" si="23"/>
        <v>30653434.408400625</v>
      </c>
      <c r="AW68" s="5">
        <f t="shared" ca="1" si="23"/>
        <v>31928587.387426808</v>
      </c>
      <c r="AX68" s="5">
        <f t="shared" ca="1" si="23"/>
        <v>31920951.29759774</v>
      </c>
      <c r="AY68" s="5">
        <f t="shared" ca="1" si="23"/>
        <v>31907654.844021186</v>
      </c>
      <c r="AZ68" s="5">
        <f t="shared" ca="1" si="23"/>
        <v>32388158.992189832</v>
      </c>
      <c r="BA68" s="5">
        <f t="shared" ca="1" si="23"/>
        <v>32872075.370024182</v>
      </c>
      <c r="BB68" s="5">
        <f t="shared" ca="1" si="23"/>
        <v>33286532.870105878</v>
      </c>
      <c r="BC68" s="5">
        <f t="shared" ca="1" si="23"/>
        <v>33702866.443316065</v>
      </c>
      <c r="BD68" s="5">
        <f t="shared" ca="1" si="23"/>
        <v>34299382.68494916</v>
      </c>
      <c r="BE68" s="5">
        <f t="shared" ca="1" si="23"/>
        <v>34901005.374912247</v>
      </c>
      <c r="BF68" s="5">
        <f t="shared" ca="1" si="23"/>
        <v>35507921.770134799</v>
      </c>
      <c r="BG68" s="5">
        <f t="shared" ca="1" si="23"/>
        <v>36120039.965328693</v>
      </c>
      <c r="BH68" s="5">
        <f t="shared" ca="1" si="23"/>
        <v>36261877.317173019</v>
      </c>
      <c r="BI68" s="5">
        <f t="shared" ca="1" si="23"/>
        <v>36222686.70489756</v>
      </c>
    </row>
    <row r="70" spans="1:61" x14ac:dyDescent="0.25">
      <c r="A70" t="s">
        <v>189</v>
      </c>
      <c r="C70" s="5">
        <f ca="1">C60-C30</f>
        <v>3084540.1903412826</v>
      </c>
      <c r="D70" s="5">
        <f t="shared" ref="D70:BI70" ca="1" si="24">D60-D30</f>
        <v>2828653.5514611937</v>
      </c>
      <c r="E70" s="5">
        <f t="shared" ca="1" si="24"/>
        <v>4055154.961796619</v>
      </c>
      <c r="F70" s="5">
        <f t="shared" ca="1" si="24"/>
        <v>5308808.9071376324</v>
      </c>
      <c r="G70" s="5">
        <f t="shared" ca="1" si="24"/>
        <v>4228970.8402750753</v>
      </c>
      <c r="H70" s="5">
        <f t="shared" ca="1" si="24"/>
        <v>4579097.9927153885</v>
      </c>
      <c r="I70" s="5">
        <f t="shared" ca="1" si="24"/>
        <v>4916594.6655228734</v>
      </c>
      <c r="J70" s="5">
        <f t="shared" ca="1" si="24"/>
        <v>5059837.5509296283</v>
      </c>
      <c r="K70" s="5">
        <f t="shared" ca="1" si="24"/>
        <v>5171339.700870119</v>
      </c>
      <c r="L70" s="5">
        <f t="shared" ca="1" si="24"/>
        <v>5166115.1025964878</v>
      </c>
      <c r="M70" s="5">
        <f t="shared" ca="1" si="24"/>
        <v>5166065.9408442341</v>
      </c>
      <c r="N70" s="5">
        <f t="shared" ca="1" si="24"/>
        <v>5379872.9747562222</v>
      </c>
      <c r="O70" s="5">
        <f t="shared" ca="1" si="24"/>
        <v>5598675.1384850144</v>
      </c>
      <c r="P70" s="5">
        <f t="shared" ca="1" si="24"/>
        <v>5786428.0508584529</v>
      </c>
      <c r="Q70" s="5">
        <f t="shared" ca="1" si="24"/>
        <v>5984224.2992606014</v>
      </c>
      <c r="R70" s="5">
        <f t="shared" ca="1" si="24"/>
        <v>5049741.8451884389</v>
      </c>
      <c r="S70" s="5">
        <f t="shared" ca="1" si="24"/>
        <v>4851263.3741374463</v>
      </c>
      <c r="T70" s="5">
        <f t="shared" ca="1" si="24"/>
        <v>4181056.1785735935</v>
      </c>
      <c r="U70" s="5">
        <f t="shared" ca="1" si="24"/>
        <v>4043920.2647370622</v>
      </c>
      <c r="V70" s="5">
        <f t="shared" ca="1" si="24"/>
        <v>3430670.6527526379</v>
      </c>
      <c r="W70" s="5">
        <f t="shared" ca="1" si="24"/>
        <v>2819971.8449201658</v>
      </c>
      <c r="X70" s="5">
        <f t="shared" ca="1" si="24"/>
        <v>2763271.0768102631</v>
      </c>
      <c r="Y70" s="5">
        <f t="shared" ca="1" si="24"/>
        <v>2712758.4445044994</v>
      </c>
      <c r="Z70" s="5">
        <f t="shared" ca="1" si="24"/>
        <v>4465925.1704358235</v>
      </c>
      <c r="AA70" s="5">
        <f t="shared" ca="1" si="24"/>
        <v>6237546.5647547692</v>
      </c>
      <c r="AB70" s="5">
        <f t="shared" ca="1" si="24"/>
        <v>6799071.9398904145</v>
      </c>
      <c r="AC70" s="5">
        <f t="shared" ca="1" si="24"/>
        <v>7341307.9488140866</v>
      </c>
      <c r="AD70" s="5">
        <f t="shared" ca="1" si="24"/>
        <v>7615997.3497927934</v>
      </c>
      <c r="AE70" s="5">
        <f t="shared" ca="1" si="24"/>
        <v>7868088.6097368896</v>
      </c>
      <c r="AF70" s="5">
        <f t="shared" ca="1" si="24"/>
        <v>7899326.8734998703</v>
      </c>
      <c r="AG70" s="5">
        <f t="shared" ca="1" si="24"/>
        <v>7899285.5925405622</v>
      </c>
      <c r="AH70" s="5">
        <f t="shared" ca="1" si="24"/>
        <v>8222873.2154772282</v>
      </c>
      <c r="AI70" s="5">
        <f t="shared" ca="1" si="24"/>
        <v>8545665.3763299808</v>
      </c>
      <c r="AJ70" s="5">
        <f t="shared" ca="1" si="24"/>
        <v>8804155.4464124367</v>
      </c>
      <c r="AK70" s="5">
        <f t="shared" ca="1" si="24"/>
        <v>9034421.5330138654</v>
      </c>
      <c r="AL70" s="5">
        <f t="shared" ca="1" si="24"/>
        <v>9266406.7243962809</v>
      </c>
      <c r="AM70" s="5">
        <f t="shared" ca="1" si="24"/>
        <v>9500123.7712831497</v>
      </c>
      <c r="AN70" s="5">
        <f t="shared" ca="1" si="24"/>
        <v>9735585.5189711973</v>
      </c>
      <c r="AO70" s="5">
        <f t="shared" ca="1" si="24"/>
        <v>9972804.9080314338</v>
      </c>
      <c r="AP70" s="5">
        <f t="shared" ca="1" si="24"/>
        <v>10011856.958377339</v>
      </c>
      <c r="AQ70" s="5">
        <f t="shared" ca="1" si="24"/>
        <v>10049903.662759982</v>
      </c>
      <c r="AR70" s="5">
        <f t="shared" ca="1" si="24"/>
        <v>9816991.7815525532</v>
      </c>
      <c r="AS70" s="5">
        <f t="shared" ca="1" si="24"/>
        <v>9579710.8086380363</v>
      </c>
      <c r="AT70" s="5">
        <f t="shared" ca="1" si="24"/>
        <v>10887174.12743751</v>
      </c>
      <c r="AU70" s="5">
        <f t="shared" ca="1" si="24"/>
        <v>12214001.945486657</v>
      </c>
      <c r="AV70" s="5">
        <f t="shared" ca="1" si="24"/>
        <v>13143068.730189621</v>
      </c>
      <c r="AW70" s="5">
        <f t="shared" ca="1" si="24"/>
        <v>14087825.666293427</v>
      </c>
      <c r="AX70" s="5">
        <f t="shared" ca="1" si="24"/>
        <v>14010479.175116181</v>
      </c>
      <c r="AY70" s="5">
        <f t="shared" ca="1" si="24"/>
        <v>13927228.936451688</v>
      </c>
      <c r="AZ70" s="5">
        <f t="shared" ca="1" si="24"/>
        <v>14441836.156032465</v>
      </c>
      <c r="BA70" s="5">
        <f t="shared" ca="1" si="24"/>
        <v>14954263.336832762</v>
      </c>
      <c r="BB70" s="5">
        <f t="shared" ca="1" si="24"/>
        <v>15205520.851750135</v>
      </c>
      <c r="BC70" s="5">
        <f t="shared" ca="1" si="24"/>
        <v>15455562.074931644</v>
      </c>
      <c r="BD70" s="5">
        <f t="shared" ca="1" si="24"/>
        <v>15839663.813820638</v>
      </c>
      <c r="BE70" s="5">
        <f t="shared" ca="1" si="24"/>
        <v>16224250.500065841</v>
      </c>
      <c r="BF70" s="5">
        <f t="shared" ca="1" si="24"/>
        <v>16583176.947064325</v>
      </c>
      <c r="BG70" s="5">
        <f t="shared" ca="1" si="24"/>
        <v>16943630.69335629</v>
      </c>
      <c r="BH70" s="5">
        <f t="shared" ca="1" si="24"/>
        <v>16830093.088366747</v>
      </c>
      <c r="BI70" s="5">
        <f t="shared" ca="1" si="24"/>
        <v>16714578.482884638</v>
      </c>
    </row>
    <row r="71" spans="1:61" x14ac:dyDescent="0.25">
      <c r="A71" t="s">
        <v>190</v>
      </c>
      <c r="C71" s="4">
        <f>'For Sale'!C76-'For Sale'!C73</f>
        <v>0</v>
      </c>
      <c r="D71" s="4">
        <f>'For Sale'!D76-'For Sale'!D73</f>
        <v>0</v>
      </c>
      <c r="E71" s="4">
        <f>'For Sale'!E76-'For Sale'!E73</f>
        <v>0</v>
      </c>
      <c r="F71" s="4">
        <f>'For Sale'!F76-'For Sale'!F73</f>
        <v>0</v>
      </c>
      <c r="G71" s="4">
        <f>'For Sale'!G76-'For Sale'!G73</f>
        <v>0</v>
      </c>
      <c r="H71" s="4">
        <f>'For Sale'!H76-'For Sale'!H73</f>
        <v>0</v>
      </c>
      <c r="I71" s="4">
        <f>'For Sale'!I76-'For Sale'!I73</f>
        <v>0</v>
      </c>
      <c r="J71" s="4">
        <f>'For Sale'!J76-'For Sale'!J73</f>
        <v>0</v>
      </c>
      <c r="K71" s="4">
        <f>'For Sale'!K76-'For Sale'!K73</f>
        <v>0</v>
      </c>
      <c r="L71" s="4">
        <f>'For Sale'!L76-'For Sale'!L73</f>
        <v>0</v>
      </c>
      <c r="M71" s="4">
        <f>'For Sale'!M76-'For Sale'!M73</f>
        <v>0</v>
      </c>
      <c r="N71" s="4">
        <f>'For Sale'!N76-'For Sale'!N73</f>
        <v>0</v>
      </c>
      <c r="O71" s="4">
        <f>'For Sale'!O76-'For Sale'!O73</f>
        <v>0</v>
      </c>
      <c r="P71" s="4">
        <f>'For Sale'!P76-'For Sale'!P73</f>
        <v>0</v>
      </c>
      <c r="Q71" s="4">
        <f>'For Sale'!Q76-'For Sale'!Q73</f>
        <v>0</v>
      </c>
      <c r="R71" s="4">
        <f>'For Sale'!R76-'For Sale'!R73</f>
        <v>0</v>
      </c>
      <c r="S71" s="4">
        <f>'For Sale'!S76-'For Sale'!S73</f>
        <v>0</v>
      </c>
      <c r="T71" s="4">
        <f>'For Sale'!T76-'For Sale'!T73</f>
        <v>0</v>
      </c>
      <c r="U71" s="4">
        <f>'For Sale'!U76-'For Sale'!U73</f>
        <v>0</v>
      </c>
      <c r="V71" s="4">
        <f>'For Sale'!V76-'For Sale'!V73</f>
        <v>0</v>
      </c>
      <c r="W71" s="4">
        <f>'For Sale'!W76-'For Sale'!W73</f>
        <v>0</v>
      </c>
      <c r="X71" s="4">
        <f>'For Sale'!X76-'For Sale'!X73</f>
        <v>0</v>
      </c>
      <c r="Y71" s="4">
        <f>'For Sale'!Y76-'For Sale'!Y73</f>
        <v>0</v>
      </c>
      <c r="Z71" s="4">
        <f>'For Sale'!Z76-'For Sale'!Z73</f>
        <v>0</v>
      </c>
      <c r="AA71" s="4">
        <f>'For Sale'!AA76-'For Sale'!AA73</f>
        <v>0</v>
      </c>
      <c r="AB71" s="4">
        <f>'For Sale'!AB76-'For Sale'!AB73</f>
        <v>0</v>
      </c>
      <c r="AC71" s="4">
        <f>'For Sale'!AC76-'For Sale'!AC73</f>
        <v>0</v>
      </c>
      <c r="AD71" s="4">
        <f>'For Sale'!AD76-'For Sale'!AD73</f>
        <v>0</v>
      </c>
      <c r="AE71" s="4">
        <f>'For Sale'!AE76-'For Sale'!AE73</f>
        <v>0</v>
      </c>
      <c r="AF71" s="4">
        <f>'For Sale'!AF76-'For Sale'!AF73</f>
        <v>0</v>
      </c>
      <c r="AG71" s="4">
        <f>'For Sale'!AG76-'For Sale'!AG73</f>
        <v>0</v>
      </c>
      <c r="AH71" s="4">
        <f>'For Sale'!AH76-'For Sale'!AH73</f>
        <v>0</v>
      </c>
      <c r="AI71" s="4">
        <f>'For Sale'!AI76-'For Sale'!AI73</f>
        <v>0</v>
      </c>
      <c r="AJ71" s="4">
        <f>'For Sale'!AJ76-'For Sale'!AJ73</f>
        <v>0</v>
      </c>
      <c r="AK71" s="4">
        <f>'For Sale'!AK76-'For Sale'!AK73</f>
        <v>0</v>
      </c>
      <c r="AL71" s="4">
        <f>'For Sale'!AL76-'For Sale'!AL73</f>
        <v>0</v>
      </c>
      <c r="AM71" s="4">
        <f>'For Sale'!AM76-'For Sale'!AM73</f>
        <v>0</v>
      </c>
      <c r="AN71" s="4">
        <f>'For Sale'!AN76-'For Sale'!AN73</f>
        <v>0</v>
      </c>
      <c r="AO71" s="4">
        <f>'For Sale'!AO76-'For Sale'!AO73</f>
        <v>0</v>
      </c>
      <c r="AP71" s="4">
        <f>'For Sale'!AP76-'For Sale'!AP73</f>
        <v>0</v>
      </c>
      <c r="AQ71" s="4">
        <f>'For Sale'!AQ76-'For Sale'!AQ73</f>
        <v>0</v>
      </c>
      <c r="AR71" s="4">
        <f>'For Sale'!AR76-'For Sale'!AR73</f>
        <v>0</v>
      </c>
      <c r="AS71" s="4">
        <f>'For Sale'!AS76-'For Sale'!AS73</f>
        <v>0</v>
      </c>
      <c r="AT71" s="4">
        <f>'For Sale'!AT76-'For Sale'!AT73</f>
        <v>0</v>
      </c>
      <c r="AU71" s="4">
        <f>'For Sale'!AU76-'For Sale'!AU73</f>
        <v>0</v>
      </c>
      <c r="AV71" s="4">
        <f>'For Sale'!AV76-'For Sale'!AV73</f>
        <v>0</v>
      </c>
      <c r="AW71" s="4">
        <f>'For Sale'!AW76-'For Sale'!AW73</f>
        <v>0</v>
      </c>
      <c r="AX71" s="4">
        <f>'For Sale'!AX76-'For Sale'!AX73</f>
        <v>0</v>
      </c>
      <c r="AY71" s="4">
        <f>'For Sale'!AY76-'For Sale'!AY73</f>
        <v>0</v>
      </c>
      <c r="AZ71" s="4">
        <f>'For Sale'!AZ76-'For Sale'!AZ73</f>
        <v>0</v>
      </c>
      <c r="BA71" s="4">
        <f>'For Sale'!BA76-'For Sale'!BA73</f>
        <v>0</v>
      </c>
      <c r="BB71" s="4">
        <f>'For Sale'!BB76-'For Sale'!BB73</f>
        <v>0</v>
      </c>
      <c r="BC71" s="4">
        <f>'For Sale'!BC76-'For Sale'!BC73</f>
        <v>0</v>
      </c>
      <c r="BD71" s="4">
        <f>'For Sale'!BD76-'For Sale'!BD73</f>
        <v>0</v>
      </c>
      <c r="BE71" s="4">
        <f>'For Sale'!BE76-'For Sale'!BE73</f>
        <v>0</v>
      </c>
      <c r="BF71" s="4">
        <f>'For Sale'!BF76-'For Sale'!BF73</f>
        <v>0</v>
      </c>
      <c r="BG71" s="4">
        <f>'For Sale'!BG76-'For Sale'!BG73</f>
        <v>0</v>
      </c>
      <c r="BH71" s="4">
        <f>'For Sale'!BH76-'For Sale'!BH73</f>
        <v>0</v>
      </c>
      <c r="BI71" s="4">
        <f>'For Sale'!BI76-'For Sale'!BI73</f>
        <v>0</v>
      </c>
    </row>
    <row r="72" spans="1:61" x14ac:dyDescent="0.25">
      <c r="A72" t="s">
        <v>119</v>
      </c>
      <c r="C72" s="5">
        <f ca="1">SUM(C70:C71)</f>
        <v>3084540.1903412826</v>
      </c>
      <c r="D72" s="5">
        <f t="shared" ref="D72:BI72" ca="1" si="25">SUM(D70:D71)</f>
        <v>2828653.5514611937</v>
      </c>
      <c r="E72" s="5">
        <f t="shared" ca="1" si="25"/>
        <v>4055154.961796619</v>
      </c>
      <c r="F72" s="5">
        <f t="shared" ca="1" si="25"/>
        <v>5308808.9071376324</v>
      </c>
      <c r="G72" s="5">
        <f t="shared" ca="1" si="25"/>
        <v>4228970.8402750753</v>
      </c>
      <c r="H72" s="5">
        <f t="shared" ca="1" si="25"/>
        <v>4579097.9927153885</v>
      </c>
      <c r="I72" s="5">
        <f t="shared" ca="1" si="25"/>
        <v>4916594.6655228734</v>
      </c>
      <c r="J72" s="5">
        <f t="shared" ca="1" si="25"/>
        <v>5059837.5509296283</v>
      </c>
      <c r="K72" s="5">
        <f t="shared" ca="1" si="25"/>
        <v>5171339.700870119</v>
      </c>
      <c r="L72" s="5">
        <f t="shared" ca="1" si="25"/>
        <v>5166115.1025964878</v>
      </c>
      <c r="M72" s="5">
        <f t="shared" ca="1" si="25"/>
        <v>5166065.9408442341</v>
      </c>
      <c r="N72" s="5">
        <f t="shared" ca="1" si="25"/>
        <v>5379872.9747562222</v>
      </c>
      <c r="O72" s="5">
        <f t="shared" ca="1" si="25"/>
        <v>5598675.1384850144</v>
      </c>
      <c r="P72" s="5">
        <f t="shared" ca="1" si="25"/>
        <v>5786428.0508584529</v>
      </c>
      <c r="Q72" s="5">
        <f t="shared" ca="1" si="25"/>
        <v>5984224.2992606014</v>
      </c>
      <c r="R72" s="5">
        <f t="shared" ca="1" si="25"/>
        <v>5049741.8451884389</v>
      </c>
      <c r="S72" s="5">
        <f t="shared" ca="1" si="25"/>
        <v>4851263.3741374463</v>
      </c>
      <c r="T72" s="5">
        <f t="shared" ca="1" si="25"/>
        <v>4181056.1785735935</v>
      </c>
      <c r="U72" s="5">
        <f t="shared" ca="1" si="25"/>
        <v>4043920.2647370622</v>
      </c>
      <c r="V72" s="5">
        <f t="shared" ca="1" si="25"/>
        <v>3430670.6527526379</v>
      </c>
      <c r="W72" s="5">
        <f t="shared" ca="1" si="25"/>
        <v>2819971.8449201658</v>
      </c>
      <c r="X72" s="5">
        <f t="shared" ca="1" si="25"/>
        <v>2763271.0768102631</v>
      </c>
      <c r="Y72" s="5">
        <f t="shared" ca="1" si="25"/>
        <v>2712758.4445044994</v>
      </c>
      <c r="Z72" s="5">
        <f t="shared" ca="1" si="25"/>
        <v>4465925.1704358235</v>
      </c>
      <c r="AA72" s="5">
        <f t="shared" ca="1" si="25"/>
        <v>6237546.5647547692</v>
      </c>
      <c r="AB72" s="5">
        <f t="shared" ca="1" si="25"/>
        <v>6799071.9398904145</v>
      </c>
      <c r="AC72" s="5">
        <f t="shared" ca="1" si="25"/>
        <v>7341307.9488140866</v>
      </c>
      <c r="AD72" s="5">
        <f t="shared" ca="1" si="25"/>
        <v>7615997.3497927934</v>
      </c>
      <c r="AE72" s="5">
        <f t="shared" ca="1" si="25"/>
        <v>7868088.6097368896</v>
      </c>
      <c r="AF72" s="5">
        <f t="shared" ca="1" si="25"/>
        <v>7899326.8734998703</v>
      </c>
      <c r="AG72" s="5">
        <f t="shared" ca="1" si="25"/>
        <v>7899285.5925405622</v>
      </c>
      <c r="AH72" s="5">
        <f t="shared" ca="1" si="25"/>
        <v>8222873.2154772282</v>
      </c>
      <c r="AI72" s="5">
        <f t="shared" ca="1" si="25"/>
        <v>8545665.3763299808</v>
      </c>
      <c r="AJ72" s="5">
        <f t="shared" ca="1" si="25"/>
        <v>8804155.4464124367</v>
      </c>
      <c r="AK72" s="5">
        <f t="shared" ca="1" si="25"/>
        <v>9034421.5330138654</v>
      </c>
      <c r="AL72" s="5">
        <f t="shared" ca="1" si="25"/>
        <v>9266406.7243962809</v>
      </c>
      <c r="AM72" s="5">
        <f t="shared" ca="1" si="25"/>
        <v>9500123.7712831497</v>
      </c>
      <c r="AN72" s="5">
        <f t="shared" ca="1" si="25"/>
        <v>9735585.5189711973</v>
      </c>
      <c r="AO72" s="5">
        <f t="shared" ca="1" si="25"/>
        <v>9972804.9080314338</v>
      </c>
      <c r="AP72" s="5">
        <f t="shared" ca="1" si="25"/>
        <v>10011856.958377339</v>
      </c>
      <c r="AQ72" s="5">
        <f t="shared" ca="1" si="25"/>
        <v>10049903.662759982</v>
      </c>
      <c r="AR72" s="5">
        <f t="shared" ca="1" si="25"/>
        <v>9816991.7815525532</v>
      </c>
      <c r="AS72" s="5">
        <f t="shared" ca="1" si="25"/>
        <v>9579710.8086380363</v>
      </c>
      <c r="AT72" s="5">
        <f t="shared" ca="1" si="25"/>
        <v>10887174.12743751</v>
      </c>
      <c r="AU72" s="5">
        <f t="shared" ca="1" si="25"/>
        <v>12214001.945486657</v>
      </c>
      <c r="AV72" s="5">
        <f t="shared" ca="1" si="25"/>
        <v>13143068.730189621</v>
      </c>
      <c r="AW72" s="5">
        <f t="shared" ca="1" si="25"/>
        <v>14087825.666293427</v>
      </c>
      <c r="AX72" s="5">
        <f t="shared" ca="1" si="25"/>
        <v>14010479.175116181</v>
      </c>
      <c r="AY72" s="5">
        <f t="shared" ca="1" si="25"/>
        <v>13927228.936451688</v>
      </c>
      <c r="AZ72" s="5">
        <f t="shared" ca="1" si="25"/>
        <v>14441836.156032465</v>
      </c>
      <c r="BA72" s="5">
        <f t="shared" ca="1" si="25"/>
        <v>14954263.336832762</v>
      </c>
      <c r="BB72" s="5">
        <f t="shared" ca="1" si="25"/>
        <v>15205520.851750135</v>
      </c>
      <c r="BC72" s="5">
        <f t="shared" ca="1" si="25"/>
        <v>15455562.074931644</v>
      </c>
      <c r="BD72" s="5">
        <f t="shared" ca="1" si="25"/>
        <v>15839663.813820638</v>
      </c>
      <c r="BE72" s="5">
        <f t="shared" ca="1" si="25"/>
        <v>16224250.500065841</v>
      </c>
      <c r="BF72" s="5">
        <f t="shared" ca="1" si="25"/>
        <v>16583176.947064325</v>
      </c>
      <c r="BG72" s="5">
        <f t="shared" ca="1" si="25"/>
        <v>16943630.69335629</v>
      </c>
      <c r="BH72" s="5">
        <f t="shared" ca="1" si="25"/>
        <v>16830093.088366747</v>
      </c>
      <c r="BI72" s="5">
        <f t="shared" ca="1" si="25"/>
        <v>16714578.482884638</v>
      </c>
    </row>
    <row r="73" spans="1:61" x14ac:dyDescent="0.25">
      <c r="A73" t="s">
        <v>120</v>
      </c>
      <c r="C73" s="5">
        <f ca="1">C72-B72</f>
        <v>3084540.1903412826</v>
      </c>
      <c r="D73" s="5">
        <f t="shared" ref="D73:BI73" ca="1" si="26">D72-C72</f>
        <v>-255886.63888008893</v>
      </c>
      <c r="E73" s="5">
        <f t="shared" ca="1" si="26"/>
        <v>1226501.4103354253</v>
      </c>
      <c r="F73" s="5">
        <f t="shared" ca="1" si="26"/>
        <v>1253653.9453410134</v>
      </c>
      <c r="G73" s="5">
        <f t="shared" ca="1" si="26"/>
        <v>-1079838.0668625571</v>
      </c>
      <c r="H73" s="5">
        <f t="shared" ca="1" si="26"/>
        <v>350127.15244031325</v>
      </c>
      <c r="I73" s="5">
        <f t="shared" ca="1" si="26"/>
        <v>337496.67280748487</v>
      </c>
      <c r="J73" s="5">
        <f t="shared" ca="1" si="26"/>
        <v>143242.88540675491</v>
      </c>
      <c r="K73" s="5">
        <f t="shared" ca="1" si="26"/>
        <v>111502.14994049072</v>
      </c>
      <c r="L73" s="5">
        <f t="shared" ca="1" si="26"/>
        <v>-5224.5982736311853</v>
      </c>
      <c r="M73" s="5">
        <f t="shared" ca="1" si="26"/>
        <v>-49.161752253770828</v>
      </c>
      <c r="N73" s="5">
        <f t="shared" ca="1" si="26"/>
        <v>213807.03391198814</v>
      </c>
      <c r="O73" s="5">
        <f t="shared" ca="1" si="26"/>
        <v>218802.16372879222</v>
      </c>
      <c r="P73" s="5">
        <f t="shared" ca="1" si="26"/>
        <v>187752.91237343848</v>
      </c>
      <c r="Q73" s="5">
        <f t="shared" ca="1" si="26"/>
        <v>197796.24840214849</v>
      </c>
      <c r="R73" s="5">
        <f t="shared" ca="1" si="26"/>
        <v>-934482.45407216251</v>
      </c>
      <c r="S73" s="5">
        <f t="shared" ca="1" si="26"/>
        <v>-198478.47105099261</v>
      </c>
      <c r="T73" s="5">
        <f t="shared" ca="1" si="26"/>
        <v>-670207.19556385279</v>
      </c>
      <c r="U73" s="5">
        <f t="shared" ca="1" si="26"/>
        <v>-137135.91383653134</v>
      </c>
      <c r="V73" s="5">
        <f t="shared" ca="1" si="26"/>
        <v>-613249.61198442429</v>
      </c>
      <c r="W73" s="5">
        <f t="shared" ca="1" si="26"/>
        <v>-610698.80783247203</v>
      </c>
      <c r="X73" s="5">
        <f t="shared" ca="1" si="26"/>
        <v>-56700.76810990274</v>
      </c>
      <c r="Y73" s="5">
        <f t="shared" ca="1" si="26"/>
        <v>-50512.632305763662</v>
      </c>
      <c r="Z73" s="5">
        <f t="shared" ca="1" si="26"/>
        <v>1753166.7259313241</v>
      </c>
      <c r="AA73" s="5">
        <f t="shared" ca="1" si="26"/>
        <v>1771621.3943189457</v>
      </c>
      <c r="AB73" s="5">
        <f t="shared" ca="1" si="26"/>
        <v>561525.37513564527</v>
      </c>
      <c r="AC73" s="5">
        <f t="shared" ca="1" si="26"/>
        <v>542236.00892367214</v>
      </c>
      <c r="AD73" s="5">
        <f t="shared" ca="1" si="26"/>
        <v>274689.40097870678</v>
      </c>
      <c r="AE73" s="5">
        <f t="shared" ca="1" si="26"/>
        <v>252091.25994409621</v>
      </c>
      <c r="AF73" s="5">
        <f t="shared" ca="1" si="26"/>
        <v>31238.2637629807</v>
      </c>
      <c r="AG73" s="5">
        <f t="shared" ca="1" si="26"/>
        <v>-41.28095930814743</v>
      </c>
      <c r="AH73" s="5">
        <f t="shared" ca="1" si="26"/>
        <v>323587.62293666601</v>
      </c>
      <c r="AI73" s="5">
        <f t="shared" ca="1" si="26"/>
        <v>322792.16085275263</v>
      </c>
      <c r="AJ73" s="5">
        <f t="shared" ca="1" si="26"/>
        <v>258490.07008245587</v>
      </c>
      <c r="AK73" s="5">
        <f t="shared" ca="1" si="26"/>
        <v>230266.08660142869</v>
      </c>
      <c r="AL73" s="5">
        <f t="shared" ca="1" si="26"/>
        <v>231985.19138241559</v>
      </c>
      <c r="AM73" s="5">
        <f t="shared" ca="1" si="26"/>
        <v>233717.04688686877</v>
      </c>
      <c r="AN73" s="5">
        <f t="shared" ca="1" si="26"/>
        <v>235461.74768804759</v>
      </c>
      <c r="AO73" s="5">
        <f t="shared" ca="1" si="26"/>
        <v>237219.38906023651</v>
      </c>
      <c r="AP73" s="5">
        <f t="shared" ca="1" si="26"/>
        <v>39052.050345905125</v>
      </c>
      <c r="AQ73" s="5">
        <f t="shared" ca="1" si="26"/>
        <v>38046.704382643104</v>
      </c>
      <c r="AR73" s="5">
        <f t="shared" ca="1" si="26"/>
        <v>-232911.88120742887</v>
      </c>
      <c r="AS73" s="5">
        <f t="shared" ca="1" si="26"/>
        <v>-237280.97291451693</v>
      </c>
      <c r="AT73" s="5">
        <f t="shared" ca="1" si="26"/>
        <v>1307463.3187994733</v>
      </c>
      <c r="AU73" s="5">
        <f t="shared" ca="1" si="26"/>
        <v>1326827.8180491477</v>
      </c>
      <c r="AV73" s="5">
        <f t="shared" ca="1" si="26"/>
        <v>929066.78470296413</v>
      </c>
      <c r="AW73" s="5">
        <f t="shared" ca="1" si="26"/>
        <v>944756.9361038059</v>
      </c>
      <c r="AX73" s="5">
        <f t="shared" ca="1" si="26"/>
        <v>-77346.491177245975</v>
      </c>
      <c r="AY73" s="5">
        <f t="shared" ca="1" si="26"/>
        <v>-83250.238664492965</v>
      </c>
      <c r="AZ73" s="5">
        <f t="shared" ca="1" si="26"/>
        <v>514607.21958077699</v>
      </c>
      <c r="BA73" s="5">
        <f t="shared" ca="1" si="26"/>
        <v>512427.18080029637</v>
      </c>
      <c r="BB73" s="5">
        <f t="shared" ca="1" si="26"/>
        <v>251257.51491737366</v>
      </c>
      <c r="BC73" s="5">
        <f t="shared" ca="1" si="26"/>
        <v>250041.22318150848</v>
      </c>
      <c r="BD73" s="5">
        <f t="shared" ca="1" si="26"/>
        <v>384101.73888899386</v>
      </c>
      <c r="BE73" s="5">
        <f t="shared" ca="1" si="26"/>
        <v>384586.68624520302</v>
      </c>
      <c r="BF73" s="5">
        <f t="shared" ca="1" si="26"/>
        <v>358926.44699848443</v>
      </c>
      <c r="BG73" s="5">
        <f t="shared" ca="1" si="26"/>
        <v>360453.74629196525</v>
      </c>
      <c r="BH73" s="5">
        <f t="shared" ca="1" si="26"/>
        <v>-113537.60498954356</v>
      </c>
      <c r="BI73" s="5">
        <f t="shared" ca="1" si="26"/>
        <v>-115514.60548210889</v>
      </c>
    </row>
    <row r="77" spans="1:61" x14ac:dyDescent="0.25">
      <c r="A77">
        <v>1</v>
      </c>
      <c r="B77" t="s">
        <v>35</v>
      </c>
    </row>
    <row r="78" spans="1:61" x14ac:dyDescent="0.25">
      <c r="A78">
        <v>2</v>
      </c>
      <c r="B78" t="s">
        <v>11</v>
      </c>
    </row>
    <row r="79" spans="1:61" x14ac:dyDescent="0.25">
      <c r="A79">
        <v>3</v>
      </c>
      <c r="B79" t="s">
        <v>612</v>
      </c>
    </row>
    <row r="80" spans="1:61" x14ac:dyDescent="0.25">
      <c r="A80">
        <v>4</v>
      </c>
      <c r="B80" t="s">
        <v>623</v>
      </c>
    </row>
    <row r="81" spans="1:2" x14ac:dyDescent="0.25">
      <c r="A81">
        <v>5</v>
      </c>
      <c r="B81" t="s">
        <v>624</v>
      </c>
    </row>
    <row r="82" spans="1:2" x14ac:dyDescent="0.25">
      <c r="A82">
        <v>6</v>
      </c>
      <c r="B82" t="s">
        <v>625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CS263"/>
  <sheetViews>
    <sheetView tabSelected="1" topLeftCell="A24" zoomScale="80" zoomScaleNormal="80" workbookViewId="0">
      <selection activeCell="A30" sqref="A30"/>
    </sheetView>
  </sheetViews>
  <sheetFormatPr defaultRowHeight="15" x14ac:dyDescent="0.25"/>
  <cols>
    <col min="1" max="1" width="35.5703125" customWidth="1"/>
    <col min="2" max="2" width="18.85546875" customWidth="1"/>
    <col min="3" max="3" width="14.5703125" bestFit="1" customWidth="1"/>
    <col min="4" max="4" width="16" customWidth="1"/>
    <col min="5" max="26" width="15.140625" bestFit="1" customWidth="1"/>
    <col min="27" max="27" width="12.28515625" bestFit="1" customWidth="1"/>
    <col min="28" max="61" width="12.5703125" bestFit="1" customWidth="1"/>
  </cols>
  <sheetData>
    <row r="1" spans="1:4" x14ac:dyDescent="0.25">
      <c r="A1" t="s">
        <v>631</v>
      </c>
    </row>
    <row r="3" spans="1:4" x14ac:dyDescent="0.25">
      <c r="A3" t="s">
        <v>114</v>
      </c>
      <c r="B3" s="21">
        <f>3/103</f>
        <v>2.9126213592233011E-2</v>
      </c>
    </row>
    <row r="5" spans="1:4" x14ac:dyDescent="0.25">
      <c r="A5" s="9" t="s">
        <v>333</v>
      </c>
    </row>
    <row r="6" spans="1:4" x14ac:dyDescent="0.25">
      <c r="A6" t="s">
        <v>113</v>
      </c>
      <c r="B6" s="14">
        <v>0.03</v>
      </c>
      <c r="C6" s="127">
        <f>-1+(1+B6/4)^4</f>
        <v>3.0339190664062876E-2</v>
      </c>
      <c r="D6" t="s">
        <v>632</v>
      </c>
    </row>
    <row r="7" spans="1:4" x14ac:dyDescent="0.25">
      <c r="A7" t="s">
        <v>115</v>
      </c>
      <c r="B7" s="14">
        <v>0.2</v>
      </c>
    </row>
    <row r="8" spans="1:4" x14ac:dyDescent="0.25">
      <c r="B8" s="14"/>
    </row>
    <row r="9" spans="1:4" x14ac:dyDescent="0.25">
      <c r="A9" t="s">
        <v>627</v>
      </c>
      <c r="B9" s="14" t="b">
        <f>TRUE()</f>
        <v>1</v>
      </c>
    </row>
    <row r="11" spans="1:4" x14ac:dyDescent="0.25">
      <c r="A11" s="9" t="s">
        <v>334</v>
      </c>
    </row>
    <row r="12" spans="1:4" x14ac:dyDescent="0.25">
      <c r="A12" t="s">
        <v>113</v>
      </c>
      <c r="B12" s="14">
        <v>0.06</v>
      </c>
      <c r="C12" s="127">
        <f>-1+(1+B12/4)^4</f>
        <v>6.136355062499943E-2</v>
      </c>
      <c r="D12" t="s">
        <v>632</v>
      </c>
    </row>
    <row r="13" spans="1:4" ht="18.75" x14ac:dyDescent="0.3">
      <c r="A13" t="s">
        <v>115</v>
      </c>
      <c r="B13" s="14">
        <v>0.25</v>
      </c>
      <c r="C13" s="134" t="str">
        <f>IF(AND(B9,OR(B13&lt;=B7,B12&lt;=B6)),"  fix your parameters -- tier 2 active -- pref and carry need to be higher","")</f>
        <v/>
      </c>
    </row>
    <row r="14" spans="1:4" x14ac:dyDescent="0.25">
      <c r="B14" s="14"/>
    </row>
    <row r="15" spans="1:4" ht="30" x14ac:dyDescent="0.25">
      <c r="A15" s="27" t="s">
        <v>420</v>
      </c>
      <c r="B15" s="12">
        <v>2</v>
      </c>
      <c r="C15" t="str">
        <f>VLOOKUP($B$15,$A$261:$C$263,2)</f>
        <v>Middle</v>
      </c>
      <c r="D15">
        <f>VLOOKUP($B$15,$A$261:$C$263,3)</f>
        <v>0.5</v>
      </c>
    </row>
    <row r="16" spans="1:4" x14ac:dyDescent="0.25">
      <c r="A16" s="27"/>
      <c r="B16" s="12"/>
    </row>
    <row r="17" spans="1:97" x14ac:dyDescent="0.25">
      <c r="A17" s="27" t="s">
        <v>582</v>
      </c>
      <c r="B17" s="12" t="b">
        <f>FALSE()</f>
        <v>0</v>
      </c>
    </row>
    <row r="18" spans="1:97" x14ac:dyDescent="0.25">
      <c r="B18" s="14"/>
    </row>
    <row r="19" spans="1:97" x14ac:dyDescent="0.25">
      <c r="A19" t="s">
        <v>628</v>
      </c>
      <c r="B19" s="123">
        <f>1-B3</f>
        <v>0.970873786407767</v>
      </c>
    </row>
    <row r="20" spans="1:97" x14ac:dyDescent="0.25">
      <c r="A20" t="s">
        <v>629</v>
      </c>
      <c r="B20" s="123">
        <f>B19*(1-B7)</f>
        <v>0.77669902912621369</v>
      </c>
    </row>
    <row r="21" spans="1:97" x14ac:dyDescent="0.25">
      <c r="A21" t="s">
        <v>630</v>
      </c>
      <c r="B21" s="123">
        <f>IF(B9,B19*(1-B13),B20)</f>
        <v>0.72815533980582525</v>
      </c>
    </row>
    <row r="22" spans="1:97" x14ac:dyDescent="0.25">
      <c r="B22" s="10"/>
    </row>
    <row r="23" spans="1:97" x14ac:dyDescent="0.25">
      <c r="A23" t="s">
        <v>419</v>
      </c>
      <c r="B23" s="10"/>
      <c r="C23" t="b">
        <f>IF(NOT(Operations!$B$14),TRUE(),IF(((Operations!$B$15+Timeline!$C$12)&gt;='Waterfall and TWR'!C28),TRUE(),FALSE()))</f>
        <v>1</v>
      </c>
      <c r="D23" t="b">
        <f>IF(NOT(Operations!$B$14),TRUE(),IF(((Operations!$B$15+Timeline!$C$12)&gt;='Waterfall and TWR'!D28),TRUE(),FALSE()))</f>
        <v>1</v>
      </c>
      <c r="E23" t="b">
        <f>IF(NOT(Operations!$B$14),TRUE(),IF(((Operations!$B$15+Timeline!$C$12)&gt;='Waterfall and TWR'!E28),TRUE(),FALSE()))</f>
        <v>1</v>
      </c>
      <c r="F23" t="b">
        <f>IF(NOT(Operations!$B$14),TRUE(),IF(((Operations!$B$15+Timeline!$C$12)&gt;='Waterfall and TWR'!F28),TRUE(),FALSE()))</f>
        <v>1</v>
      </c>
      <c r="G23" t="b">
        <f>IF(NOT(Operations!$B$14),TRUE(),IF(((Operations!$B$15+Timeline!$C$12)&gt;='Waterfall and TWR'!G28),TRUE(),FALSE()))</f>
        <v>1</v>
      </c>
      <c r="H23" t="b">
        <f>IF(NOT(Operations!$B$14),TRUE(),IF(((Operations!$B$15+Timeline!$C$12)&gt;='Waterfall and TWR'!H28),TRUE(),FALSE()))</f>
        <v>1</v>
      </c>
      <c r="I23" t="b">
        <f>IF(NOT(Operations!$B$14),TRUE(),IF(((Operations!$B$15+Timeline!$C$12)&gt;='Waterfall and TWR'!I28),TRUE(),FALSE()))</f>
        <v>1</v>
      </c>
      <c r="J23" t="b">
        <f>IF(NOT(Operations!$B$14),TRUE(),IF(((Operations!$B$15+Timeline!$C$12)&gt;='Waterfall and TWR'!J28),TRUE(),FALSE()))</f>
        <v>1</v>
      </c>
      <c r="K23" t="b">
        <f>IF(NOT(Operations!$B$14),TRUE(),IF(((Operations!$B$15+Timeline!$C$12)&gt;='Waterfall and TWR'!K28),TRUE(),FALSE()))</f>
        <v>1</v>
      </c>
      <c r="L23" t="b">
        <f>IF(NOT(Operations!$B$14),TRUE(),IF(((Operations!$B$15+Timeline!$C$12)&gt;='Waterfall and TWR'!L28),TRUE(),FALSE()))</f>
        <v>1</v>
      </c>
      <c r="M23" t="b">
        <f>IF(NOT(Operations!$B$14),TRUE(),IF(((Operations!$B$15+Timeline!$C$12)&gt;='Waterfall and TWR'!M28),TRUE(),FALSE()))</f>
        <v>1</v>
      </c>
      <c r="N23" t="b">
        <f>IF(NOT(Operations!$B$14),TRUE(),IF(((Operations!$B$15+Timeline!$C$12)&gt;='Waterfall and TWR'!N28),TRUE(),FALSE()))</f>
        <v>1</v>
      </c>
      <c r="O23" t="b">
        <f>IF(NOT(Operations!$B$14),TRUE(),IF(((Operations!$B$15+Timeline!$C$12)&gt;='Waterfall and TWR'!O28),TRUE(),FALSE()))</f>
        <v>1</v>
      </c>
      <c r="P23" t="b">
        <f>IF(NOT(Operations!$B$14),TRUE(),IF(((Operations!$B$15+Timeline!$C$12)&gt;='Waterfall and TWR'!P28),TRUE(),FALSE()))</f>
        <v>1</v>
      </c>
      <c r="Q23" t="b">
        <f>IF(NOT(Operations!$B$14),TRUE(),IF(((Operations!$B$15+Timeline!$C$12)&gt;='Waterfall and TWR'!Q28),TRUE(),FALSE()))</f>
        <v>1</v>
      </c>
      <c r="R23" t="b">
        <f>IF(NOT(Operations!$B$14),TRUE(),IF(((Operations!$B$15+Timeline!$C$12)&gt;='Waterfall and TWR'!R28),TRUE(),FALSE()))</f>
        <v>1</v>
      </c>
      <c r="S23" t="b">
        <f>IF(NOT(Operations!$B$14),TRUE(),IF(((Operations!$B$15+Timeline!$C$12)&gt;='Waterfall and TWR'!S28),TRUE(),FALSE()))</f>
        <v>1</v>
      </c>
      <c r="T23" t="b">
        <f>IF(NOT(Operations!$B$14),TRUE(),IF(((Operations!$B$15+Timeline!$C$12)&gt;='Waterfall and TWR'!T28),TRUE(),FALSE()))</f>
        <v>1</v>
      </c>
      <c r="U23" t="b">
        <f>IF(NOT(Operations!$B$14),TRUE(),IF(((Operations!$B$15+Timeline!$C$12)&gt;='Waterfall and TWR'!U28),TRUE(),FALSE()))</f>
        <v>1</v>
      </c>
      <c r="V23" t="b">
        <f>IF(NOT(Operations!$B$14),TRUE(),IF(((Operations!$B$15+Timeline!$C$12)&gt;='Waterfall and TWR'!V28),TRUE(),FALSE()))</f>
        <v>1</v>
      </c>
      <c r="W23" t="b">
        <f>IF(NOT(Operations!$B$14),TRUE(),IF(((Operations!$B$15+Timeline!$C$12)&gt;='Waterfall and TWR'!W28),TRUE(),FALSE()))</f>
        <v>1</v>
      </c>
      <c r="X23" t="b">
        <f>IF(NOT(Operations!$B$14),TRUE(),IF(((Operations!$B$15+Timeline!$C$12)&gt;='Waterfall and TWR'!X28),TRUE(),FALSE()))</f>
        <v>1</v>
      </c>
      <c r="Y23" t="b">
        <f>IF(NOT(Operations!$B$14),TRUE(),IF(((Operations!$B$15+Timeline!$C$12)&gt;='Waterfall and TWR'!Y28),TRUE(),FALSE()))</f>
        <v>1</v>
      </c>
      <c r="Z23" t="b">
        <f>IF(NOT(Operations!$B$14),TRUE(),IF(((Operations!$B$15+Timeline!$C$12)&gt;='Waterfall and TWR'!Z28),TRUE(),FALSE()))</f>
        <v>1</v>
      </c>
      <c r="AA23" t="b">
        <f>IF(NOT(Operations!$B$14),TRUE(),IF(((Operations!$B$15+Timeline!$C$12)&gt;='Waterfall and TWR'!AA28),TRUE(),FALSE()))</f>
        <v>1</v>
      </c>
      <c r="AB23" t="b">
        <f>IF(NOT(Operations!$B$14),TRUE(),IF(((Operations!$B$15+Timeline!$C$12)&gt;='Waterfall and TWR'!AB28),TRUE(),FALSE()))</f>
        <v>0</v>
      </c>
      <c r="AC23" t="b">
        <f>IF(NOT(Operations!$B$14),TRUE(),IF(((Operations!$B$15+Timeline!$C$12)&gt;='Waterfall and TWR'!AC28),TRUE(),FALSE()))</f>
        <v>0</v>
      </c>
      <c r="AD23" t="b">
        <f>IF(NOT(Operations!$B$14),TRUE(),IF(((Operations!$B$15+Timeline!$C$12)&gt;='Waterfall and TWR'!AD28),TRUE(),FALSE()))</f>
        <v>0</v>
      </c>
      <c r="AE23" t="b">
        <f>IF(NOT(Operations!$B$14),TRUE(),IF(((Operations!$B$15+Timeline!$C$12)&gt;='Waterfall and TWR'!AE28),TRUE(),FALSE()))</f>
        <v>0</v>
      </c>
      <c r="AF23" t="b">
        <f>IF(NOT(Operations!$B$14),TRUE(),IF(((Operations!$B$15+Timeline!$C$12)&gt;='Waterfall and TWR'!AF28),TRUE(),FALSE()))</f>
        <v>0</v>
      </c>
      <c r="AG23" t="b">
        <f>IF(NOT(Operations!$B$14),TRUE(),IF(((Operations!$B$15+Timeline!$C$12)&gt;='Waterfall and TWR'!AG28),TRUE(),FALSE()))</f>
        <v>0</v>
      </c>
      <c r="AH23" t="b">
        <f>IF(NOT(Operations!$B$14),TRUE(),IF(((Operations!$B$15+Timeline!$C$12)&gt;='Waterfall and TWR'!AH28),TRUE(),FALSE()))</f>
        <v>0</v>
      </c>
      <c r="AI23" t="b">
        <f>IF(NOT(Operations!$B$14),TRUE(),IF(((Operations!$B$15+Timeline!$C$12)&gt;='Waterfall and TWR'!AI28),TRUE(),FALSE()))</f>
        <v>0</v>
      </c>
      <c r="AJ23" t="b">
        <f>IF(NOT(Operations!$B$14),TRUE(),IF(((Operations!$B$15+Timeline!$C$12)&gt;='Waterfall and TWR'!AJ28),TRUE(),FALSE()))</f>
        <v>0</v>
      </c>
      <c r="AK23" t="b">
        <f>IF(NOT(Operations!$B$14),TRUE(),IF(((Operations!$B$15+Timeline!$C$12)&gt;='Waterfall and TWR'!AK28),TRUE(),FALSE()))</f>
        <v>0</v>
      </c>
      <c r="AL23" t="b">
        <f>IF(NOT(Operations!$B$14),TRUE(),IF(((Operations!$B$15+Timeline!$C$12)&gt;='Waterfall and TWR'!AL28),TRUE(),FALSE()))</f>
        <v>0</v>
      </c>
      <c r="AM23" t="b">
        <f>IF(NOT(Operations!$B$14),TRUE(),IF(((Operations!$B$15+Timeline!$C$12)&gt;='Waterfall and TWR'!AM28),TRUE(),FALSE()))</f>
        <v>0</v>
      </c>
      <c r="AN23" t="b">
        <f>IF(NOT(Operations!$B$14),TRUE(),IF(((Operations!$B$15+Timeline!$C$12)&gt;='Waterfall and TWR'!AN28),TRUE(),FALSE()))</f>
        <v>0</v>
      </c>
      <c r="AO23" t="b">
        <f>IF(NOT(Operations!$B$14),TRUE(),IF(((Operations!$B$15+Timeline!$C$12)&gt;='Waterfall and TWR'!AO28),TRUE(),FALSE()))</f>
        <v>0</v>
      </c>
      <c r="AP23" t="b">
        <f>IF(NOT(Operations!$B$14),TRUE(),IF(((Operations!$B$15+Timeline!$C$12)&gt;='Waterfall and TWR'!AP28),TRUE(),FALSE()))</f>
        <v>0</v>
      </c>
      <c r="AQ23" t="b">
        <f>IF(NOT(Operations!$B$14),TRUE(),IF(((Operations!$B$15+Timeline!$C$12)&gt;='Waterfall and TWR'!AQ28),TRUE(),FALSE()))</f>
        <v>0</v>
      </c>
      <c r="AR23" t="b">
        <f>IF(NOT(Operations!$B$14),TRUE(),IF(((Operations!$B$15+Timeline!$C$12)&gt;='Waterfall and TWR'!AR28),TRUE(),FALSE()))</f>
        <v>0</v>
      </c>
      <c r="AS23" t="b">
        <f>IF(NOT(Operations!$B$14),TRUE(),IF(((Operations!$B$15+Timeline!$C$12)&gt;='Waterfall and TWR'!AS28),TRUE(),FALSE()))</f>
        <v>0</v>
      </c>
      <c r="AT23" t="b">
        <f>IF(NOT(Operations!$B$14),TRUE(),IF(((Operations!$B$15+Timeline!$C$12)&gt;='Waterfall and TWR'!AT28),TRUE(),FALSE()))</f>
        <v>0</v>
      </c>
      <c r="AU23" t="b">
        <f>IF(NOT(Operations!$B$14),TRUE(),IF(((Operations!$B$15+Timeline!$C$12)&gt;='Waterfall and TWR'!AU28),TRUE(),FALSE()))</f>
        <v>0</v>
      </c>
      <c r="AV23" t="b">
        <f>IF(NOT(Operations!$B$14),TRUE(),IF(((Operations!$B$15+Timeline!$C$12)&gt;='Waterfall and TWR'!AV28),TRUE(),FALSE()))</f>
        <v>0</v>
      </c>
      <c r="AW23" t="b">
        <f>IF(NOT(Operations!$B$14),TRUE(),IF(((Operations!$B$15+Timeline!$C$12)&gt;='Waterfall and TWR'!AW28),TRUE(),FALSE()))</f>
        <v>0</v>
      </c>
      <c r="AX23" t="b">
        <f>IF(NOT(Operations!$B$14),TRUE(),IF(((Operations!$B$15+Timeline!$C$12)&gt;='Waterfall and TWR'!AX28),TRUE(),FALSE()))</f>
        <v>0</v>
      </c>
      <c r="AY23" t="b">
        <f>IF(NOT(Operations!$B$14),TRUE(),IF(((Operations!$B$15+Timeline!$C$12)&gt;='Waterfall and TWR'!AY28),TRUE(),FALSE()))</f>
        <v>0</v>
      </c>
      <c r="AZ23" t="b">
        <f>IF(NOT(Operations!$B$14),TRUE(),IF(((Operations!$B$15+Timeline!$C$12)&gt;='Waterfall and TWR'!AZ28),TRUE(),FALSE()))</f>
        <v>0</v>
      </c>
      <c r="BA23" t="b">
        <f>IF(NOT(Operations!$B$14),TRUE(),IF(((Operations!$B$15+Timeline!$C$12)&gt;='Waterfall and TWR'!BA28),TRUE(),FALSE()))</f>
        <v>0</v>
      </c>
      <c r="BB23" t="b">
        <f>IF(NOT(Operations!$B$14),TRUE(),IF(((Operations!$B$15+Timeline!$C$12)&gt;='Waterfall and TWR'!BB28),TRUE(),FALSE()))</f>
        <v>0</v>
      </c>
      <c r="BC23" t="b">
        <f>IF(NOT(Operations!$B$14),TRUE(),IF(((Operations!$B$15+Timeline!$C$12)&gt;='Waterfall and TWR'!BC28),TRUE(),FALSE()))</f>
        <v>0</v>
      </c>
      <c r="BD23" t="b">
        <f>IF(NOT(Operations!$B$14),TRUE(),IF(((Operations!$B$15+Timeline!$C$12)&gt;='Waterfall and TWR'!BD28),TRUE(),FALSE()))</f>
        <v>0</v>
      </c>
      <c r="BE23" t="b">
        <f>IF(NOT(Operations!$B$14),TRUE(),IF(((Operations!$B$15+Timeline!$C$12)&gt;='Waterfall and TWR'!BE28),TRUE(),FALSE()))</f>
        <v>0</v>
      </c>
      <c r="BF23" t="b">
        <f>IF(NOT(Operations!$B$14),TRUE(),IF(((Operations!$B$15+Timeline!$C$12)&gt;='Waterfall and TWR'!BF28),TRUE(),FALSE()))</f>
        <v>0</v>
      </c>
      <c r="BG23" t="b">
        <f>IF(NOT(Operations!$B$14),TRUE(),IF(((Operations!$B$15+Timeline!$C$12)&gt;='Waterfall and TWR'!BG28),TRUE(),FALSE()))</f>
        <v>0</v>
      </c>
      <c r="BH23" t="b">
        <f>IF(NOT(Operations!$B$14),TRUE(),IF(((Operations!$B$15+Timeline!$C$12)&gt;='Waterfall and TWR'!BH28),TRUE(),FALSE()))</f>
        <v>0</v>
      </c>
      <c r="BI23" t="b">
        <f>IF(NOT(Operations!$B$14),TRUE(),IF(((Operations!$B$15+Timeline!$C$12)&gt;='Waterfall and TWR'!BI28),TRUE(),FALSE()))</f>
        <v>0</v>
      </c>
    </row>
    <row r="24" spans="1:97" x14ac:dyDescent="0.25">
      <c r="A24" t="s">
        <v>432</v>
      </c>
      <c r="B24" s="10"/>
      <c r="C24" t="b">
        <f>NOT(C23)</f>
        <v>0</v>
      </c>
      <c r="D24" t="b">
        <f t="shared" ref="D24:BI24" si="0">NOT(D23)</f>
        <v>0</v>
      </c>
      <c r="E24" t="b">
        <f t="shared" si="0"/>
        <v>0</v>
      </c>
      <c r="F24" t="b">
        <f t="shared" si="0"/>
        <v>0</v>
      </c>
      <c r="G24" t="b">
        <f t="shared" si="0"/>
        <v>0</v>
      </c>
      <c r="H24" t="b">
        <f t="shared" si="0"/>
        <v>0</v>
      </c>
      <c r="I24" t="b">
        <f t="shared" si="0"/>
        <v>0</v>
      </c>
      <c r="J24" t="b">
        <f t="shared" si="0"/>
        <v>0</v>
      </c>
      <c r="K24" t="b">
        <f t="shared" si="0"/>
        <v>0</v>
      </c>
      <c r="L24" t="b">
        <f t="shared" si="0"/>
        <v>0</v>
      </c>
      <c r="M24" t="b">
        <f t="shared" si="0"/>
        <v>0</v>
      </c>
      <c r="N24" t="b">
        <f t="shared" si="0"/>
        <v>0</v>
      </c>
      <c r="O24" t="b">
        <f t="shared" si="0"/>
        <v>0</v>
      </c>
      <c r="P24" t="b">
        <f t="shared" si="0"/>
        <v>0</v>
      </c>
      <c r="Q24" t="b">
        <f t="shared" si="0"/>
        <v>0</v>
      </c>
      <c r="R24" t="b">
        <f t="shared" si="0"/>
        <v>0</v>
      </c>
      <c r="S24" t="b">
        <f t="shared" si="0"/>
        <v>0</v>
      </c>
      <c r="T24" t="b">
        <f t="shared" si="0"/>
        <v>0</v>
      </c>
      <c r="U24" t="b">
        <f t="shared" si="0"/>
        <v>0</v>
      </c>
      <c r="V24" t="b">
        <f t="shared" si="0"/>
        <v>0</v>
      </c>
      <c r="W24" t="b">
        <f t="shared" si="0"/>
        <v>0</v>
      </c>
      <c r="X24" t="b">
        <f t="shared" si="0"/>
        <v>0</v>
      </c>
      <c r="Y24" t="b">
        <f t="shared" si="0"/>
        <v>0</v>
      </c>
      <c r="Z24" t="b">
        <f t="shared" si="0"/>
        <v>0</v>
      </c>
      <c r="AA24" t="b">
        <f t="shared" si="0"/>
        <v>0</v>
      </c>
      <c r="AB24" t="b">
        <f t="shared" si="0"/>
        <v>1</v>
      </c>
      <c r="AC24" t="b">
        <f t="shared" si="0"/>
        <v>1</v>
      </c>
      <c r="AD24" t="b">
        <f t="shared" si="0"/>
        <v>1</v>
      </c>
      <c r="AE24" t="b">
        <f t="shared" si="0"/>
        <v>1</v>
      </c>
      <c r="AF24" t="b">
        <f t="shared" si="0"/>
        <v>1</v>
      </c>
      <c r="AG24" t="b">
        <f t="shared" si="0"/>
        <v>1</v>
      </c>
      <c r="AH24" t="b">
        <f t="shared" si="0"/>
        <v>1</v>
      </c>
      <c r="AI24" t="b">
        <f t="shared" si="0"/>
        <v>1</v>
      </c>
      <c r="AJ24" t="b">
        <f t="shared" si="0"/>
        <v>1</v>
      </c>
      <c r="AK24" t="b">
        <f t="shared" si="0"/>
        <v>1</v>
      </c>
      <c r="AL24" t="b">
        <f t="shared" si="0"/>
        <v>1</v>
      </c>
      <c r="AM24" t="b">
        <f t="shared" si="0"/>
        <v>1</v>
      </c>
      <c r="AN24" t="b">
        <f t="shared" si="0"/>
        <v>1</v>
      </c>
      <c r="AO24" t="b">
        <f t="shared" si="0"/>
        <v>1</v>
      </c>
      <c r="AP24" t="b">
        <f t="shared" si="0"/>
        <v>1</v>
      </c>
      <c r="AQ24" t="b">
        <f t="shared" si="0"/>
        <v>1</v>
      </c>
      <c r="AR24" t="b">
        <f t="shared" si="0"/>
        <v>1</v>
      </c>
      <c r="AS24" t="b">
        <f t="shared" si="0"/>
        <v>1</v>
      </c>
      <c r="AT24" t="b">
        <f t="shared" si="0"/>
        <v>1</v>
      </c>
      <c r="AU24" t="b">
        <f t="shared" si="0"/>
        <v>1</v>
      </c>
      <c r="AV24" t="b">
        <f t="shared" si="0"/>
        <v>1</v>
      </c>
      <c r="AW24" t="b">
        <f t="shared" si="0"/>
        <v>1</v>
      </c>
      <c r="AX24" t="b">
        <f t="shared" si="0"/>
        <v>1</v>
      </c>
      <c r="AY24" t="b">
        <f t="shared" si="0"/>
        <v>1</v>
      </c>
      <c r="AZ24" t="b">
        <f t="shared" si="0"/>
        <v>1</v>
      </c>
      <c r="BA24" t="b">
        <f t="shared" si="0"/>
        <v>1</v>
      </c>
      <c r="BB24" t="b">
        <f t="shared" si="0"/>
        <v>1</v>
      </c>
      <c r="BC24" t="b">
        <f t="shared" si="0"/>
        <v>1</v>
      </c>
      <c r="BD24" t="b">
        <f t="shared" si="0"/>
        <v>1</v>
      </c>
      <c r="BE24" t="b">
        <f t="shared" si="0"/>
        <v>1</v>
      </c>
      <c r="BF24" t="b">
        <f t="shared" si="0"/>
        <v>1</v>
      </c>
      <c r="BG24" t="b">
        <f t="shared" si="0"/>
        <v>1</v>
      </c>
      <c r="BH24" t="b">
        <f t="shared" si="0"/>
        <v>1</v>
      </c>
      <c r="BI24" t="b">
        <f t="shared" si="0"/>
        <v>1</v>
      </c>
    </row>
    <row r="25" spans="1:97" x14ac:dyDescent="0.25">
      <c r="A25" t="s">
        <v>433</v>
      </c>
      <c r="B25" s="123">
        <f ca="1">Operations!B18</f>
        <v>0.18984469289887854</v>
      </c>
    </row>
    <row r="26" spans="1:97" x14ac:dyDescent="0.25">
      <c r="B26" s="10"/>
    </row>
    <row r="28" spans="1:97" x14ac:dyDescent="0.25">
      <c r="C28" s="2">
        <f>Timeline!C12</f>
        <v>2014.75</v>
      </c>
      <c r="D28" s="2">
        <f>Timeline!D12</f>
        <v>2015</v>
      </c>
      <c r="E28" s="2">
        <f>Timeline!E12</f>
        <v>2015.25</v>
      </c>
      <c r="F28" s="2">
        <f>Timeline!F12</f>
        <v>2015.5</v>
      </c>
      <c r="G28" s="2">
        <f>Timeline!G12</f>
        <v>2015.75</v>
      </c>
      <c r="H28" s="2">
        <f>Timeline!H12</f>
        <v>2016</v>
      </c>
      <c r="I28" s="2">
        <f>Timeline!I12</f>
        <v>2016.25</v>
      </c>
      <c r="J28" s="2">
        <f>Timeline!J12</f>
        <v>2016.5</v>
      </c>
      <c r="K28" s="2">
        <f>Timeline!K12</f>
        <v>2016.75</v>
      </c>
      <c r="L28" s="2">
        <f>Timeline!L12</f>
        <v>2017</v>
      </c>
      <c r="M28" s="2">
        <f>Timeline!M12</f>
        <v>2017.25</v>
      </c>
      <c r="N28" s="2">
        <f>Timeline!N12</f>
        <v>2017.5</v>
      </c>
      <c r="O28" s="2">
        <f>Timeline!O12</f>
        <v>2017.75</v>
      </c>
      <c r="P28" s="2">
        <f>Timeline!P12</f>
        <v>2018</v>
      </c>
      <c r="Q28" s="2">
        <f>Timeline!Q12</f>
        <v>2018.25</v>
      </c>
      <c r="R28" s="2">
        <f>Timeline!R12</f>
        <v>2018.5</v>
      </c>
      <c r="S28" s="2">
        <f>Timeline!S12</f>
        <v>2018.75</v>
      </c>
      <c r="T28" s="2">
        <f>Timeline!T12</f>
        <v>2019</v>
      </c>
      <c r="U28" s="2">
        <f>Timeline!U12</f>
        <v>2019.25</v>
      </c>
      <c r="V28" s="2">
        <f>Timeline!V12</f>
        <v>2019.5</v>
      </c>
      <c r="W28" s="2">
        <f>Timeline!W12</f>
        <v>2019.75</v>
      </c>
      <c r="X28" s="2">
        <f>Timeline!X12</f>
        <v>2020</v>
      </c>
      <c r="Y28" s="2">
        <f>Timeline!Y12</f>
        <v>2020.25</v>
      </c>
      <c r="Z28" s="2">
        <f>Timeline!Z12</f>
        <v>2020.5</v>
      </c>
      <c r="AA28" s="2">
        <f>Timeline!AA12</f>
        <v>2020.75</v>
      </c>
      <c r="AB28" s="2">
        <f>Timeline!AB12</f>
        <v>2021</v>
      </c>
      <c r="AC28" s="2">
        <f>Timeline!AC12</f>
        <v>2021.25</v>
      </c>
      <c r="AD28" s="2">
        <f>Timeline!AD12</f>
        <v>2021.5</v>
      </c>
      <c r="AE28" s="2">
        <f>Timeline!AE12</f>
        <v>2021.75</v>
      </c>
      <c r="AF28" s="2">
        <f>Timeline!AF12</f>
        <v>2022</v>
      </c>
      <c r="AG28" s="2">
        <f>Timeline!AG12</f>
        <v>2022.25</v>
      </c>
      <c r="AH28" s="2">
        <f>Timeline!AH12</f>
        <v>2022.5</v>
      </c>
      <c r="AI28" s="2">
        <f>Timeline!AI12</f>
        <v>2022.75</v>
      </c>
      <c r="AJ28" s="2">
        <f>Timeline!AJ12</f>
        <v>2023</v>
      </c>
      <c r="AK28" s="2">
        <f>Timeline!AK12</f>
        <v>2023.25</v>
      </c>
      <c r="AL28" s="2">
        <f>Timeline!AL12</f>
        <v>2023.5</v>
      </c>
      <c r="AM28" s="2">
        <f>Timeline!AM12</f>
        <v>2023.75</v>
      </c>
      <c r="AN28" s="2">
        <f>Timeline!AN12</f>
        <v>2024</v>
      </c>
      <c r="AO28" s="2">
        <f>Timeline!AO12</f>
        <v>2024.25</v>
      </c>
      <c r="AP28" s="2">
        <f>Timeline!AP12</f>
        <v>2024.5</v>
      </c>
      <c r="AQ28" s="2">
        <f>Timeline!AQ12</f>
        <v>2024.75</v>
      </c>
      <c r="AR28" s="2">
        <f>Timeline!AR12</f>
        <v>2025</v>
      </c>
      <c r="AS28" s="2">
        <f>Timeline!AS12</f>
        <v>2025.25</v>
      </c>
      <c r="AT28" s="2">
        <f>Timeline!AT12</f>
        <v>2025.5</v>
      </c>
      <c r="AU28" s="2">
        <f>Timeline!AU12</f>
        <v>2025.75</v>
      </c>
      <c r="AV28" s="2">
        <f>Timeline!AV12</f>
        <v>2026</v>
      </c>
      <c r="AW28" s="2">
        <f>Timeline!AW12</f>
        <v>2026.25</v>
      </c>
      <c r="AX28" s="2">
        <f>Timeline!AX12</f>
        <v>2026.5</v>
      </c>
      <c r="AY28" s="2">
        <f>Timeline!AY12</f>
        <v>2026.75</v>
      </c>
      <c r="AZ28" s="2">
        <f>Timeline!AZ12</f>
        <v>2027</v>
      </c>
      <c r="BA28" s="2">
        <f>Timeline!BA12</f>
        <v>2027.25</v>
      </c>
      <c r="BB28" s="2">
        <f>Timeline!BB12</f>
        <v>2027.5</v>
      </c>
      <c r="BC28" s="2">
        <f>Timeline!BC12</f>
        <v>2027.75</v>
      </c>
      <c r="BD28" s="2">
        <f>Timeline!BD12</f>
        <v>2028</v>
      </c>
      <c r="BE28" s="2">
        <f>Timeline!BE12</f>
        <v>2028.25</v>
      </c>
      <c r="BF28" s="2">
        <f>Timeline!BF12</f>
        <v>2028.5</v>
      </c>
      <c r="BG28" s="2">
        <f>Timeline!BG12</f>
        <v>2028.75</v>
      </c>
      <c r="BH28" s="2">
        <f>Timeline!BH12</f>
        <v>2029</v>
      </c>
      <c r="BI28" s="2">
        <f>Timeline!BI12</f>
        <v>2029.25</v>
      </c>
      <c r="BJ28" s="2">
        <f>Timeline!BJ12</f>
        <v>0</v>
      </c>
      <c r="BK28" s="2">
        <f>Timeline!BK12</f>
        <v>0</v>
      </c>
      <c r="BL28" s="2">
        <f>Timeline!BL12</f>
        <v>0</v>
      </c>
      <c r="BM28" s="2">
        <f>Timeline!BM12</f>
        <v>0</v>
      </c>
      <c r="BN28" s="2">
        <f>Timeline!BN12</f>
        <v>0</v>
      </c>
      <c r="BO28" s="2">
        <f>Timeline!BO12</f>
        <v>0</v>
      </c>
      <c r="BP28" s="2">
        <f>Timeline!BP12</f>
        <v>0</v>
      </c>
      <c r="BQ28" s="2">
        <f>Timeline!BQ12</f>
        <v>0</v>
      </c>
      <c r="BR28" s="2">
        <f>Timeline!BR12</f>
        <v>0</v>
      </c>
      <c r="BS28" s="2">
        <f>Timeline!BS12</f>
        <v>0</v>
      </c>
      <c r="BT28" s="2">
        <f>Timeline!BT12</f>
        <v>0</v>
      </c>
      <c r="BU28" s="2">
        <f>Timeline!BU12</f>
        <v>0</v>
      </c>
      <c r="BV28" s="2">
        <f>Timeline!BV12</f>
        <v>0</v>
      </c>
      <c r="BW28" s="2">
        <f>Timeline!BW12</f>
        <v>0</v>
      </c>
      <c r="BX28" s="2">
        <f>Timeline!BX12</f>
        <v>0</v>
      </c>
      <c r="BY28" s="2">
        <f>Timeline!BY12</f>
        <v>0</v>
      </c>
      <c r="BZ28" s="2">
        <f>Timeline!BZ12</f>
        <v>0</v>
      </c>
      <c r="CA28" s="2">
        <f>Timeline!CA12</f>
        <v>0</v>
      </c>
      <c r="CB28" s="2">
        <f>Timeline!CB12</f>
        <v>0</v>
      </c>
      <c r="CC28" s="2">
        <f>Timeline!CC12</f>
        <v>0</v>
      </c>
      <c r="CD28" s="2">
        <f>Timeline!CD12</f>
        <v>0</v>
      </c>
      <c r="CE28" s="2">
        <f>Timeline!CE12</f>
        <v>0</v>
      </c>
      <c r="CF28" s="2">
        <f>Timeline!CF12</f>
        <v>0</v>
      </c>
      <c r="CG28" s="2">
        <f>Timeline!CG12</f>
        <v>0</v>
      </c>
      <c r="CH28" s="2">
        <f>Timeline!CH12</f>
        <v>0</v>
      </c>
      <c r="CI28" s="2">
        <f>Timeline!CI12</f>
        <v>0</v>
      </c>
      <c r="CJ28" s="2">
        <f>Timeline!CJ12</f>
        <v>0</v>
      </c>
      <c r="CK28" s="2">
        <f>Timeline!CK12</f>
        <v>0</v>
      </c>
      <c r="CL28" s="2">
        <f>Timeline!CL12</f>
        <v>0</v>
      </c>
      <c r="CM28" s="2">
        <f>Timeline!CM12</f>
        <v>0</v>
      </c>
      <c r="CN28" s="2">
        <f>Timeline!CN12</f>
        <v>0</v>
      </c>
      <c r="CO28" s="2">
        <f>Timeline!CO12</f>
        <v>0</v>
      </c>
      <c r="CP28" s="2">
        <f>Timeline!CP12</f>
        <v>0</v>
      </c>
      <c r="CQ28" s="2">
        <f>Timeline!CQ12</f>
        <v>0</v>
      </c>
      <c r="CR28" s="2">
        <f>Timeline!CR12</f>
        <v>0</v>
      </c>
      <c r="CS28" s="2">
        <f>Timeline!CS12</f>
        <v>0</v>
      </c>
    </row>
    <row r="29" spans="1:97" x14ac:dyDescent="0.25">
      <c r="C29" s="2">
        <f>Timeline!C13</f>
        <v>2014</v>
      </c>
      <c r="D29" s="2">
        <f>Timeline!D13</f>
        <v>2015</v>
      </c>
      <c r="E29" s="2">
        <f>Timeline!E13</f>
        <v>2015</v>
      </c>
      <c r="F29" s="2">
        <f>Timeline!F13</f>
        <v>2015</v>
      </c>
      <c r="G29" s="2">
        <f>Timeline!G13</f>
        <v>2015</v>
      </c>
      <c r="H29" s="2">
        <f>Timeline!H13</f>
        <v>2016</v>
      </c>
      <c r="I29" s="2">
        <f>Timeline!I13</f>
        <v>2016</v>
      </c>
      <c r="J29" s="2">
        <f>Timeline!J13</f>
        <v>2016</v>
      </c>
      <c r="K29" s="2">
        <f>Timeline!K13</f>
        <v>2016</v>
      </c>
      <c r="L29" s="2">
        <f>Timeline!L13</f>
        <v>2017</v>
      </c>
      <c r="M29" s="2">
        <f>Timeline!M13</f>
        <v>2017</v>
      </c>
      <c r="N29" s="2">
        <f>Timeline!N13</f>
        <v>2017</v>
      </c>
      <c r="O29" s="2">
        <f>Timeline!O13</f>
        <v>2017</v>
      </c>
      <c r="P29" s="2">
        <f>Timeline!P13</f>
        <v>2018</v>
      </c>
      <c r="Q29" s="2">
        <f>Timeline!Q13</f>
        <v>2018</v>
      </c>
      <c r="R29" s="2">
        <f>Timeline!R13</f>
        <v>2018</v>
      </c>
      <c r="S29" s="2">
        <f>Timeline!S13</f>
        <v>2018</v>
      </c>
      <c r="T29" s="2">
        <f>Timeline!T13</f>
        <v>2019</v>
      </c>
      <c r="U29" s="2">
        <f>Timeline!U13</f>
        <v>2019</v>
      </c>
      <c r="V29" s="2">
        <f>Timeline!V13</f>
        <v>2019</v>
      </c>
      <c r="W29" s="2">
        <f>Timeline!W13</f>
        <v>2019</v>
      </c>
      <c r="X29" s="2">
        <f>Timeline!X13</f>
        <v>2020</v>
      </c>
      <c r="Y29" s="2">
        <f>Timeline!Y13</f>
        <v>2020</v>
      </c>
      <c r="Z29" s="2">
        <f>Timeline!Z13</f>
        <v>2020</v>
      </c>
      <c r="AA29" s="2">
        <f>Timeline!AA13</f>
        <v>2020</v>
      </c>
      <c r="AB29" s="2">
        <f>Timeline!AB13</f>
        <v>2021</v>
      </c>
      <c r="AC29" s="2">
        <f>Timeline!AC13</f>
        <v>2021</v>
      </c>
      <c r="AD29" s="2">
        <f>Timeline!AD13</f>
        <v>2021</v>
      </c>
      <c r="AE29" s="2">
        <f>Timeline!AE13</f>
        <v>2021</v>
      </c>
      <c r="AF29" s="2">
        <f>Timeline!AF13</f>
        <v>2022</v>
      </c>
      <c r="AG29" s="2">
        <f>Timeline!AG13</f>
        <v>2022</v>
      </c>
      <c r="AH29" s="2">
        <f>Timeline!AH13</f>
        <v>2022</v>
      </c>
      <c r="AI29" s="2">
        <f>Timeline!AI13</f>
        <v>2022</v>
      </c>
      <c r="AJ29" s="2">
        <f>Timeline!AJ13</f>
        <v>2023</v>
      </c>
      <c r="AK29" s="2">
        <f>Timeline!AK13</f>
        <v>2023</v>
      </c>
      <c r="AL29" s="2">
        <f>Timeline!AL13</f>
        <v>2023</v>
      </c>
      <c r="AM29" s="2">
        <f>Timeline!AM13</f>
        <v>2023</v>
      </c>
      <c r="AN29" s="2">
        <f>Timeline!AN13</f>
        <v>2024</v>
      </c>
      <c r="AO29" s="2">
        <f>Timeline!AO13</f>
        <v>2024</v>
      </c>
      <c r="AP29" s="2">
        <f>Timeline!AP13</f>
        <v>2024</v>
      </c>
      <c r="AQ29" s="2">
        <f>Timeline!AQ13</f>
        <v>2024</v>
      </c>
      <c r="AR29" s="2">
        <f>Timeline!AR13</f>
        <v>2025</v>
      </c>
      <c r="AS29" s="2">
        <f>Timeline!AS13</f>
        <v>2025</v>
      </c>
      <c r="AT29" s="2">
        <f>Timeline!AT13</f>
        <v>2025</v>
      </c>
      <c r="AU29" s="2">
        <f>Timeline!AU13</f>
        <v>2025</v>
      </c>
      <c r="AV29" s="2">
        <f>Timeline!AV13</f>
        <v>2026</v>
      </c>
      <c r="AW29" s="2">
        <f>Timeline!AW13</f>
        <v>2026</v>
      </c>
      <c r="AX29" s="2">
        <f>Timeline!AX13</f>
        <v>2026</v>
      </c>
      <c r="AY29" s="2">
        <f>Timeline!AY13</f>
        <v>2026</v>
      </c>
      <c r="AZ29" s="2">
        <f>Timeline!AZ13</f>
        <v>2027</v>
      </c>
      <c r="BA29" s="2">
        <f>Timeline!BA13</f>
        <v>2027</v>
      </c>
      <c r="BB29" s="2">
        <f>Timeline!BB13</f>
        <v>2027</v>
      </c>
      <c r="BC29" s="2">
        <f>Timeline!BC13</f>
        <v>2027</v>
      </c>
      <c r="BD29" s="2">
        <f>Timeline!BD13</f>
        <v>2028</v>
      </c>
      <c r="BE29" s="2">
        <f>Timeline!BE13</f>
        <v>2028</v>
      </c>
      <c r="BF29" s="2">
        <f>Timeline!BF13</f>
        <v>2028</v>
      </c>
      <c r="BG29" s="2">
        <f>Timeline!BG13</f>
        <v>2028</v>
      </c>
      <c r="BH29" s="2">
        <f>Timeline!BH13</f>
        <v>2029</v>
      </c>
      <c r="BI29" s="2">
        <f>Timeline!BI13</f>
        <v>2029</v>
      </c>
      <c r="BJ29" s="2">
        <f>Timeline!BJ13</f>
        <v>0</v>
      </c>
      <c r="BK29" s="2">
        <f>Timeline!BK13</f>
        <v>0</v>
      </c>
      <c r="BL29" s="2">
        <f>Timeline!BL13</f>
        <v>0</v>
      </c>
      <c r="BM29" s="2">
        <f>Timeline!BM13</f>
        <v>0</v>
      </c>
      <c r="BN29" s="2">
        <f>Timeline!BN13</f>
        <v>0</v>
      </c>
      <c r="BO29" s="2">
        <f>Timeline!BO13</f>
        <v>0</v>
      </c>
      <c r="BP29" s="2">
        <f>Timeline!BP13</f>
        <v>0</v>
      </c>
      <c r="BQ29" s="2">
        <f>Timeline!BQ13</f>
        <v>0</v>
      </c>
      <c r="BR29" s="2">
        <f>Timeline!BR13</f>
        <v>0</v>
      </c>
      <c r="BS29" s="2">
        <f>Timeline!BS13</f>
        <v>0</v>
      </c>
      <c r="BT29" s="2">
        <f>Timeline!BT13</f>
        <v>0</v>
      </c>
      <c r="BU29" s="2">
        <f>Timeline!BU13</f>
        <v>0</v>
      </c>
      <c r="BV29" s="2">
        <f>Timeline!BV13</f>
        <v>0</v>
      </c>
      <c r="BW29" s="2">
        <f>Timeline!BW13</f>
        <v>0</v>
      </c>
      <c r="BX29" s="2">
        <f>Timeline!BX13</f>
        <v>0</v>
      </c>
      <c r="BY29" s="2">
        <f>Timeline!BY13</f>
        <v>0</v>
      </c>
      <c r="BZ29" s="2">
        <f>Timeline!BZ13</f>
        <v>0</v>
      </c>
      <c r="CA29" s="2">
        <f>Timeline!CA13</f>
        <v>0</v>
      </c>
      <c r="CB29" s="2">
        <f>Timeline!CB13</f>
        <v>0</v>
      </c>
      <c r="CC29" s="2">
        <f>Timeline!CC13</f>
        <v>0</v>
      </c>
      <c r="CD29" s="2">
        <f>Timeline!CD13</f>
        <v>0</v>
      </c>
      <c r="CE29" s="2">
        <f>Timeline!CE13</f>
        <v>0</v>
      </c>
      <c r="CF29" s="2">
        <f>Timeline!CF13</f>
        <v>0</v>
      </c>
      <c r="CG29" s="2">
        <f>Timeline!CG13</f>
        <v>0</v>
      </c>
      <c r="CH29" s="2">
        <f>Timeline!CH13</f>
        <v>0</v>
      </c>
      <c r="CI29" s="2">
        <f>Timeline!CI13</f>
        <v>0</v>
      </c>
      <c r="CJ29" s="2">
        <f>Timeline!CJ13</f>
        <v>0</v>
      </c>
      <c r="CK29" s="2">
        <f>Timeline!CK13</f>
        <v>0</v>
      </c>
      <c r="CL29" s="2">
        <f>Timeline!CL13</f>
        <v>0</v>
      </c>
      <c r="CM29" s="2">
        <f>Timeline!CM13</f>
        <v>0</v>
      </c>
      <c r="CN29" s="2">
        <f>Timeline!CN13</f>
        <v>0</v>
      </c>
      <c r="CO29" s="2">
        <f>Timeline!CO13</f>
        <v>0</v>
      </c>
      <c r="CP29" s="2">
        <f>Timeline!CP13</f>
        <v>0</v>
      </c>
      <c r="CQ29" s="2">
        <f>Timeline!CQ13</f>
        <v>0</v>
      </c>
      <c r="CR29" s="2">
        <f>Timeline!CR13</f>
        <v>0</v>
      </c>
      <c r="CS29" s="2">
        <f>Timeline!CS13</f>
        <v>0</v>
      </c>
    </row>
    <row r="30" spans="1:97" x14ac:dyDescent="0.25">
      <c r="C30" s="2" t="str">
        <f>Timeline!C14</f>
        <v>Q4</v>
      </c>
      <c r="D30" s="2" t="str">
        <f>Timeline!D14</f>
        <v>Q1</v>
      </c>
      <c r="E30" s="2" t="str">
        <f>Timeline!E14</f>
        <v>Q2</v>
      </c>
      <c r="F30" s="2" t="str">
        <f>Timeline!F14</f>
        <v>Q3</v>
      </c>
      <c r="G30" s="2" t="str">
        <f>Timeline!G14</f>
        <v>Q4</v>
      </c>
      <c r="H30" s="2" t="str">
        <f>Timeline!H14</f>
        <v>Q1</v>
      </c>
      <c r="I30" s="2" t="str">
        <f>Timeline!I14</f>
        <v>Q2</v>
      </c>
      <c r="J30" s="2" t="str">
        <f>Timeline!J14</f>
        <v>Q3</v>
      </c>
      <c r="K30" s="2" t="str">
        <f>Timeline!K14</f>
        <v>Q4</v>
      </c>
      <c r="L30" s="2" t="str">
        <f>Timeline!L14</f>
        <v>Q1</v>
      </c>
      <c r="M30" s="2" t="str">
        <f>Timeline!M14</f>
        <v>Q2</v>
      </c>
      <c r="N30" s="2" t="str">
        <f>Timeline!N14</f>
        <v>Q3</v>
      </c>
      <c r="O30" s="2" t="str">
        <f>Timeline!O14</f>
        <v>Q4</v>
      </c>
      <c r="P30" s="2" t="str">
        <f>Timeline!P14</f>
        <v>Q1</v>
      </c>
      <c r="Q30" s="2" t="str">
        <f>Timeline!Q14</f>
        <v>Q2</v>
      </c>
      <c r="R30" s="2" t="str">
        <f>Timeline!R14</f>
        <v>Q3</v>
      </c>
      <c r="S30" s="2" t="str">
        <f>Timeline!S14</f>
        <v>Q4</v>
      </c>
      <c r="T30" s="2" t="str">
        <f>Timeline!T14</f>
        <v>Q1</v>
      </c>
      <c r="U30" s="2" t="str">
        <f>Timeline!U14</f>
        <v>Q2</v>
      </c>
      <c r="V30" s="2" t="str">
        <f>Timeline!V14</f>
        <v>Q3</v>
      </c>
      <c r="W30" s="2" t="str">
        <f>Timeline!W14</f>
        <v>Q4</v>
      </c>
      <c r="X30" s="2" t="str">
        <f>Timeline!X14</f>
        <v>Q1</v>
      </c>
      <c r="Y30" s="2" t="str">
        <f>Timeline!Y14</f>
        <v>Q2</v>
      </c>
      <c r="Z30" s="2" t="str">
        <f>Timeline!Z14</f>
        <v>Q3</v>
      </c>
      <c r="AA30" s="2" t="str">
        <f>Timeline!AA14</f>
        <v>Q4</v>
      </c>
      <c r="AB30" s="2" t="str">
        <f>Timeline!AB14</f>
        <v>Q1</v>
      </c>
      <c r="AC30" s="2" t="str">
        <f>Timeline!AC14</f>
        <v>Q2</v>
      </c>
      <c r="AD30" s="2" t="str">
        <f>Timeline!AD14</f>
        <v>Q3</v>
      </c>
      <c r="AE30" s="2" t="str">
        <f>Timeline!AE14</f>
        <v>Q4</v>
      </c>
      <c r="AF30" s="2" t="str">
        <f>Timeline!AF14</f>
        <v>Q1</v>
      </c>
      <c r="AG30" s="2" t="str">
        <f>Timeline!AG14</f>
        <v>Q2</v>
      </c>
      <c r="AH30" s="2" t="str">
        <f>Timeline!AH14</f>
        <v>Q3</v>
      </c>
      <c r="AI30" s="2" t="str">
        <f>Timeline!AI14</f>
        <v>Q4</v>
      </c>
      <c r="AJ30" s="2" t="str">
        <f>Timeline!AJ14</f>
        <v>Q1</v>
      </c>
      <c r="AK30" s="2" t="str">
        <f>Timeline!AK14</f>
        <v>Q2</v>
      </c>
      <c r="AL30" s="2" t="str">
        <f>Timeline!AL14</f>
        <v>Q3</v>
      </c>
      <c r="AM30" s="2" t="str">
        <f>Timeline!AM14</f>
        <v>Q4</v>
      </c>
      <c r="AN30" s="2" t="str">
        <f>Timeline!AN14</f>
        <v>Q1</v>
      </c>
      <c r="AO30" s="2" t="str">
        <f>Timeline!AO14</f>
        <v>Q2</v>
      </c>
      <c r="AP30" s="2" t="str">
        <f>Timeline!AP14</f>
        <v>Q3</v>
      </c>
      <c r="AQ30" s="2" t="str">
        <f>Timeline!AQ14</f>
        <v>Q4</v>
      </c>
      <c r="AR30" s="2" t="str">
        <f>Timeline!AR14</f>
        <v>Q1</v>
      </c>
      <c r="AS30" s="2" t="str">
        <f>Timeline!AS14</f>
        <v>Q2</v>
      </c>
      <c r="AT30" s="2" t="str">
        <f>Timeline!AT14</f>
        <v>Q3</v>
      </c>
      <c r="AU30" s="2" t="str">
        <f>Timeline!AU14</f>
        <v>Q4</v>
      </c>
      <c r="AV30" s="2" t="str">
        <f>Timeline!AV14</f>
        <v>Q1</v>
      </c>
      <c r="AW30" s="2" t="str">
        <f>Timeline!AW14</f>
        <v>Q2</v>
      </c>
      <c r="AX30" s="2" t="str">
        <f>Timeline!AX14</f>
        <v>Q3</v>
      </c>
      <c r="AY30" s="2" t="str">
        <f>Timeline!AY14</f>
        <v>Q4</v>
      </c>
      <c r="AZ30" s="2" t="str">
        <f>Timeline!AZ14</f>
        <v>Q1</v>
      </c>
      <c r="BA30" s="2" t="str">
        <f>Timeline!BA14</f>
        <v>Q2</v>
      </c>
      <c r="BB30" s="2" t="str">
        <f>Timeline!BB14</f>
        <v>Q3</v>
      </c>
      <c r="BC30" s="2" t="str">
        <f>Timeline!BC14</f>
        <v>Q4</v>
      </c>
      <c r="BD30" s="2" t="str">
        <f>Timeline!BD14</f>
        <v>Q1</v>
      </c>
      <c r="BE30" s="2" t="str">
        <f>Timeline!BE14</f>
        <v>Q2</v>
      </c>
      <c r="BF30" s="2" t="str">
        <f>Timeline!BF14</f>
        <v>Q3</v>
      </c>
      <c r="BG30" s="2" t="str">
        <f>Timeline!BG14</f>
        <v>Q4</v>
      </c>
      <c r="BH30" s="2" t="str">
        <f>Timeline!BH14</f>
        <v>Q1</v>
      </c>
      <c r="BI30" s="2" t="str">
        <f>Timeline!BI14</f>
        <v>Q2</v>
      </c>
      <c r="BJ30" s="2">
        <f>Timeline!BJ14</f>
        <v>0</v>
      </c>
      <c r="BK30" s="2">
        <f>Timeline!BK14</f>
        <v>0</v>
      </c>
      <c r="BL30" s="2">
        <f>Timeline!BL14</f>
        <v>0</v>
      </c>
      <c r="BM30" s="2">
        <f>Timeline!BM14</f>
        <v>0</v>
      </c>
      <c r="BN30" s="2">
        <f>Timeline!BN14</f>
        <v>0</v>
      </c>
      <c r="BO30" s="2">
        <f>Timeline!BO14</f>
        <v>0</v>
      </c>
      <c r="BP30" s="2">
        <f>Timeline!BP14</f>
        <v>0</v>
      </c>
      <c r="BQ30" s="2">
        <f>Timeline!BQ14</f>
        <v>0</v>
      </c>
      <c r="BR30" s="2">
        <f>Timeline!BR14</f>
        <v>0</v>
      </c>
      <c r="BS30" s="2">
        <f>Timeline!BS14</f>
        <v>0</v>
      </c>
      <c r="BT30" s="2">
        <f>Timeline!BT14</f>
        <v>0</v>
      </c>
      <c r="BU30" s="2">
        <f>Timeline!BU14</f>
        <v>0</v>
      </c>
      <c r="BV30" s="2">
        <f>Timeline!BV14</f>
        <v>0</v>
      </c>
      <c r="BW30" s="2">
        <f>Timeline!BW14</f>
        <v>0</v>
      </c>
      <c r="BX30" s="2">
        <f>Timeline!BX14</f>
        <v>0</v>
      </c>
      <c r="BY30" s="2">
        <f>Timeline!BY14</f>
        <v>0</v>
      </c>
      <c r="BZ30" s="2">
        <f>Timeline!BZ14</f>
        <v>0</v>
      </c>
      <c r="CA30" s="2">
        <f>Timeline!CA14</f>
        <v>0</v>
      </c>
      <c r="CB30" s="2">
        <f>Timeline!CB14</f>
        <v>0</v>
      </c>
      <c r="CC30" s="2">
        <f>Timeline!CC14</f>
        <v>0</v>
      </c>
      <c r="CD30" s="2">
        <f>Timeline!CD14</f>
        <v>0</v>
      </c>
      <c r="CE30" s="2">
        <f>Timeline!CE14</f>
        <v>0</v>
      </c>
      <c r="CF30" s="2">
        <f>Timeline!CF14</f>
        <v>0</v>
      </c>
      <c r="CG30" s="2">
        <f>Timeline!CG14</f>
        <v>0</v>
      </c>
      <c r="CH30" s="2">
        <f>Timeline!CH14</f>
        <v>0</v>
      </c>
      <c r="CI30" s="2">
        <f>Timeline!CI14</f>
        <v>0</v>
      </c>
      <c r="CJ30" s="2">
        <f>Timeline!CJ14</f>
        <v>0</v>
      </c>
      <c r="CK30" s="2">
        <f>Timeline!CK14</f>
        <v>0</v>
      </c>
      <c r="CL30" s="2">
        <f>Timeline!CL14</f>
        <v>0</v>
      </c>
      <c r="CM30" s="2">
        <f>Timeline!CM14</f>
        <v>0</v>
      </c>
      <c r="CN30" s="2">
        <f>Timeline!CN14</f>
        <v>0</v>
      </c>
      <c r="CO30" s="2">
        <f>Timeline!CO14</f>
        <v>0</v>
      </c>
      <c r="CP30" s="2">
        <f>Timeline!CP14</f>
        <v>0</v>
      </c>
      <c r="CQ30" s="2">
        <f>Timeline!CQ14</f>
        <v>0</v>
      </c>
      <c r="CR30" s="2">
        <f>Timeline!CR14</f>
        <v>0</v>
      </c>
      <c r="CS30" s="2">
        <f>Timeline!CS14</f>
        <v>0</v>
      </c>
    </row>
    <row r="32" spans="1:97" x14ac:dyDescent="0.25">
      <c r="A32" t="s">
        <v>111</v>
      </c>
      <c r="C32" s="4">
        <f ca="1">'Qtr Cash Flow'!C30</f>
        <v>12393780.078282315</v>
      </c>
      <c r="D32" s="4">
        <f ca="1">'Qtr Cash Flow'!D30</f>
        <v>0</v>
      </c>
      <c r="E32" s="4">
        <f ca="1">'Qtr Cash Flow'!E30</f>
        <v>0</v>
      </c>
      <c r="F32" s="4">
        <f ca="1">'Qtr Cash Flow'!F30</f>
        <v>0</v>
      </c>
      <c r="G32" s="4">
        <f ca="1">'Qtr Cash Flow'!G30</f>
        <v>0</v>
      </c>
      <c r="H32" s="4">
        <f ca="1">'Qtr Cash Flow'!H30</f>
        <v>0</v>
      </c>
      <c r="I32" s="4">
        <f ca="1">'Qtr Cash Flow'!I30</f>
        <v>0</v>
      </c>
      <c r="J32" s="4">
        <f ca="1">'Qtr Cash Flow'!J30</f>
        <v>0</v>
      </c>
      <c r="K32" s="4">
        <f ca="1">'Qtr Cash Flow'!K30</f>
        <v>0</v>
      </c>
      <c r="L32" s="4">
        <f ca="1">'Qtr Cash Flow'!L30</f>
        <v>0</v>
      </c>
      <c r="M32" s="4">
        <f ca="1">'Qtr Cash Flow'!M30</f>
        <v>0</v>
      </c>
      <c r="N32" s="4">
        <f ca="1">'Qtr Cash Flow'!N30</f>
        <v>0</v>
      </c>
      <c r="O32" s="4">
        <f ca="1">'Qtr Cash Flow'!O30</f>
        <v>0</v>
      </c>
      <c r="P32" s="4">
        <f ca="1">'Qtr Cash Flow'!P30</f>
        <v>0</v>
      </c>
      <c r="Q32" s="4">
        <f ca="1">'Qtr Cash Flow'!Q30</f>
        <v>0</v>
      </c>
      <c r="R32" s="4">
        <f ca="1">'Qtr Cash Flow'!R30</f>
        <v>0</v>
      </c>
      <c r="S32" s="4">
        <f ca="1">'Qtr Cash Flow'!S30</f>
        <v>0</v>
      </c>
      <c r="T32" s="4">
        <f ca="1">'Qtr Cash Flow'!T30</f>
        <v>0</v>
      </c>
      <c r="U32" s="4">
        <f ca="1">'Qtr Cash Flow'!U30</f>
        <v>0</v>
      </c>
      <c r="V32" s="4">
        <f ca="1">'Qtr Cash Flow'!V30</f>
        <v>0</v>
      </c>
      <c r="W32" s="4">
        <f ca="1">'Qtr Cash Flow'!W30</f>
        <v>0</v>
      </c>
      <c r="X32" s="4">
        <f ca="1">'Qtr Cash Flow'!X30</f>
        <v>0</v>
      </c>
      <c r="Y32" s="4">
        <f ca="1">'Qtr Cash Flow'!Y30</f>
        <v>0</v>
      </c>
      <c r="Z32" s="4">
        <f ca="1">'Qtr Cash Flow'!Z30</f>
        <v>61373.86073405412</v>
      </c>
      <c r="AA32" s="4">
        <f ca="1">'Qtr Cash Flow'!AA30</f>
        <v>48723.649464718474</v>
      </c>
      <c r="AB32" s="4">
        <f ca="1">'Qtr Cash Flow'!AB30</f>
        <v>0</v>
      </c>
      <c r="AC32" s="4">
        <f ca="1">'Qtr Cash Flow'!AC30</f>
        <v>0</v>
      </c>
      <c r="AD32" s="4">
        <f ca="1">'Qtr Cash Flow'!AD30</f>
        <v>0</v>
      </c>
      <c r="AE32" s="4">
        <f ca="1">'Qtr Cash Flow'!AE30</f>
        <v>0</v>
      </c>
      <c r="AF32" s="4">
        <f ca="1">'Qtr Cash Flow'!AF30</f>
        <v>0</v>
      </c>
      <c r="AG32" s="4">
        <f ca="1">'Qtr Cash Flow'!AG30</f>
        <v>0</v>
      </c>
      <c r="AH32" s="4">
        <f ca="1">'Qtr Cash Flow'!AH30</f>
        <v>0</v>
      </c>
      <c r="AI32" s="4">
        <f ca="1">'Qtr Cash Flow'!AI30</f>
        <v>0</v>
      </c>
      <c r="AJ32" s="4">
        <f ca="1">'Qtr Cash Flow'!AJ30</f>
        <v>0</v>
      </c>
      <c r="AK32" s="4">
        <f ca="1">'Qtr Cash Flow'!AK30</f>
        <v>0</v>
      </c>
      <c r="AL32" s="4">
        <f ca="1">'Qtr Cash Flow'!AL30</f>
        <v>0</v>
      </c>
      <c r="AM32" s="4">
        <f ca="1">'Qtr Cash Flow'!AM30</f>
        <v>0</v>
      </c>
      <c r="AN32" s="4">
        <f ca="1">'Qtr Cash Flow'!AN30</f>
        <v>0</v>
      </c>
      <c r="AO32" s="4">
        <f ca="1">'Qtr Cash Flow'!AO30</f>
        <v>0</v>
      </c>
      <c r="AP32" s="4">
        <f ca="1">'Qtr Cash Flow'!AP30</f>
        <v>0</v>
      </c>
      <c r="AQ32" s="4">
        <f ca="1">'Qtr Cash Flow'!AQ30</f>
        <v>0</v>
      </c>
      <c r="AR32" s="4">
        <f ca="1">'Qtr Cash Flow'!AR30</f>
        <v>0</v>
      </c>
      <c r="AS32" s="4">
        <f ca="1">'Qtr Cash Flow'!AS30</f>
        <v>0</v>
      </c>
      <c r="AT32" s="4">
        <f ca="1">'Qtr Cash Flow'!AT30</f>
        <v>0</v>
      </c>
      <c r="AU32" s="4">
        <f ca="1">'Qtr Cash Flow'!AU30</f>
        <v>0</v>
      </c>
      <c r="AV32" s="4">
        <f ca="1">'Qtr Cash Flow'!AV30</f>
        <v>0</v>
      </c>
      <c r="AW32" s="4">
        <f ca="1">'Qtr Cash Flow'!AW30</f>
        <v>0</v>
      </c>
      <c r="AX32" s="4">
        <f ca="1">'Qtr Cash Flow'!AX30</f>
        <v>0</v>
      </c>
      <c r="AY32" s="4">
        <f ca="1">'Qtr Cash Flow'!AY30</f>
        <v>0</v>
      </c>
      <c r="AZ32" s="4">
        <f ca="1">'Qtr Cash Flow'!AZ30</f>
        <v>0</v>
      </c>
      <c r="BA32" s="4">
        <f ca="1">'Qtr Cash Flow'!BA30</f>
        <v>0</v>
      </c>
      <c r="BB32" s="4">
        <f ca="1">'Qtr Cash Flow'!BB30</f>
        <v>0</v>
      </c>
      <c r="BC32" s="4">
        <f ca="1">'Qtr Cash Flow'!BC30</f>
        <v>0</v>
      </c>
      <c r="BD32" s="4">
        <f ca="1">'Qtr Cash Flow'!BD30</f>
        <v>0</v>
      </c>
      <c r="BE32" s="4">
        <f ca="1">'Qtr Cash Flow'!BE30</f>
        <v>0</v>
      </c>
      <c r="BF32" s="4">
        <f ca="1">'Qtr Cash Flow'!BF30</f>
        <v>0</v>
      </c>
      <c r="BG32" s="4">
        <f ca="1">'Qtr Cash Flow'!BG30</f>
        <v>0</v>
      </c>
      <c r="BH32" s="4">
        <f ca="1">'Qtr Cash Flow'!BH30</f>
        <v>0</v>
      </c>
      <c r="BI32" s="4">
        <f ca="1">'Qtr Cash Flow'!BI30</f>
        <v>0</v>
      </c>
    </row>
    <row r="33" spans="1:61" x14ac:dyDescent="0.25">
      <c r="A33" t="s">
        <v>112</v>
      </c>
      <c r="C33" s="4">
        <f ca="1">'Qtr Cash Flow'!C31</f>
        <v>0</v>
      </c>
      <c r="D33" s="4">
        <f ca="1">'Qtr Cash Flow'!D31</f>
        <v>65465.41600232292</v>
      </c>
      <c r="E33" s="4">
        <f ca="1">'Qtr Cash Flow'!E31</f>
        <v>105584.51877583371</v>
      </c>
      <c r="F33" s="4">
        <f ca="1">'Qtr Cash Flow'!F31</f>
        <v>105012.70635722892</v>
      </c>
      <c r="G33" s="4">
        <f ca="1">'Qtr Cash Flow'!G31</f>
        <v>145501.62903343659</v>
      </c>
      <c r="H33" s="4">
        <f ca="1">'Qtr Cash Flow'!H31</f>
        <v>182081.56155831652</v>
      </c>
      <c r="I33" s="4">
        <f ca="1">'Qtr Cash Flow'!I31</f>
        <v>219756.85259266268</v>
      </c>
      <c r="J33" s="4">
        <f ca="1">'Qtr Cash Flow'!J31</f>
        <v>259116.54398298479</v>
      </c>
      <c r="K33" s="4">
        <f ca="1">'Qtr Cash Flow'!K31</f>
        <v>299674.6505648279</v>
      </c>
      <c r="L33" s="4">
        <f ca="1">'Qtr Cash Flow'!L31</f>
        <v>264301.55868395639</v>
      </c>
      <c r="M33" s="4">
        <f ca="1">'Qtr Cash Flow'!M31</f>
        <v>254099.86813903888</v>
      </c>
      <c r="N33" s="4">
        <f ca="1">'Qtr Cash Flow'!N31</f>
        <v>107723.62692006171</v>
      </c>
      <c r="O33" s="4">
        <f ca="1">'Qtr Cash Flow'!O31</f>
        <v>122425.90316798323</v>
      </c>
      <c r="P33" s="4">
        <f ca="1">'Qtr Cash Flow'!P31</f>
        <v>138511.07081898645</v>
      </c>
      <c r="Q33" s="4">
        <f ca="1">'Qtr Cash Flow'!Q31</f>
        <v>154854.60087503475</v>
      </c>
      <c r="R33" s="4">
        <f ca="1">'Qtr Cash Flow'!R31</f>
        <v>175029.16987022533</v>
      </c>
      <c r="S33" s="4">
        <f ca="1">'Qtr Cash Flow'!S31</f>
        <v>193199.34192772111</v>
      </c>
      <c r="T33" s="4">
        <f ca="1">'Qtr Cash Flow'!T31</f>
        <v>6400935.3465358401</v>
      </c>
      <c r="U33" s="4">
        <f ca="1">'Qtr Cash Flow'!U31</f>
        <v>130776.83370352478</v>
      </c>
      <c r="V33" s="4">
        <f ca="1">'Qtr Cash Flow'!V31</f>
        <v>151173.51571790432</v>
      </c>
      <c r="W33" s="4">
        <f ca="1">'Qtr Cash Flow'!W31</f>
        <v>171869.2322313913</v>
      </c>
      <c r="X33" s="4">
        <f ca="1">'Qtr Cash Flow'!X31</f>
        <v>51307.772032202629</v>
      </c>
      <c r="Y33" s="4">
        <f ca="1">'Qtr Cash Flow'!Y31</f>
        <v>54179.214233044419</v>
      </c>
      <c r="Z33" s="4">
        <f ca="1">'Qtr Cash Flow'!Z31</f>
        <v>0</v>
      </c>
      <c r="AA33" s="4">
        <f ca="1">'Qtr Cash Flow'!AA31</f>
        <v>0</v>
      </c>
      <c r="AB33" s="4">
        <f ca="1">'Qtr Cash Flow'!AB31</f>
        <v>221535.88127383543</v>
      </c>
      <c r="AC33" s="4">
        <f ca="1">'Qtr Cash Flow'!AC31</f>
        <v>263254.40970708936</v>
      </c>
      <c r="AD33" s="4">
        <f ca="1">'Qtr Cash Flow'!AD31</f>
        <v>492800.44013678527</v>
      </c>
      <c r="AE33" s="4">
        <f ca="1">'Qtr Cash Flow'!AE31</f>
        <v>500339.5378794084</v>
      </c>
      <c r="AF33" s="4">
        <f ca="1">'Qtr Cash Flow'!AF31</f>
        <v>472483.09536546288</v>
      </c>
      <c r="AG33" s="4">
        <f ca="1">'Qtr Cash Flow'!AG31</f>
        <v>475399.7474070451</v>
      </c>
      <c r="AH33" s="4">
        <f ca="1">'Qtr Cash Flow'!AH31</f>
        <v>368952.82682103402</v>
      </c>
      <c r="AI33" s="4">
        <f ca="1">'Qtr Cash Flow'!AI31</f>
        <v>362752.581577937</v>
      </c>
      <c r="AJ33" s="4">
        <f ca="1">'Qtr Cash Flow'!AJ31</f>
        <v>300638.16344829521</v>
      </c>
      <c r="AK33" s="4">
        <f ca="1">'Qtr Cash Flow'!AK31</f>
        <v>304886.37549348606</v>
      </c>
      <c r="AL33" s="4">
        <f ca="1">'Qtr Cash Flow'!AL31</f>
        <v>309164.41100876534</v>
      </c>
      <c r="AM33" s="4">
        <f ca="1">'Qtr Cash Flow'!AM31</f>
        <v>313472.47012415336</v>
      </c>
      <c r="AN33" s="4">
        <f ca="1">'Qtr Cash Flow'!AN31</f>
        <v>317810.75419064419</v>
      </c>
      <c r="AO33" s="4">
        <f ca="1">'Qtr Cash Flow'!AO31</f>
        <v>322179.46578596078</v>
      </c>
      <c r="AP33" s="4">
        <f ca="1">'Qtr Cash Flow'!AP31</f>
        <v>327203.61502232344</v>
      </c>
      <c r="AQ33" s="4">
        <f ca="1">'Qtr Cash Flow'!AQ31</f>
        <v>332267.31676226039</v>
      </c>
      <c r="AR33" s="4">
        <f ca="1">'Qtr Cash Flow'!AR31</f>
        <v>201247.20411914797</v>
      </c>
      <c r="AS33" s="4">
        <f ca="1">'Qtr Cash Flow'!AS31</f>
        <v>202647.96809074457</v>
      </c>
      <c r="AT33" s="4">
        <f ca="1">'Qtr Cash Flow'!AT31</f>
        <v>106150.24150730873</v>
      </c>
      <c r="AU33" s="4">
        <f ca="1">'Qtr Cash Flow'!AU31</f>
        <v>97159.802433169505</v>
      </c>
      <c r="AV33" s="4">
        <f ca="1">'Qtr Cash Flow'!AV31</f>
        <v>254548.68805567536</v>
      </c>
      <c r="AW33" s="4">
        <f ca="1">'Qtr Cash Flow'!AW31</f>
        <v>282705.84040616557</v>
      </c>
      <c r="AX33" s="4">
        <f ca="1">'Qtr Cash Flow'!AX31</f>
        <v>566267.98933394614</v>
      </c>
      <c r="AY33" s="4">
        <f ca="1">'Qtr Cash Flow'!AY31</f>
        <v>589210.73596672784</v>
      </c>
      <c r="AZ33" s="4">
        <f ca="1">'Qtr Cash Flow'!AZ31</f>
        <v>691077.90734047035</v>
      </c>
      <c r="BA33" s="4">
        <f ca="1">'Qtr Cash Flow'!BA31</f>
        <v>683173.31453014538</v>
      </c>
      <c r="BB33" s="4">
        <f ca="1">'Qtr Cash Flow'!BB31</f>
        <v>498602.99000363646</v>
      </c>
      <c r="BC33" s="4">
        <f ca="1">'Qtr Cash Flow'!BC31</f>
        <v>502701.32511423377</v>
      </c>
      <c r="BD33" s="4">
        <f ca="1">'Qtr Cash Flow'!BD31</f>
        <v>461875.72536467138</v>
      </c>
      <c r="BE33" s="4">
        <f ca="1">'Qtr Cash Flow'!BE31</f>
        <v>462562.0513175563</v>
      </c>
      <c r="BF33" s="4">
        <f ca="1">'Qtr Cash Flow'!BF31</f>
        <v>440252.82385312358</v>
      </c>
      <c r="BG33" s="4">
        <f ca="1">'Qtr Cash Flow'!BG31</f>
        <v>445293.61555349902</v>
      </c>
      <c r="BH33" s="4">
        <f ca="1">'Qtr Cash Flow'!BH31</f>
        <v>451855.61069254286</v>
      </c>
      <c r="BI33" s="4">
        <f ca="1">'Qtr Cash Flow'!BI31</f>
        <v>641833.13186097599</v>
      </c>
    </row>
    <row r="34" spans="1:61" ht="30" x14ac:dyDescent="0.25">
      <c r="A34" s="27" t="str">
        <f>'Qtr Cash Flow'!A35</f>
        <v>Deomposition of Distribution to operations and capital events</v>
      </c>
      <c r="B34" s="4"/>
      <c r="C34" s="4">
        <f>'Qtr Cash Flow'!C35</f>
        <v>0</v>
      </c>
      <c r="D34" s="4">
        <f>'Qtr Cash Flow'!D35</f>
        <v>0</v>
      </c>
      <c r="E34" s="4">
        <f>'Qtr Cash Flow'!E35</f>
        <v>0</v>
      </c>
      <c r="F34" s="4">
        <f>'Qtr Cash Flow'!F35</f>
        <v>0</v>
      </c>
      <c r="G34" s="4">
        <f>'Qtr Cash Flow'!G35</f>
        <v>0</v>
      </c>
      <c r="H34" s="4">
        <f>'Qtr Cash Flow'!H35</f>
        <v>0</v>
      </c>
      <c r="I34" s="4">
        <f>'Qtr Cash Flow'!I35</f>
        <v>0</v>
      </c>
      <c r="J34" s="4">
        <f>'Qtr Cash Flow'!J35</f>
        <v>0</v>
      </c>
      <c r="K34" s="4">
        <f>'Qtr Cash Flow'!K35</f>
        <v>0</v>
      </c>
      <c r="L34" s="4">
        <f>'Qtr Cash Flow'!L35</f>
        <v>0</v>
      </c>
      <c r="M34" s="4">
        <f>'Qtr Cash Flow'!M35</f>
        <v>0</v>
      </c>
      <c r="N34" s="4">
        <f>'Qtr Cash Flow'!N35</f>
        <v>0</v>
      </c>
      <c r="O34" s="4">
        <f>'Qtr Cash Flow'!O35</f>
        <v>0</v>
      </c>
      <c r="P34" s="4">
        <f>'Qtr Cash Flow'!P35</f>
        <v>0</v>
      </c>
      <c r="Q34" s="4">
        <f>'Qtr Cash Flow'!Q35</f>
        <v>0</v>
      </c>
      <c r="R34" s="4">
        <f>'Qtr Cash Flow'!R35</f>
        <v>0</v>
      </c>
      <c r="S34" s="4">
        <f>'Qtr Cash Flow'!S35</f>
        <v>0</v>
      </c>
      <c r="T34" s="4">
        <f>'Qtr Cash Flow'!T35</f>
        <v>0</v>
      </c>
      <c r="U34" s="4">
        <f>'Qtr Cash Flow'!U35</f>
        <v>0</v>
      </c>
      <c r="V34" s="4">
        <f>'Qtr Cash Flow'!V35</f>
        <v>0</v>
      </c>
      <c r="W34" s="4">
        <f>'Qtr Cash Flow'!W35</f>
        <v>0</v>
      </c>
      <c r="X34" s="4">
        <f>'Qtr Cash Flow'!X35</f>
        <v>0</v>
      </c>
      <c r="Y34" s="4">
        <f>'Qtr Cash Flow'!Y35</f>
        <v>0</v>
      </c>
      <c r="Z34" s="4">
        <f>'Qtr Cash Flow'!Z35</f>
        <v>0</v>
      </c>
      <c r="AA34" s="4">
        <f>'Qtr Cash Flow'!AA35</f>
        <v>0</v>
      </c>
      <c r="AB34" s="4">
        <f>'Qtr Cash Flow'!AB35</f>
        <v>0</v>
      </c>
      <c r="AC34" s="4">
        <f>'Qtr Cash Flow'!AC35</f>
        <v>0</v>
      </c>
      <c r="AD34" s="4">
        <f>'Qtr Cash Flow'!AD35</f>
        <v>0</v>
      </c>
      <c r="AE34" s="4">
        <f>'Qtr Cash Flow'!AE35</f>
        <v>0</v>
      </c>
      <c r="AF34" s="4">
        <f>'Qtr Cash Flow'!AF35</f>
        <v>0</v>
      </c>
      <c r="AG34" s="4">
        <f>'Qtr Cash Flow'!AG35</f>
        <v>0</v>
      </c>
      <c r="AH34" s="4">
        <f>'Qtr Cash Flow'!AH35</f>
        <v>0</v>
      </c>
      <c r="AI34" s="4">
        <f>'Qtr Cash Flow'!AI35</f>
        <v>0</v>
      </c>
      <c r="AJ34" s="4">
        <f>'Qtr Cash Flow'!AJ35</f>
        <v>0</v>
      </c>
      <c r="AK34" s="4">
        <f>'Qtr Cash Flow'!AK35</f>
        <v>0</v>
      </c>
      <c r="AL34" s="4">
        <f>'Qtr Cash Flow'!AL35</f>
        <v>0</v>
      </c>
      <c r="AM34" s="4">
        <f>'Qtr Cash Flow'!AM35</f>
        <v>0</v>
      </c>
      <c r="AN34" s="4">
        <f>'Qtr Cash Flow'!AN35</f>
        <v>0</v>
      </c>
      <c r="AO34" s="4">
        <f>'Qtr Cash Flow'!AO35</f>
        <v>0</v>
      </c>
      <c r="AP34" s="4">
        <f>'Qtr Cash Flow'!AP35</f>
        <v>0</v>
      </c>
      <c r="AQ34" s="4">
        <f>'Qtr Cash Flow'!AQ35</f>
        <v>0</v>
      </c>
      <c r="AR34" s="4">
        <f>'Qtr Cash Flow'!AR35</f>
        <v>0</v>
      </c>
      <c r="AS34" s="4">
        <f>'Qtr Cash Flow'!AS35</f>
        <v>0</v>
      </c>
      <c r="AT34" s="4">
        <f>'Qtr Cash Flow'!AT35</f>
        <v>0</v>
      </c>
      <c r="AU34" s="4">
        <f>'Qtr Cash Flow'!AU35</f>
        <v>0</v>
      </c>
      <c r="AV34" s="4">
        <f>'Qtr Cash Flow'!AV35</f>
        <v>0</v>
      </c>
      <c r="AW34" s="4">
        <f>'Qtr Cash Flow'!AW35</f>
        <v>0</v>
      </c>
      <c r="AX34" s="4">
        <f>'Qtr Cash Flow'!AX35</f>
        <v>0</v>
      </c>
      <c r="AY34" s="4">
        <f>'Qtr Cash Flow'!AY35</f>
        <v>0</v>
      </c>
      <c r="AZ34" s="4">
        <f>'Qtr Cash Flow'!AZ35</f>
        <v>0</v>
      </c>
      <c r="BA34" s="4">
        <f>'Qtr Cash Flow'!BA35</f>
        <v>0</v>
      </c>
      <c r="BB34" s="4">
        <f>'Qtr Cash Flow'!BB35</f>
        <v>0</v>
      </c>
      <c r="BC34" s="4">
        <f>'Qtr Cash Flow'!BC35</f>
        <v>0</v>
      </c>
      <c r="BD34" s="4">
        <f>'Qtr Cash Flow'!BD35</f>
        <v>0</v>
      </c>
      <c r="BE34" s="4">
        <f>'Qtr Cash Flow'!BE35</f>
        <v>0</v>
      </c>
      <c r="BF34" s="4">
        <f>'Qtr Cash Flow'!BF35</f>
        <v>0</v>
      </c>
      <c r="BG34" s="4">
        <f>'Qtr Cash Flow'!BG35</f>
        <v>0</v>
      </c>
      <c r="BH34" s="4">
        <f>'Qtr Cash Flow'!BH35</f>
        <v>0</v>
      </c>
      <c r="BI34" s="4">
        <f>'Qtr Cash Flow'!BI35</f>
        <v>0</v>
      </c>
    </row>
    <row r="35" spans="1:61" x14ac:dyDescent="0.25">
      <c r="A35" t="str">
        <f>'Qtr Cash Flow'!A36</f>
        <v>Capital event</v>
      </c>
      <c r="B35" s="4"/>
      <c r="C35" s="4">
        <f ca="1">'Qtr Cash Flow'!C36</f>
        <v>0</v>
      </c>
      <c r="D35" s="4">
        <f ca="1">'Qtr Cash Flow'!D36</f>
        <v>0</v>
      </c>
      <c r="E35" s="4">
        <f ca="1">'Qtr Cash Flow'!E36</f>
        <v>0</v>
      </c>
      <c r="F35" s="4">
        <f ca="1">'Qtr Cash Flow'!F36</f>
        <v>0</v>
      </c>
      <c r="G35" s="4">
        <f ca="1">'Qtr Cash Flow'!G36</f>
        <v>0</v>
      </c>
      <c r="H35" s="4">
        <f ca="1">'Qtr Cash Flow'!H36</f>
        <v>0</v>
      </c>
      <c r="I35" s="4">
        <f ca="1">'Qtr Cash Flow'!I36</f>
        <v>0</v>
      </c>
      <c r="J35" s="4">
        <f ca="1">'Qtr Cash Flow'!J36</f>
        <v>0</v>
      </c>
      <c r="K35" s="4">
        <f ca="1">'Qtr Cash Flow'!K36</f>
        <v>0</v>
      </c>
      <c r="L35" s="4">
        <f ca="1">'Qtr Cash Flow'!L36</f>
        <v>0</v>
      </c>
      <c r="M35" s="4">
        <f ca="1">'Qtr Cash Flow'!M36</f>
        <v>0</v>
      </c>
      <c r="N35" s="4">
        <f ca="1">'Qtr Cash Flow'!N36</f>
        <v>0</v>
      </c>
      <c r="O35" s="4">
        <f ca="1">'Qtr Cash Flow'!O36</f>
        <v>0</v>
      </c>
      <c r="P35" s="4">
        <f ca="1">'Qtr Cash Flow'!P36</f>
        <v>0</v>
      </c>
      <c r="Q35" s="4">
        <f ca="1">'Qtr Cash Flow'!Q36</f>
        <v>0</v>
      </c>
      <c r="R35" s="4">
        <f ca="1">'Qtr Cash Flow'!R36</f>
        <v>0</v>
      </c>
      <c r="S35" s="4">
        <f ca="1">'Qtr Cash Flow'!S36</f>
        <v>0</v>
      </c>
      <c r="T35" s="4">
        <f ca="1">'Qtr Cash Flow'!T36</f>
        <v>6087102.4207942076</v>
      </c>
      <c r="U35" s="4">
        <f ca="1">'Qtr Cash Flow'!U36</f>
        <v>0</v>
      </c>
      <c r="V35" s="4">
        <f ca="1">'Qtr Cash Flow'!V36</f>
        <v>0</v>
      </c>
      <c r="W35" s="4">
        <f ca="1">'Qtr Cash Flow'!W36</f>
        <v>0</v>
      </c>
      <c r="X35" s="4">
        <f ca="1">'Qtr Cash Flow'!X36</f>
        <v>0</v>
      </c>
      <c r="Y35" s="4">
        <f ca="1">'Qtr Cash Flow'!Y36</f>
        <v>0</v>
      </c>
      <c r="Z35" s="4">
        <f ca="1">'Qtr Cash Flow'!Z36</f>
        <v>0</v>
      </c>
      <c r="AA35" s="4">
        <f ca="1">'Qtr Cash Flow'!AA36</f>
        <v>0</v>
      </c>
      <c r="AB35" s="4">
        <f ca="1">'Qtr Cash Flow'!AB36</f>
        <v>0</v>
      </c>
      <c r="AC35" s="4">
        <f ca="1">'Qtr Cash Flow'!AC36</f>
        <v>0</v>
      </c>
      <c r="AD35" s="4">
        <f ca="1">'Qtr Cash Flow'!AD36</f>
        <v>0</v>
      </c>
      <c r="AE35" s="4">
        <f ca="1">'Qtr Cash Flow'!AE36</f>
        <v>0</v>
      </c>
      <c r="AF35" s="4">
        <f ca="1">'Qtr Cash Flow'!AF36</f>
        <v>0</v>
      </c>
      <c r="AG35" s="4">
        <f ca="1">'Qtr Cash Flow'!AG36</f>
        <v>0</v>
      </c>
      <c r="AH35" s="4">
        <f ca="1">'Qtr Cash Flow'!AH36</f>
        <v>0</v>
      </c>
      <c r="AI35" s="4">
        <f ca="1">'Qtr Cash Flow'!AI36</f>
        <v>0</v>
      </c>
      <c r="AJ35" s="4">
        <f ca="1">'Qtr Cash Flow'!AJ36</f>
        <v>0</v>
      </c>
      <c r="AK35" s="4">
        <f ca="1">'Qtr Cash Flow'!AK36</f>
        <v>0</v>
      </c>
      <c r="AL35" s="4">
        <f ca="1">'Qtr Cash Flow'!AL36</f>
        <v>0</v>
      </c>
      <c r="AM35" s="4">
        <f ca="1">'Qtr Cash Flow'!AM36</f>
        <v>0</v>
      </c>
      <c r="AN35" s="4">
        <f ca="1">'Qtr Cash Flow'!AN36</f>
        <v>0</v>
      </c>
      <c r="AO35" s="4">
        <f ca="1">'Qtr Cash Flow'!AO36</f>
        <v>0</v>
      </c>
      <c r="AP35" s="4">
        <f ca="1">'Qtr Cash Flow'!AP36</f>
        <v>0</v>
      </c>
      <c r="AQ35" s="4">
        <f ca="1">'Qtr Cash Flow'!AQ36</f>
        <v>0</v>
      </c>
      <c r="AR35" s="4">
        <f ca="1">'Qtr Cash Flow'!AR36</f>
        <v>0</v>
      </c>
      <c r="AS35" s="4">
        <f ca="1">'Qtr Cash Flow'!AS36</f>
        <v>0</v>
      </c>
      <c r="AT35" s="4">
        <f ca="1">'Qtr Cash Flow'!AT36</f>
        <v>0</v>
      </c>
      <c r="AU35" s="4">
        <f ca="1">'Qtr Cash Flow'!AU36</f>
        <v>0</v>
      </c>
      <c r="AV35" s="4">
        <f ca="1">'Qtr Cash Flow'!AV36</f>
        <v>0</v>
      </c>
      <c r="AW35" s="4">
        <f ca="1">'Qtr Cash Flow'!AW36</f>
        <v>0</v>
      </c>
      <c r="AX35" s="4">
        <f ca="1">'Qtr Cash Flow'!AX36</f>
        <v>0</v>
      </c>
      <c r="AY35" s="4">
        <f ca="1">'Qtr Cash Flow'!AY36</f>
        <v>0</v>
      </c>
      <c r="AZ35" s="4">
        <f ca="1">'Qtr Cash Flow'!AZ36</f>
        <v>0</v>
      </c>
      <c r="BA35" s="4">
        <f ca="1">'Qtr Cash Flow'!BA36</f>
        <v>0</v>
      </c>
      <c r="BB35" s="4">
        <f ca="1">'Qtr Cash Flow'!BB36</f>
        <v>0</v>
      </c>
      <c r="BC35" s="4">
        <f ca="1">'Qtr Cash Flow'!BC36</f>
        <v>0</v>
      </c>
      <c r="BD35" s="4">
        <f ca="1">'Qtr Cash Flow'!BD36</f>
        <v>0</v>
      </c>
      <c r="BE35" s="4">
        <f ca="1">'Qtr Cash Flow'!BE36</f>
        <v>0</v>
      </c>
      <c r="BF35" s="4">
        <f ca="1">'Qtr Cash Flow'!BF36</f>
        <v>0</v>
      </c>
      <c r="BG35" s="4">
        <f ca="1">'Qtr Cash Flow'!BG36</f>
        <v>0</v>
      </c>
      <c r="BH35" s="4">
        <f ca="1">'Qtr Cash Flow'!BH36</f>
        <v>0</v>
      </c>
      <c r="BI35" s="4">
        <f ca="1">'Qtr Cash Flow'!BI36</f>
        <v>0</v>
      </c>
    </row>
    <row r="36" spans="1:61" x14ac:dyDescent="0.25">
      <c r="A36" t="str">
        <f>'Qtr Cash Flow'!A37</f>
        <v>Operations</v>
      </c>
      <c r="B36" s="4"/>
      <c r="C36" s="4">
        <f ca="1">'Qtr Cash Flow'!C37</f>
        <v>0</v>
      </c>
      <c r="D36" s="4">
        <f ca="1">'Qtr Cash Flow'!D37</f>
        <v>65465.41600232292</v>
      </c>
      <c r="E36" s="4">
        <f ca="1">'Qtr Cash Flow'!E37</f>
        <v>105584.51877583371</v>
      </c>
      <c r="F36" s="4">
        <f ca="1">'Qtr Cash Flow'!F37</f>
        <v>105012.70635722892</v>
      </c>
      <c r="G36" s="4">
        <f ca="1">'Qtr Cash Flow'!G37</f>
        <v>145501.62903343659</v>
      </c>
      <c r="H36" s="4">
        <f ca="1">'Qtr Cash Flow'!H37</f>
        <v>182081.56155831652</v>
      </c>
      <c r="I36" s="4">
        <f ca="1">'Qtr Cash Flow'!I37</f>
        <v>219756.85259266268</v>
      </c>
      <c r="J36" s="4">
        <f ca="1">'Qtr Cash Flow'!J37</f>
        <v>259116.54398298479</v>
      </c>
      <c r="K36" s="4">
        <f ca="1">'Qtr Cash Flow'!K37</f>
        <v>299674.6505648279</v>
      </c>
      <c r="L36" s="4">
        <f ca="1">'Qtr Cash Flow'!L37</f>
        <v>264301.55868395639</v>
      </c>
      <c r="M36" s="4">
        <f ca="1">'Qtr Cash Flow'!M37</f>
        <v>254099.86813903888</v>
      </c>
      <c r="N36" s="4">
        <f ca="1">'Qtr Cash Flow'!N37</f>
        <v>107723.62692006171</v>
      </c>
      <c r="O36" s="4">
        <f ca="1">'Qtr Cash Flow'!O37</f>
        <v>122425.90316798323</v>
      </c>
      <c r="P36" s="4">
        <f ca="1">'Qtr Cash Flow'!P37</f>
        <v>138511.07081898645</v>
      </c>
      <c r="Q36" s="4">
        <f ca="1">'Qtr Cash Flow'!Q37</f>
        <v>154854.60087503475</v>
      </c>
      <c r="R36" s="4">
        <f ca="1">'Qtr Cash Flow'!R37</f>
        <v>175029.16987022533</v>
      </c>
      <c r="S36" s="4">
        <f ca="1">'Qtr Cash Flow'!S37</f>
        <v>193199.34192772111</v>
      </c>
      <c r="T36" s="4">
        <f ca="1">'Qtr Cash Flow'!T37</f>
        <v>313832.92574163247</v>
      </c>
      <c r="U36" s="4">
        <f ca="1">'Qtr Cash Flow'!U37</f>
        <v>130776.83370352478</v>
      </c>
      <c r="V36" s="4">
        <f ca="1">'Qtr Cash Flow'!V37</f>
        <v>151173.51571790432</v>
      </c>
      <c r="W36" s="4">
        <f ca="1">'Qtr Cash Flow'!W37</f>
        <v>171869.2322313913</v>
      </c>
      <c r="X36" s="4">
        <f ca="1">'Qtr Cash Flow'!X37</f>
        <v>51307.772032202629</v>
      </c>
      <c r="Y36" s="4">
        <f ca="1">'Qtr Cash Flow'!Y37</f>
        <v>54179.214233044419</v>
      </c>
      <c r="Z36" s="4">
        <f ca="1">'Qtr Cash Flow'!Z37</f>
        <v>0</v>
      </c>
      <c r="AA36" s="4">
        <f ca="1">'Qtr Cash Flow'!AA37</f>
        <v>0</v>
      </c>
      <c r="AB36" s="4">
        <f ca="1">'Qtr Cash Flow'!AB37</f>
        <v>221535.88127383543</v>
      </c>
      <c r="AC36" s="4">
        <f ca="1">'Qtr Cash Flow'!AC37</f>
        <v>263254.40970708936</v>
      </c>
      <c r="AD36" s="4">
        <f ca="1">'Qtr Cash Flow'!AD37</f>
        <v>492800.44013678527</v>
      </c>
      <c r="AE36" s="4">
        <f ca="1">'Qtr Cash Flow'!AE37</f>
        <v>500339.5378794084</v>
      </c>
      <c r="AF36" s="4">
        <f ca="1">'Qtr Cash Flow'!AF37</f>
        <v>472483.09536546288</v>
      </c>
      <c r="AG36" s="4">
        <f ca="1">'Qtr Cash Flow'!AG37</f>
        <v>475399.7474070451</v>
      </c>
      <c r="AH36" s="4">
        <f ca="1">'Qtr Cash Flow'!AH37</f>
        <v>368952.82682103402</v>
      </c>
      <c r="AI36" s="4">
        <f ca="1">'Qtr Cash Flow'!AI37</f>
        <v>362752.581577937</v>
      </c>
      <c r="AJ36" s="4">
        <f ca="1">'Qtr Cash Flow'!AJ37</f>
        <v>300638.16344829521</v>
      </c>
      <c r="AK36" s="4">
        <f ca="1">'Qtr Cash Flow'!AK37</f>
        <v>304886.37549348606</v>
      </c>
      <c r="AL36" s="4">
        <f ca="1">'Qtr Cash Flow'!AL37</f>
        <v>309164.41100876534</v>
      </c>
      <c r="AM36" s="4">
        <f ca="1">'Qtr Cash Flow'!AM37</f>
        <v>313472.47012415336</v>
      </c>
      <c r="AN36" s="4">
        <f ca="1">'Qtr Cash Flow'!AN37</f>
        <v>317810.75419064419</v>
      </c>
      <c r="AO36" s="4">
        <f ca="1">'Qtr Cash Flow'!AO37</f>
        <v>322179.46578596078</v>
      </c>
      <c r="AP36" s="4">
        <f ca="1">'Qtr Cash Flow'!AP37</f>
        <v>327203.61502232344</v>
      </c>
      <c r="AQ36" s="4">
        <f ca="1">'Qtr Cash Flow'!AQ37</f>
        <v>332267.31676226039</v>
      </c>
      <c r="AR36" s="4">
        <f ca="1">'Qtr Cash Flow'!AR37</f>
        <v>201247.20411914797</v>
      </c>
      <c r="AS36" s="4">
        <f ca="1">'Qtr Cash Flow'!AS37</f>
        <v>202647.96809074457</v>
      </c>
      <c r="AT36" s="4">
        <f ca="1">'Qtr Cash Flow'!AT37</f>
        <v>106150.24150730873</v>
      </c>
      <c r="AU36" s="4">
        <f ca="1">'Qtr Cash Flow'!AU37</f>
        <v>97159.802433169505</v>
      </c>
      <c r="AV36" s="4">
        <f ca="1">'Qtr Cash Flow'!AV37</f>
        <v>254548.68805567536</v>
      </c>
      <c r="AW36" s="4">
        <f ca="1">'Qtr Cash Flow'!AW37</f>
        <v>282705.84040616557</v>
      </c>
      <c r="AX36" s="4">
        <f ca="1">'Qtr Cash Flow'!AX37</f>
        <v>566267.98933394614</v>
      </c>
      <c r="AY36" s="4">
        <f ca="1">'Qtr Cash Flow'!AY37</f>
        <v>589210.73596672784</v>
      </c>
      <c r="AZ36" s="4">
        <f ca="1">'Qtr Cash Flow'!AZ37</f>
        <v>691077.90734047035</v>
      </c>
      <c r="BA36" s="4">
        <f ca="1">'Qtr Cash Flow'!BA37</f>
        <v>683173.31453014538</v>
      </c>
      <c r="BB36" s="4">
        <f ca="1">'Qtr Cash Flow'!BB37</f>
        <v>498602.99000363646</v>
      </c>
      <c r="BC36" s="4">
        <f ca="1">'Qtr Cash Flow'!BC37</f>
        <v>502701.32511423377</v>
      </c>
      <c r="BD36" s="4">
        <f ca="1">'Qtr Cash Flow'!BD37</f>
        <v>461875.72536467138</v>
      </c>
      <c r="BE36" s="4">
        <f ca="1">'Qtr Cash Flow'!BE37</f>
        <v>462562.0513175563</v>
      </c>
      <c r="BF36" s="4">
        <f ca="1">'Qtr Cash Flow'!BF37</f>
        <v>440252.82385312358</v>
      </c>
      <c r="BG36" s="4">
        <f ca="1">'Qtr Cash Flow'!BG37</f>
        <v>445293.61555349902</v>
      </c>
      <c r="BH36" s="4">
        <f ca="1">'Qtr Cash Flow'!BH37</f>
        <v>451855.61069254286</v>
      </c>
      <c r="BI36" s="4">
        <f ca="1">'Qtr Cash Flow'!BI37</f>
        <v>641833.13186097599</v>
      </c>
    </row>
    <row r="37" spans="1:6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1:61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1:61" x14ac:dyDescent="0.25">
      <c r="A39" s="9" t="s">
        <v>424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 x14ac:dyDescent="0.25">
      <c r="A40" t="s">
        <v>425</v>
      </c>
      <c r="C40" s="4">
        <f ca="1">C$24*((1-$B$25)*C32)</f>
        <v>0</v>
      </c>
      <c r="D40" s="4">
        <f t="shared" ref="D40:BI40" ca="1" si="1">D$24*((1-$B$25)*D32)</f>
        <v>0</v>
      </c>
      <c r="E40" s="4">
        <f t="shared" ca="1" si="1"/>
        <v>0</v>
      </c>
      <c r="F40" s="4">
        <f t="shared" ca="1" si="1"/>
        <v>0</v>
      </c>
      <c r="G40" s="4">
        <f t="shared" ca="1" si="1"/>
        <v>0</v>
      </c>
      <c r="H40" s="4">
        <f t="shared" ca="1" si="1"/>
        <v>0</v>
      </c>
      <c r="I40" s="4">
        <f t="shared" ca="1" si="1"/>
        <v>0</v>
      </c>
      <c r="J40" s="4">
        <f t="shared" ca="1" si="1"/>
        <v>0</v>
      </c>
      <c r="K40" s="4">
        <f t="shared" ca="1" si="1"/>
        <v>0</v>
      </c>
      <c r="L40" s="4">
        <f t="shared" ca="1" si="1"/>
        <v>0</v>
      </c>
      <c r="M40" s="4">
        <f t="shared" ca="1" si="1"/>
        <v>0</v>
      </c>
      <c r="N40" s="4">
        <f t="shared" ca="1" si="1"/>
        <v>0</v>
      </c>
      <c r="O40" s="4">
        <f t="shared" ca="1" si="1"/>
        <v>0</v>
      </c>
      <c r="P40" s="4">
        <f t="shared" ca="1" si="1"/>
        <v>0</v>
      </c>
      <c r="Q40" s="4">
        <f t="shared" ca="1" si="1"/>
        <v>0</v>
      </c>
      <c r="R40" s="4">
        <f t="shared" ca="1" si="1"/>
        <v>0</v>
      </c>
      <c r="S40" s="4">
        <f t="shared" ca="1" si="1"/>
        <v>0</v>
      </c>
      <c r="T40" s="4">
        <f t="shared" ca="1" si="1"/>
        <v>0</v>
      </c>
      <c r="U40" s="4">
        <f t="shared" ca="1" si="1"/>
        <v>0</v>
      </c>
      <c r="V40" s="4">
        <f t="shared" ca="1" si="1"/>
        <v>0</v>
      </c>
      <c r="W40" s="4">
        <f t="shared" ca="1" si="1"/>
        <v>0</v>
      </c>
      <c r="X40" s="4">
        <f t="shared" ca="1" si="1"/>
        <v>0</v>
      </c>
      <c r="Y40" s="4">
        <f t="shared" ca="1" si="1"/>
        <v>0</v>
      </c>
      <c r="Z40" s="4">
        <f t="shared" ca="1" si="1"/>
        <v>0</v>
      </c>
      <c r="AA40" s="4">
        <f t="shared" ca="1" si="1"/>
        <v>0</v>
      </c>
      <c r="AB40" s="4">
        <f t="shared" ca="1" si="1"/>
        <v>0</v>
      </c>
      <c r="AC40" s="4">
        <f t="shared" ca="1" si="1"/>
        <v>0</v>
      </c>
      <c r="AD40" s="4">
        <f t="shared" ca="1" si="1"/>
        <v>0</v>
      </c>
      <c r="AE40" s="4">
        <f t="shared" ca="1" si="1"/>
        <v>0</v>
      </c>
      <c r="AF40" s="4">
        <f t="shared" ca="1" si="1"/>
        <v>0</v>
      </c>
      <c r="AG40" s="4">
        <f t="shared" ca="1" si="1"/>
        <v>0</v>
      </c>
      <c r="AH40" s="4">
        <f t="shared" ca="1" si="1"/>
        <v>0</v>
      </c>
      <c r="AI40" s="4">
        <f t="shared" ca="1" si="1"/>
        <v>0</v>
      </c>
      <c r="AJ40" s="4">
        <f t="shared" ca="1" si="1"/>
        <v>0</v>
      </c>
      <c r="AK40" s="4">
        <f t="shared" ca="1" si="1"/>
        <v>0</v>
      </c>
      <c r="AL40" s="4">
        <f t="shared" ca="1" si="1"/>
        <v>0</v>
      </c>
      <c r="AM40" s="4">
        <f t="shared" ca="1" si="1"/>
        <v>0</v>
      </c>
      <c r="AN40" s="4">
        <f t="shared" ca="1" si="1"/>
        <v>0</v>
      </c>
      <c r="AO40" s="4">
        <f t="shared" ca="1" si="1"/>
        <v>0</v>
      </c>
      <c r="AP40" s="4">
        <f t="shared" ca="1" si="1"/>
        <v>0</v>
      </c>
      <c r="AQ40" s="4">
        <f t="shared" ca="1" si="1"/>
        <v>0</v>
      </c>
      <c r="AR40" s="4">
        <f t="shared" ca="1" si="1"/>
        <v>0</v>
      </c>
      <c r="AS40" s="4">
        <f t="shared" ca="1" si="1"/>
        <v>0</v>
      </c>
      <c r="AT40" s="4">
        <f t="shared" ca="1" si="1"/>
        <v>0</v>
      </c>
      <c r="AU40" s="4">
        <f t="shared" ca="1" si="1"/>
        <v>0</v>
      </c>
      <c r="AV40" s="4">
        <f t="shared" ca="1" si="1"/>
        <v>0</v>
      </c>
      <c r="AW40" s="4">
        <f t="shared" ca="1" si="1"/>
        <v>0</v>
      </c>
      <c r="AX40" s="4">
        <f t="shared" ca="1" si="1"/>
        <v>0</v>
      </c>
      <c r="AY40" s="4">
        <f t="shared" ca="1" si="1"/>
        <v>0</v>
      </c>
      <c r="AZ40" s="4">
        <f t="shared" ca="1" si="1"/>
        <v>0</v>
      </c>
      <c r="BA40" s="4">
        <f t="shared" ca="1" si="1"/>
        <v>0</v>
      </c>
      <c r="BB40" s="4">
        <f t="shared" ca="1" si="1"/>
        <v>0</v>
      </c>
      <c r="BC40" s="4">
        <f t="shared" ca="1" si="1"/>
        <v>0</v>
      </c>
      <c r="BD40" s="4">
        <f t="shared" ca="1" si="1"/>
        <v>0</v>
      </c>
      <c r="BE40" s="4">
        <f t="shared" ca="1" si="1"/>
        <v>0</v>
      </c>
      <c r="BF40" s="4">
        <f t="shared" ca="1" si="1"/>
        <v>0</v>
      </c>
      <c r="BG40" s="4">
        <f t="shared" ca="1" si="1"/>
        <v>0</v>
      </c>
      <c r="BH40" s="4">
        <f t="shared" ca="1" si="1"/>
        <v>0</v>
      </c>
      <c r="BI40" s="4">
        <f t="shared" ca="1" si="1"/>
        <v>0</v>
      </c>
    </row>
    <row r="41" spans="1:61" x14ac:dyDescent="0.25">
      <c r="A41" t="s">
        <v>426</v>
      </c>
      <c r="C41" s="4">
        <f ca="1">C$24*((1-$B$25)*C33)</f>
        <v>0</v>
      </c>
      <c r="D41" s="4">
        <f t="shared" ref="D41:BI41" ca="1" si="2">D$24*((1-$B$25)*D33)</f>
        <v>0</v>
      </c>
      <c r="E41" s="4">
        <f t="shared" ca="1" si="2"/>
        <v>0</v>
      </c>
      <c r="F41" s="4">
        <f t="shared" ca="1" si="2"/>
        <v>0</v>
      </c>
      <c r="G41" s="4">
        <f t="shared" ca="1" si="2"/>
        <v>0</v>
      </c>
      <c r="H41" s="4">
        <f t="shared" ca="1" si="2"/>
        <v>0</v>
      </c>
      <c r="I41" s="4">
        <f t="shared" ca="1" si="2"/>
        <v>0</v>
      </c>
      <c r="J41" s="4">
        <f t="shared" ca="1" si="2"/>
        <v>0</v>
      </c>
      <c r="K41" s="4">
        <f t="shared" ca="1" si="2"/>
        <v>0</v>
      </c>
      <c r="L41" s="4">
        <f t="shared" ca="1" si="2"/>
        <v>0</v>
      </c>
      <c r="M41" s="4">
        <f t="shared" ca="1" si="2"/>
        <v>0</v>
      </c>
      <c r="N41" s="4">
        <f t="shared" ca="1" si="2"/>
        <v>0</v>
      </c>
      <c r="O41" s="4">
        <f t="shared" ca="1" si="2"/>
        <v>0</v>
      </c>
      <c r="P41" s="4">
        <f t="shared" ca="1" si="2"/>
        <v>0</v>
      </c>
      <c r="Q41" s="4">
        <f t="shared" ca="1" si="2"/>
        <v>0</v>
      </c>
      <c r="R41" s="4">
        <f t="shared" ca="1" si="2"/>
        <v>0</v>
      </c>
      <c r="S41" s="4">
        <f t="shared" ca="1" si="2"/>
        <v>0</v>
      </c>
      <c r="T41" s="4">
        <f t="shared" ca="1" si="2"/>
        <v>0</v>
      </c>
      <c r="U41" s="4">
        <f t="shared" ca="1" si="2"/>
        <v>0</v>
      </c>
      <c r="V41" s="4">
        <f t="shared" ca="1" si="2"/>
        <v>0</v>
      </c>
      <c r="W41" s="4">
        <f t="shared" ca="1" si="2"/>
        <v>0</v>
      </c>
      <c r="X41" s="4">
        <f t="shared" ca="1" si="2"/>
        <v>0</v>
      </c>
      <c r="Y41" s="4">
        <f t="shared" ca="1" si="2"/>
        <v>0</v>
      </c>
      <c r="Z41" s="4">
        <f t="shared" ca="1" si="2"/>
        <v>0</v>
      </c>
      <c r="AA41" s="4">
        <f t="shared" ca="1" si="2"/>
        <v>0</v>
      </c>
      <c r="AB41" s="4">
        <f t="shared" ca="1" si="2"/>
        <v>179478.46992732174</v>
      </c>
      <c r="AC41" s="4">
        <f t="shared" ca="1" si="2"/>
        <v>213276.95714197145</v>
      </c>
      <c r="AD41" s="4">
        <f t="shared" ca="1" si="2"/>
        <v>399244.89191858511</v>
      </c>
      <c r="AE41" s="4">
        <f t="shared" ca="1" si="2"/>
        <v>405352.73196552531</v>
      </c>
      <c r="AF41" s="4">
        <f t="shared" ca="1" si="2"/>
        <v>382784.68722589506</v>
      </c>
      <c r="AG41" s="4">
        <f t="shared" ca="1" si="2"/>
        <v>385147.62835635024</v>
      </c>
      <c r="AH41" s="4">
        <f t="shared" ca="1" si="2"/>
        <v>298909.09071902168</v>
      </c>
      <c r="AI41" s="4">
        <f t="shared" ca="1" si="2"/>
        <v>293885.9291299982</v>
      </c>
      <c r="AJ41" s="4">
        <f t="shared" ca="1" si="2"/>
        <v>243563.60363477076</v>
      </c>
      <c r="AK41" s="4">
        <f t="shared" ca="1" si="2"/>
        <v>247005.31516887303</v>
      </c>
      <c r="AL41" s="4">
        <f t="shared" ca="1" si="2"/>
        <v>250471.18834554363</v>
      </c>
      <c r="AM41" s="4">
        <f t="shared" ca="1" si="2"/>
        <v>253961.38530118059</v>
      </c>
      <c r="AN41" s="4">
        <f t="shared" ca="1" si="2"/>
        <v>257476.06916136038</v>
      </c>
      <c r="AO41" s="4">
        <f t="shared" ca="1" si="2"/>
        <v>261015.40404550033</v>
      </c>
      <c r="AP41" s="4">
        <f t="shared" ca="1" si="2"/>
        <v>265085.74521300755</v>
      </c>
      <c r="AQ41" s="4">
        <f t="shared" ca="1" si="2"/>
        <v>269188.13005119469</v>
      </c>
      <c r="AR41" s="4">
        <f t="shared" ca="1" si="2"/>
        <v>163041.4904563904</v>
      </c>
      <c r="AS41" s="4">
        <f t="shared" ca="1" si="2"/>
        <v>164176.32682197544</v>
      </c>
      <c r="AT41" s="4">
        <f t="shared" ca="1" si="2"/>
        <v>85998.181507211921</v>
      </c>
      <c r="AU41" s="4">
        <f t="shared" ca="1" si="2"/>
        <v>78714.529578128728</v>
      </c>
      <c r="AV41" s="4">
        <f t="shared" ca="1" si="2"/>
        <v>206223.97054393325</v>
      </c>
      <c r="AW41" s="4">
        <f t="shared" ca="1" si="2"/>
        <v>229035.6369535377</v>
      </c>
      <c r="AX41" s="4">
        <f t="shared" ca="1" si="2"/>
        <v>458765.01680037775</v>
      </c>
      <c r="AY41" s="4">
        <f t="shared" ca="1" si="2"/>
        <v>477352.2047444022</v>
      </c>
      <c r="AZ41" s="4">
        <f t="shared" ca="1" si="2"/>
        <v>559880.43425221916</v>
      </c>
      <c r="BA41" s="4">
        <f t="shared" ca="1" si="2"/>
        <v>553476.48643646098</v>
      </c>
      <c r="BB41" s="4">
        <f t="shared" ca="1" si="2"/>
        <v>403945.85848793352</v>
      </c>
      <c r="BC41" s="4">
        <f t="shared" ca="1" si="2"/>
        <v>407266.14642806276</v>
      </c>
      <c r="BD41" s="4">
        <f t="shared" ca="1" si="2"/>
        <v>374191.0701253686</v>
      </c>
      <c r="BE41" s="4">
        <f t="shared" ca="1" si="2"/>
        <v>374747.10073849955</v>
      </c>
      <c r="BF41" s="4">
        <f t="shared" ca="1" si="2"/>
        <v>356673.16171086329</v>
      </c>
      <c r="BG41" s="4">
        <f t="shared" ca="1" si="2"/>
        <v>360756.98585891374</v>
      </c>
      <c r="BH41" s="4">
        <f t="shared" ca="1" si="2"/>
        <v>366073.22104598186</v>
      </c>
      <c r="BI41" s="4">
        <f t="shared" ca="1" si="2"/>
        <v>519984.51805050363</v>
      </c>
    </row>
    <row r="42" spans="1:61" x14ac:dyDescent="0.25">
      <c r="A42" t="s">
        <v>427</v>
      </c>
      <c r="C42" s="4">
        <f ca="1">C41-C40</f>
        <v>0</v>
      </c>
      <c r="D42" s="4">
        <f t="shared" ref="D42:BI42" ca="1" si="3">D41-D40</f>
        <v>0</v>
      </c>
      <c r="E42" s="4">
        <f t="shared" ca="1" si="3"/>
        <v>0</v>
      </c>
      <c r="F42" s="4">
        <f t="shared" ca="1" si="3"/>
        <v>0</v>
      </c>
      <c r="G42" s="4">
        <f t="shared" ca="1" si="3"/>
        <v>0</v>
      </c>
      <c r="H42" s="4">
        <f t="shared" ca="1" si="3"/>
        <v>0</v>
      </c>
      <c r="I42" s="4">
        <f t="shared" ca="1" si="3"/>
        <v>0</v>
      </c>
      <c r="J42" s="4">
        <f t="shared" ca="1" si="3"/>
        <v>0</v>
      </c>
      <c r="K42" s="4">
        <f t="shared" ca="1" si="3"/>
        <v>0</v>
      </c>
      <c r="L42" s="4">
        <f t="shared" ca="1" si="3"/>
        <v>0</v>
      </c>
      <c r="M42" s="4">
        <f t="shared" ca="1" si="3"/>
        <v>0</v>
      </c>
      <c r="N42" s="4">
        <f t="shared" ca="1" si="3"/>
        <v>0</v>
      </c>
      <c r="O42" s="4">
        <f t="shared" ca="1" si="3"/>
        <v>0</v>
      </c>
      <c r="P42" s="4">
        <f t="shared" ca="1" si="3"/>
        <v>0</v>
      </c>
      <c r="Q42" s="4">
        <f t="shared" ca="1" si="3"/>
        <v>0</v>
      </c>
      <c r="R42" s="4">
        <f t="shared" ca="1" si="3"/>
        <v>0</v>
      </c>
      <c r="S42" s="4">
        <f t="shared" ca="1" si="3"/>
        <v>0</v>
      </c>
      <c r="T42" s="4">
        <f t="shared" ca="1" si="3"/>
        <v>0</v>
      </c>
      <c r="U42" s="4">
        <f t="shared" ca="1" si="3"/>
        <v>0</v>
      </c>
      <c r="V42" s="4">
        <f t="shared" ca="1" si="3"/>
        <v>0</v>
      </c>
      <c r="W42" s="4">
        <f t="shared" ca="1" si="3"/>
        <v>0</v>
      </c>
      <c r="X42" s="4">
        <f t="shared" ca="1" si="3"/>
        <v>0</v>
      </c>
      <c r="Y42" s="4">
        <f t="shared" ca="1" si="3"/>
        <v>0</v>
      </c>
      <c r="Z42" s="4">
        <f t="shared" ca="1" si="3"/>
        <v>0</v>
      </c>
      <c r="AA42" s="4">
        <f t="shared" ca="1" si="3"/>
        <v>0</v>
      </c>
      <c r="AB42" s="4">
        <f t="shared" ca="1" si="3"/>
        <v>179478.46992732174</v>
      </c>
      <c r="AC42" s="4">
        <f t="shared" ca="1" si="3"/>
        <v>213276.95714197145</v>
      </c>
      <c r="AD42" s="4">
        <f t="shared" ca="1" si="3"/>
        <v>399244.89191858511</v>
      </c>
      <c r="AE42" s="4">
        <f t="shared" ca="1" si="3"/>
        <v>405352.73196552531</v>
      </c>
      <c r="AF42" s="4">
        <f t="shared" ca="1" si="3"/>
        <v>382784.68722589506</v>
      </c>
      <c r="AG42" s="4">
        <f t="shared" ca="1" si="3"/>
        <v>385147.62835635024</v>
      </c>
      <c r="AH42" s="4">
        <f t="shared" ca="1" si="3"/>
        <v>298909.09071902168</v>
      </c>
      <c r="AI42" s="4">
        <f t="shared" ca="1" si="3"/>
        <v>293885.9291299982</v>
      </c>
      <c r="AJ42" s="4">
        <f t="shared" ca="1" si="3"/>
        <v>243563.60363477076</v>
      </c>
      <c r="AK42" s="4">
        <f t="shared" ca="1" si="3"/>
        <v>247005.31516887303</v>
      </c>
      <c r="AL42" s="4">
        <f t="shared" ca="1" si="3"/>
        <v>250471.18834554363</v>
      </c>
      <c r="AM42" s="4">
        <f t="shared" ca="1" si="3"/>
        <v>253961.38530118059</v>
      </c>
      <c r="AN42" s="4">
        <f t="shared" ca="1" si="3"/>
        <v>257476.06916136038</v>
      </c>
      <c r="AO42" s="4">
        <f t="shared" ca="1" si="3"/>
        <v>261015.40404550033</v>
      </c>
      <c r="AP42" s="4">
        <f t="shared" ca="1" si="3"/>
        <v>265085.74521300755</v>
      </c>
      <c r="AQ42" s="4">
        <f t="shared" ca="1" si="3"/>
        <v>269188.13005119469</v>
      </c>
      <c r="AR42" s="4">
        <f t="shared" ca="1" si="3"/>
        <v>163041.4904563904</v>
      </c>
      <c r="AS42" s="4">
        <f t="shared" ca="1" si="3"/>
        <v>164176.32682197544</v>
      </c>
      <c r="AT42" s="4">
        <f t="shared" ca="1" si="3"/>
        <v>85998.181507211921</v>
      </c>
      <c r="AU42" s="4">
        <f t="shared" ca="1" si="3"/>
        <v>78714.529578128728</v>
      </c>
      <c r="AV42" s="4">
        <f t="shared" ca="1" si="3"/>
        <v>206223.97054393325</v>
      </c>
      <c r="AW42" s="4">
        <f t="shared" ca="1" si="3"/>
        <v>229035.6369535377</v>
      </c>
      <c r="AX42" s="4">
        <f t="shared" ca="1" si="3"/>
        <v>458765.01680037775</v>
      </c>
      <c r="AY42" s="4">
        <f t="shared" ca="1" si="3"/>
        <v>477352.2047444022</v>
      </c>
      <c r="AZ42" s="4">
        <f t="shared" ca="1" si="3"/>
        <v>559880.43425221916</v>
      </c>
      <c r="BA42" s="4">
        <f t="shared" ca="1" si="3"/>
        <v>553476.48643646098</v>
      </c>
      <c r="BB42" s="4">
        <f t="shared" ca="1" si="3"/>
        <v>403945.85848793352</v>
      </c>
      <c r="BC42" s="4">
        <f t="shared" ca="1" si="3"/>
        <v>407266.14642806276</v>
      </c>
      <c r="BD42" s="4">
        <f t="shared" ca="1" si="3"/>
        <v>374191.0701253686</v>
      </c>
      <c r="BE42" s="4">
        <f t="shared" ca="1" si="3"/>
        <v>374747.10073849955</v>
      </c>
      <c r="BF42" s="4">
        <f t="shared" ca="1" si="3"/>
        <v>356673.16171086329</v>
      </c>
      <c r="BG42" s="4">
        <f t="shared" ca="1" si="3"/>
        <v>360756.98585891374</v>
      </c>
      <c r="BH42" s="4">
        <f t="shared" ca="1" si="3"/>
        <v>366073.22104598186</v>
      </c>
      <c r="BI42" s="4">
        <f t="shared" ca="1" si="3"/>
        <v>519984.51805050363</v>
      </c>
    </row>
    <row r="43" spans="1:61" x14ac:dyDescent="0.25">
      <c r="A43" t="s">
        <v>428</v>
      </c>
      <c r="C43" s="4">
        <f ca="1">C24*$B$25*C32</f>
        <v>0</v>
      </c>
      <c r="D43" s="4">
        <f t="shared" ref="D43:BI43" ca="1" si="4">D24*$B$25*D32</f>
        <v>0</v>
      </c>
      <c r="E43" s="4">
        <f t="shared" ca="1" si="4"/>
        <v>0</v>
      </c>
      <c r="F43" s="4">
        <f t="shared" ca="1" si="4"/>
        <v>0</v>
      </c>
      <c r="G43" s="4">
        <f t="shared" ca="1" si="4"/>
        <v>0</v>
      </c>
      <c r="H43" s="4">
        <f t="shared" ca="1" si="4"/>
        <v>0</v>
      </c>
      <c r="I43" s="4">
        <f t="shared" ca="1" si="4"/>
        <v>0</v>
      </c>
      <c r="J43" s="4">
        <f t="shared" ca="1" si="4"/>
        <v>0</v>
      </c>
      <c r="K43" s="4">
        <f t="shared" ca="1" si="4"/>
        <v>0</v>
      </c>
      <c r="L43" s="4">
        <f t="shared" ca="1" si="4"/>
        <v>0</v>
      </c>
      <c r="M43" s="4">
        <f t="shared" ca="1" si="4"/>
        <v>0</v>
      </c>
      <c r="N43" s="4">
        <f t="shared" ca="1" si="4"/>
        <v>0</v>
      </c>
      <c r="O43" s="4">
        <f t="shared" ca="1" si="4"/>
        <v>0</v>
      </c>
      <c r="P43" s="4">
        <f t="shared" ca="1" si="4"/>
        <v>0</v>
      </c>
      <c r="Q43" s="4">
        <f t="shared" ca="1" si="4"/>
        <v>0</v>
      </c>
      <c r="R43" s="4">
        <f t="shared" ca="1" si="4"/>
        <v>0</v>
      </c>
      <c r="S43" s="4">
        <f t="shared" ca="1" si="4"/>
        <v>0</v>
      </c>
      <c r="T43" s="4">
        <f t="shared" ca="1" si="4"/>
        <v>0</v>
      </c>
      <c r="U43" s="4">
        <f t="shared" ca="1" si="4"/>
        <v>0</v>
      </c>
      <c r="V43" s="4">
        <f t="shared" ca="1" si="4"/>
        <v>0</v>
      </c>
      <c r="W43" s="4">
        <f t="shared" ca="1" si="4"/>
        <v>0</v>
      </c>
      <c r="X43" s="4">
        <f t="shared" ca="1" si="4"/>
        <v>0</v>
      </c>
      <c r="Y43" s="4">
        <f t="shared" ca="1" si="4"/>
        <v>0</v>
      </c>
      <c r="Z43" s="4">
        <f t="shared" ca="1" si="4"/>
        <v>0</v>
      </c>
      <c r="AA43" s="4">
        <f t="shared" ca="1" si="4"/>
        <v>0</v>
      </c>
      <c r="AB43" s="4">
        <f t="shared" ca="1" si="4"/>
        <v>0</v>
      </c>
      <c r="AC43" s="4">
        <f t="shared" ca="1" si="4"/>
        <v>0</v>
      </c>
      <c r="AD43" s="4">
        <f t="shared" ca="1" si="4"/>
        <v>0</v>
      </c>
      <c r="AE43" s="4">
        <f t="shared" ca="1" si="4"/>
        <v>0</v>
      </c>
      <c r="AF43" s="4">
        <f t="shared" ca="1" si="4"/>
        <v>0</v>
      </c>
      <c r="AG43" s="4">
        <f t="shared" ca="1" si="4"/>
        <v>0</v>
      </c>
      <c r="AH43" s="4">
        <f t="shared" ca="1" si="4"/>
        <v>0</v>
      </c>
      <c r="AI43" s="4">
        <f t="shared" ca="1" si="4"/>
        <v>0</v>
      </c>
      <c r="AJ43" s="4">
        <f t="shared" ca="1" si="4"/>
        <v>0</v>
      </c>
      <c r="AK43" s="4">
        <f t="shared" ca="1" si="4"/>
        <v>0</v>
      </c>
      <c r="AL43" s="4">
        <f t="shared" ca="1" si="4"/>
        <v>0</v>
      </c>
      <c r="AM43" s="4">
        <f t="shared" ca="1" si="4"/>
        <v>0</v>
      </c>
      <c r="AN43" s="4">
        <f t="shared" ca="1" si="4"/>
        <v>0</v>
      </c>
      <c r="AO43" s="4">
        <f t="shared" ca="1" si="4"/>
        <v>0</v>
      </c>
      <c r="AP43" s="4">
        <f t="shared" ca="1" si="4"/>
        <v>0</v>
      </c>
      <c r="AQ43" s="4">
        <f t="shared" ca="1" si="4"/>
        <v>0</v>
      </c>
      <c r="AR43" s="4">
        <f t="shared" ca="1" si="4"/>
        <v>0</v>
      </c>
      <c r="AS43" s="4">
        <f t="shared" ca="1" si="4"/>
        <v>0</v>
      </c>
      <c r="AT43" s="4">
        <f t="shared" ca="1" si="4"/>
        <v>0</v>
      </c>
      <c r="AU43" s="4">
        <f t="shared" ca="1" si="4"/>
        <v>0</v>
      </c>
      <c r="AV43" s="4">
        <f t="shared" ca="1" si="4"/>
        <v>0</v>
      </c>
      <c r="AW43" s="4">
        <f t="shared" ca="1" si="4"/>
        <v>0</v>
      </c>
      <c r="AX43" s="4">
        <f t="shared" ca="1" si="4"/>
        <v>0</v>
      </c>
      <c r="AY43" s="4">
        <f t="shared" ca="1" si="4"/>
        <v>0</v>
      </c>
      <c r="AZ43" s="4">
        <f t="shared" ca="1" si="4"/>
        <v>0</v>
      </c>
      <c r="BA43" s="4">
        <f t="shared" ca="1" si="4"/>
        <v>0</v>
      </c>
      <c r="BB43" s="4">
        <f t="shared" ca="1" si="4"/>
        <v>0</v>
      </c>
      <c r="BC43" s="4">
        <f t="shared" ca="1" si="4"/>
        <v>0</v>
      </c>
      <c r="BD43" s="4">
        <f t="shared" ca="1" si="4"/>
        <v>0</v>
      </c>
      <c r="BE43" s="4">
        <f t="shared" ca="1" si="4"/>
        <v>0</v>
      </c>
      <c r="BF43" s="4">
        <f t="shared" ca="1" si="4"/>
        <v>0</v>
      </c>
      <c r="BG43" s="4">
        <f t="shared" ca="1" si="4"/>
        <v>0</v>
      </c>
      <c r="BH43" s="4">
        <f t="shared" ca="1" si="4"/>
        <v>0</v>
      </c>
      <c r="BI43" s="4">
        <f t="shared" ca="1" si="4"/>
        <v>0</v>
      </c>
    </row>
    <row r="44" spans="1:61" x14ac:dyDescent="0.25">
      <c r="A44" t="s">
        <v>429</v>
      </c>
      <c r="C44" s="4">
        <f ca="1">C24*$B$25*C33</f>
        <v>0</v>
      </c>
      <c r="D44" s="4">
        <f t="shared" ref="D44:BI44" ca="1" si="5">D24*$B$25*D33</f>
        <v>0</v>
      </c>
      <c r="E44" s="4">
        <f t="shared" ca="1" si="5"/>
        <v>0</v>
      </c>
      <c r="F44" s="4">
        <f t="shared" ca="1" si="5"/>
        <v>0</v>
      </c>
      <c r="G44" s="4">
        <f t="shared" ca="1" si="5"/>
        <v>0</v>
      </c>
      <c r="H44" s="4">
        <f t="shared" ca="1" si="5"/>
        <v>0</v>
      </c>
      <c r="I44" s="4">
        <f t="shared" ca="1" si="5"/>
        <v>0</v>
      </c>
      <c r="J44" s="4">
        <f t="shared" ca="1" si="5"/>
        <v>0</v>
      </c>
      <c r="K44" s="4">
        <f t="shared" ca="1" si="5"/>
        <v>0</v>
      </c>
      <c r="L44" s="4">
        <f t="shared" ca="1" si="5"/>
        <v>0</v>
      </c>
      <c r="M44" s="4">
        <f t="shared" ca="1" si="5"/>
        <v>0</v>
      </c>
      <c r="N44" s="4">
        <f t="shared" ca="1" si="5"/>
        <v>0</v>
      </c>
      <c r="O44" s="4">
        <f t="shared" ca="1" si="5"/>
        <v>0</v>
      </c>
      <c r="P44" s="4">
        <f t="shared" ca="1" si="5"/>
        <v>0</v>
      </c>
      <c r="Q44" s="4">
        <f t="shared" ca="1" si="5"/>
        <v>0</v>
      </c>
      <c r="R44" s="4">
        <f t="shared" ca="1" si="5"/>
        <v>0</v>
      </c>
      <c r="S44" s="4">
        <f t="shared" ca="1" si="5"/>
        <v>0</v>
      </c>
      <c r="T44" s="4">
        <f t="shared" ca="1" si="5"/>
        <v>0</v>
      </c>
      <c r="U44" s="4">
        <f t="shared" ca="1" si="5"/>
        <v>0</v>
      </c>
      <c r="V44" s="4">
        <f t="shared" ca="1" si="5"/>
        <v>0</v>
      </c>
      <c r="W44" s="4">
        <f t="shared" ca="1" si="5"/>
        <v>0</v>
      </c>
      <c r="X44" s="4">
        <f t="shared" ca="1" si="5"/>
        <v>0</v>
      </c>
      <c r="Y44" s="4">
        <f t="shared" ca="1" si="5"/>
        <v>0</v>
      </c>
      <c r="Z44" s="4">
        <f t="shared" ca="1" si="5"/>
        <v>0</v>
      </c>
      <c r="AA44" s="4">
        <f t="shared" ca="1" si="5"/>
        <v>0</v>
      </c>
      <c r="AB44" s="4">
        <f t="shared" ca="1" si="5"/>
        <v>42057.411346513705</v>
      </c>
      <c r="AC44" s="4">
        <f t="shared" ca="1" si="5"/>
        <v>49977.452565117928</v>
      </c>
      <c r="AD44" s="4">
        <f t="shared" ca="1" si="5"/>
        <v>93555.548218200172</v>
      </c>
      <c r="AE44" s="4">
        <f t="shared" ca="1" si="5"/>
        <v>94986.805913883087</v>
      </c>
      <c r="AF44" s="4">
        <f t="shared" ca="1" si="5"/>
        <v>89698.408139567837</v>
      </c>
      <c r="AG44" s="4">
        <f t="shared" ca="1" si="5"/>
        <v>90252.119050694906</v>
      </c>
      <c r="AH44" s="4">
        <f t="shared" ca="1" si="5"/>
        <v>70043.736102012321</v>
      </c>
      <c r="AI44" s="4">
        <f t="shared" ca="1" si="5"/>
        <v>68866.652447938832</v>
      </c>
      <c r="AJ44" s="4">
        <f t="shared" ca="1" si="5"/>
        <v>57074.559813524451</v>
      </c>
      <c r="AK44" s="4">
        <f t="shared" ca="1" si="5"/>
        <v>57881.060324613027</v>
      </c>
      <c r="AL44" s="4">
        <f t="shared" ca="1" si="5"/>
        <v>58693.222663221721</v>
      </c>
      <c r="AM44" s="4">
        <f t="shared" ca="1" si="5"/>
        <v>59511.084822972771</v>
      </c>
      <c r="AN44" s="4">
        <f t="shared" ca="1" si="5"/>
        <v>60334.685029283821</v>
      </c>
      <c r="AO44" s="4">
        <f t="shared" ca="1" si="5"/>
        <v>61164.061740460471</v>
      </c>
      <c r="AP44" s="4">
        <f t="shared" ca="1" si="5"/>
        <v>62117.869809315875</v>
      </c>
      <c r="AQ44" s="4">
        <f t="shared" ca="1" si="5"/>
        <v>63079.186711065719</v>
      </c>
      <c r="AR44" s="4">
        <f t="shared" ca="1" si="5"/>
        <v>38205.713662757567</v>
      </c>
      <c r="AS44" s="4">
        <f t="shared" ca="1" si="5"/>
        <v>38471.641268769141</v>
      </c>
      <c r="AT44" s="4">
        <f t="shared" ca="1" si="5"/>
        <v>20152.060000096815</v>
      </c>
      <c r="AU44" s="4">
        <f t="shared" ca="1" si="5"/>
        <v>18445.272855040777</v>
      </c>
      <c r="AV44" s="4">
        <f t="shared" ca="1" si="5"/>
        <v>48324.717511742121</v>
      </c>
      <c r="AW44" s="4">
        <f t="shared" ca="1" si="5"/>
        <v>53670.203452627873</v>
      </c>
      <c r="AX44" s="4">
        <f t="shared" ca="1" si="5"/>
        <v>107502.97253356843</v>
      </c>
      <c r="AY44" s="4">
        <f t="shared" ca="1" si="5"/>
        <v>111858.53122232565</v>
      </c>
      <c r="AZ44" s="4">
        <f t="shared" ca="1" si="5"/>
        <v>131197.47308825122</v>
      </c>
      <c r="BA44" s="4">
        <f t="shared" ca="1" si="5"/>
        <v>129696.82809368441</v>
      </c>
      <c r="BB44" s="4">
        <f t="shared" ca="1" si="5"/>
        <v>94657.131515702975</v>
      </c>
      <c r="BC44" s="4">
        <f t="shared" ca="1" si="5"/>
        <v>95435.178686170999</v>
      </c>
      <c r="BD44" s="4">
        <f t="shared" ca="1" si="5"/>
        <v>87684.655239302796</v>
      </c>
      <c r="BE44" s="4">
        <f t="shared" ca="1" si="5"/>
        <v>87814.950579056764</v>
      </c>
      <c r="BF44" s="4">
        <f t="shared" ca="1" si="5"/>
        <v>83579.66214226032</v>
      </c>
      <c r="BG44" s="4">
        <f t="shared" ca="1" si="5"/>
        <v>84536.62969458531</v>
      </c>
      <c r="BH44" s="4">
        <f t="shared" ca="1" si="5"/>
        <v>85782.389646561016</v>
      </c>
      <c r="BI44" s="4">
        <f t="shared" ca="1" si="5"/>
        <v>121848.61381047239</v>
      </c>
    </row>
    <row r="45" spans="1:61" x14ac:dyDescent="0.25">
      <c r="A45" t="s">
        <v>430</v>
      </c>
      <c r="C45" s="4">
        <f ca="1">C44-C43</f>
        <v>0</v>
      </c>
      <c r="D45" s="4">
        <f t="shared" ref="D45:BI45" ca="1" si="6">D44-D43</f>
        <v>0</v>
      </c>
      <c r="E45" s="4">
        <f t="shared" ca="1" si="6"/>
        <v>0</v>
      </c>
      <c r="F45" s="4">
        <f t="shared" ca="1" si="6"/>
        <v>0</v>
      </c>
      <c r="G45" s="4">
        <f t="shared" ca="1" si="6"/>
        <v>0</v>
      </c>
      <c r="H45" s="4">
        <f t="shared" ca="1" si="6"/>
        <v>0</v>
      </c>
      <c r="I45" s="4">
        <f t="shared" ca="1" si="6"/>
        <v>0</v>
      </c>
      <c r="J45" s="4">
        <f t="shared" ca="1" si="6"/>
        <v>0</v>
      </c>
      <c r="K45" s="4">
        <f t="shared" ca="1" si="6"/>
        <v>0</v>
      </c>
      <c r="L45" s="4">
        <f t="shared" ca="1" si="6"/>
        <v>0</v>
      </c>
      <c r="M45" s="4">
        <f t="shared" ca="1" si="6"/>
        <v>0</v>
      </c>
      <c r="N45" s="4">
        <f t="shared" ca="1" si="6"/>
        <v>0</v>
      </c>
      <c r="O45" s="4">
        <f t="shared" ca="1" si="6"/>
        <v>0</v>
      </c>
      <c r="P45" s="4">
        <f t="shared" ca="1" si="6"/>
        <v>0</v>
      </c>
      <c r="Q45" s="4">
        <f t="shared" ca="1" si="6"/>
        <v>0</v>
      </c>
      <c r="R45" s="4">
        <f t="shared" ca="1" si="6"/>
        <v>0</v>
      </c>
      <c r="S45" s="4">
        <f t="shared" ca="1" si="6"/>
        <v>0</v>
      </c>
      <c r="T45" s="4">
        <f t="shared" ca="1" si="6"/>
        <v>0</v>
      </c>
      <c r="U45" s="4">
        <f t="shared" ca="1" si="6"/>
        <v>0</v>
      </c>
      <c r="V45" s="4">
        <f t="shared" ca="1" si="6"/>
        <v>0</v>
      </c>
      <c r="W45" s="4">
        <f t="shared" ca="1" si="6"/>
        <v>0</v>
      </c>
      <c r="X45" s="4">
        <f t="shared" ca="1" si="6"/>
        <v>0</v>
      </c>
      <c r="Y45" s="4">
        <f t="shared" ca="1" si="6"/>
        <v>0</v>
      </c>
      <c r="Z45" s="4">
        <f t="shared" ca="1" si="6"/>
        <v>0</v>
      </c>
      <c r="AA45" s="4">
        <f t="shared" ca="1" si="6"/>
        <v>0</v>
      </c>
      <c r="AB45" s="4">
        <f t="shared" ca="1" si="6"/>
        <v>42057.411346513705</v>
      </c>
      <c r="AC45" s="4">
        <f t="shared" ca="1" si="6"/>
        <v>49977.452565117928</v>
      </c>
      <c r="AD45" s="4">
        <f t="shared" ca="1" si="6"/>
        <v>93555.548218200172</v>
      </c>
      <c r="AE45" s="4">
        <f t="shared" ca="1" si="6"/>
        <v>94986.805913883087</v>
      </c>
      <c r="AF45" s="4">
        <f t="shared" ca="1" si="6"/>
        <v>89698.408139567837</v>
      </c>
      <c r="AG45" s="4">
        <f t="shared" ca="1" si="6"/>
        <v>90252.119050694906</v>
      </c>
      <c r="AH45" s="4">
        <f t="shared" ca="1" si="6"/>
        <v>70043.736102012321</v>
      </c>
      <c r="AI45" s="4">
        <f t="shared" ca="1" si="6"/>
        <v>68866.652447938832</v>
      </c>
      <c r="AJ45" s="4">
        <f t="shared" ca="1" si="6"/>
        <v>57074.559813524451</v>
      </c>
      <c r="AK45" s="4">
        <f t="shared" ca="1" si="6"/>
        <v>57881.060324613027</v>
      </c>
      <c r="AL45" s="4">
        <f t="shared" ca="1" si="6"/>
        <v>58693.222663221721</v>
      </c>
      <c r="AM45" s="4">
        <f t="shared" ca="1" si="6"/>
        <v>59511.084822972771</v>
      </c>
      <c r="AN45" s="4">
        <f t="shared" ca="1" si="6"/>
        <v>60334.685029283821</v>
      </c>
      <c r="AO45" s="4">
        <f t="shared" ca="1" si="6"/>
        <v>61164.061740460471</v>
      </c>
      <c r="AP45" s="4">
        <f t="shared" ca="1" si="6"/>
        <v>62117.869809315875</v>
      </c>
      <c r="AQ45" s="4">
        <f t="shared" ca="1" si="6"/>
        <v>63079.186711065719</v>
      </c>
      <c r="AR45" s="4">
        <f t="shared" ca="1" si="6"/>
        <v>38205.713662757567</v>
      </c>
      <c r="AS45" s="4">
        <f t="shared" ca="1" si="6"/>
        <v>38471.641268769141</v>
      </c>
      <c r="AT45" s="4">
        <f t="shared" ca="1" si="6"/>
        <v>20152.060000096815</v>
      </c>
      <c r="AU45" s="4">
        <f t="shared" ca="1" si="6"/>
        <v>18445.272855040777</v>
      </c>
      <c r="AV45" s="4">
        <f t="shared" ca="1" si="6"/>
        <v>48324.717511742121</v>
      </c>
      <c r="AW45" s="4">
        <f t="shared" ca="1" si="6"/>
        <v>53670.203452627873</v>
      </c>
      <c r="AX45" s="4">
        <f t="shared" ca="1" si="6"/>
        <v>107502.97253356843</v>
      </c>
      <c r="AY45" s="4">
        <f t="shared" ca="1" si="6"/>
        <v>111858.53122232565</v>
      </c>
      <c r="AZ45" s="4">
        <f t="shared" ca="1" si="6"/>
        <v>131197.47308825122</v>
      </c>
      <c r="BA45" s="4">
        <f t="shared" ca="1" si="6"/>
        <v>129696.82809368441</v>
      </c>
      <c r="BB45" s="4">
        <f t="shared" ca="1" si="6"/>
        <v>94657.131515702975</v>
      </c>
      <c r="BC45" s="4">
        <f t="shared" ca="1" si="6"/>
        <v>95435.178686170999</v>
      </c>
      <c r="BD45" s="4">
        <f t="shared" ca="1" si="6"/>
        <v>87684.655239302796</v>
      </c>
      <c r="BE45" s="4">
        <f t="shared" ca="1" si="6"/>
        <v>87814.950579056764</v>
      </c>
      <c r="BF45" s="4">
        <f t="shared" ca="1" si="6"/>
        <v>83579.66214226032</v>
      </c>
      <c r="BG45" s="4">
        <f t="shared" ca="1" si="6"/>
        <v>84536.62969458531</v>
      </c>
      <c r="BH45" s="4">
        <f t="shared" ca="1" si="6"/>
        <v>85782.389646561016</v>
      </c>
      <c r="BI45" s="4">
        <f t="shared" ca="1" si="6"/>
        <v>121848.61381047239</v>
      </c>
    </row>
    <row r="46" spans="1:61" x14ac:dyDescent="0.25">
      <c r="A46" t="s">
        <v>431</v>
      </c>
      <c r="B46" t="b">
        <f ca="1">(B47=0)</f>
        <v>1</v>
      </c>
      <c r="C46" s="4" t="b">
        <f ca="1">IF(C23,IF(AND(C45=0,C42=0),TRUE(),FALSE()),IF(C45+C42=C33-C32,TRUE(),FALSE()))</f>
        <v>1</v>
      </c>
      <c r="D46" s="4" t="b">
        <f t="shared" ref="D46:BI46" ca="1" si="7">IF(D23,IF(AND(D45=0,D42=0),TRUE(),FALSE()),IF(D45+D42=D33-D32,TRUE(),FALSE()))</f>
        <v>1</v>
      </c>
      <c r="E46" s="4" t="b">
        <f t="shared" ca="1" si="7"/>
        <v>1</v>
      </c>
      <c r="F46" s="4" t="b">
        <f t="shared" ca="1" si="7"/>
        <v>1</v>
      </c>
      <c r="G46" s="4" t="b">
        <f t="shared" ca="1" si="7"/>
        <v>1</v>
      </c>
      <c r="H46" s="4" t="b">
        <f t="shared" ca="1" si="7"/>
        <v>1</v>
      </c>
      <c r="I46" s="4" t="b">
        <f t="shared" ca="1" si="7"/>
        <v>1</v>
      </c>
      <c r="J46" s="4" t="b">
        <f t="shared" ca="1" si="7"/>
        <v>1</v>
      </c>
      <c r="K46" s="4" t="b">
        <f t="shared" ca="1" si="7"/>
        <v>1</v>
      </c>
      <c r="L46" s="4" t="b">
        <f t="shared" ca="1" si="7"/>
        <v>1</v>
      </c>
      <c r="M46" s="4" t="b">
        <f t="shared" ca="1" si="7"/>
        <v>1</v>
      </c>
      <c r="N46" s="4" t="b">
        <f t="shared" ca="1" si="7"/>
        <v>1</v>
      </c>
      <c r="O46" s="4" t="b">
        <f t="shared" ca="1" si="7"/>
        <v>1</v>
      </c>
      <c r="P46" s="4" t="b">
        <f t="shared" ca="1" si="7"/>
        <v>1</v>
      </c>
      <c r="Q46" s="4" t="b">
        <f t="shared" ca="1" si="7"/>
        <v>1</v>
      </c>
      <c r="R46" s="4" t="b">
        <f t="shared" ca="1" si="7"/>
        <v>1</v>
      </c>
      <c r="S46" s="4" t="b">
        <f t="shared" ca="1" si="7"/>
        <v>1</v>
      </c>
      <c r="T46" s="4" t="b">
        <f t="shared" ca="1" si="7"/>
        <v>1</v>
      </c>
      <c r="U46" s="4" t="b">
        <f t="shared" ca="1" si="7"/>
        <v>1</v>
      </c>
      <c r="V46" s="4" t="b">
        <f t="shared" ca="1" si="7"/>
        <v>1</v>
      </c>
      <c r="W46" s="4" t="b">
        <f t="shared" ca="1" si="7"/>
        <v>1</v>
      </c>
      <c r="X46" s="4" t="b">
        <f t="shared" ca="1" si="7"/>
        <v>1</v>
      </c>
      <c r="Y46" s="4" t="b">
        <f t="shared" ca="1" si="7"/>
        <v>1</v>
      </c>
      <c r="Z46" s="4" t="b">
        <f t="shared" ca="1" si="7"/>
        <v>1</v>
      </c>
      <c r="AA46" s="4" t="b">
        <f t="shared" ca="1" si="7"/>
        <v>1</v>
      </c>
      <c r="AB46" s="4" t="b">
        <f t="shared" ca="1" si="7"/>
        <v>1</v>
      </c>
      <c r="AC46" s="4" t="b">
        <f t="shared" ca="1" si="7"/>
        <v>1</v>
      </c>
      <c r="AD46" s="4" t="b">
        <f t="shared" ca="1" si="7"/>
        <v>1</v>
      </c>
      <c r="AE46" s="4" t="b">
        <f t="shared" ca="1" si="7"/>
        <v>1</v>
      </c>
      <c r="AF46" s="4" t="b">
        <f t="shared" ca="1" si="7"/>
        <v>1</v>
      </c>
      <c r="AG46" s="4" t="b">
        <f t="shared" ca="1" si="7"/>
        <v>1</v>
      </c>
      <c r="AH46" s="4" t="b">
        <f t="shared" ca="1" si="7"/>
        <v>1</v>
      </c>
      <c r="AI46" s="4" t="b">
        <f t="shared" ca="1" si="7"/>
        <v>1</v>
      </c>
      <c r="AJ46" s="4" t="b">
        <f t="shared" ca="1" si="7"/>
        <v>1</v>
      </c>
      <c r="AK46" s="4" t="b">
        <f t="shared" ca="1" si="7"/>
        <v>1</v>
      </c>
      <c r="AL46" s="4" t="b">
        <f t="shared" ca="1" si="7"/>
        <v>1</v>
      </c>
      <c r="AM46" s="4" t="b">
        <f t="shared" ca="1" si="7"/>
        <v>1</v>
      </c>
      <c r="AN46" s="4" t="b">
        <f t="shared" ca="1" si="7"/>
        <v>1</v>
      </c>
      <c r="AO46" s="4" t="b">
        <f t="shared" ca="1" si="7"/>
        <v>1</v>
      </c>
      <c r="AP46" s="4" t="b">
        <f t="shared" ca="1" si="7"/>
        <v>1</v>
      </c>
      <c r="AQ46" s="4" t="b">
        <f t="shared" ca="1" si="7"/>
        <v>1</v>
      </c>
      <c r="AR46" s="4" t="b">
        <f t="shared" ca="1" si="7"/>
        <v>1</v>
      </c>
      <c r="AS46" s="4" t="b">
        <f t="shared" ca="1" si="7"/>
        <v>1</v>
      </c>
      <c r="AT46" s="4" t="b">
        <f t="shared" ca="1" si="7"/>
        <v>1</v>
      </c>
      <c r="AU46" s="4" t="b">
        <f t="shared" ca="1" si="7"/>
        <v>1</v>
      </c>
      <c r="AV46" s="4" t="b">
        <f t="shared" ca="1" si="7"/>
        <v>1</v>
      </c>
      <c r="AW46" s="4" t="b">
        <f t="shared" ca="1" si="7"/>
        <v>1</v>
      </c>
      <c r="AX46" s="4" t="b">
        <f t="shared" ca="1" si="7"/>
        <v>1</v>
      </c>
      <c r="AY46" s="4" t="b">
        <f t="shared" ca="1" si="7"/>
        <v>1</v>
      </c>
      <c r="AZ46" s="4" t="b">
        <f t="shared" ca="1" si="7"/>
        <v>1</v>
      </c>
      <c r="BA46" s="4" t="b">
        <f t="shared" ca="1" si="7"/>
        <v>1</v>
      </c>
      <c r="BB46" s="4" t="b">
        <f t="shared" ca="1" si="7"/>
        <v>0</v>
      </c>
      <c r="BC46" s="4" t="b">
        <f t="shared" ca="1" si="7"/>
        <v>1</v>
      </c>
      <c r="BD46" s="4" t="b">
        <f t="shared" ca="1" si="7"/>
        <v>1</v>
      </c>
      <c r="BE46" s="4" t="b">
        <f t="shared" ca="1" si="7"/>
        <v>1</v>
      </c>
      <c r="BF46" s="4" t="b">
        <f t="shared" ca="1" si="7"/>
        <v>1</v>
      </c>
      <c r="BG46" s="4" t="b">
        <f t="shared" ca="1" si="7"/>
        <v>1</v>
      </c>
      <c r="BH46" s="4" t="b">
        <f t="shared" ca="1" si="7"/>
        <v>1</v>
      </c>
      <c r="BI46" s="4" t="b">
        <f t="shared" ca="1" si="7"/>
        <v>1</v>
      </c>
    </row>
    <row r="47" spans="1:61" x14ac:dyDescent="0.25">
      <c r="A47" t="s">
        <v>434</v>
      </c>
      <c r="B47" s="5">
        <f ca="1">SUM(C47:BI47)</f>
        <v>5.8207660913467407E-11</v>
      </c>
      <c r="C47" s="4" t="str">
        <f ca="1">IF(NOT(C46),(C45+C42)-(C33-C32),"")</f>
        <v/>
      </c>
      <c r="D47" s="4" t="str">
        <f t="shared" ref="D47:BI47" ca="1" si="8">IF(NOT(D46),(D45+D42)-(D33-D32),"")</f>
        <v/>
      </c>
      <c r="E47" s="4" t="str">
        <f t="shared" ca="1" si="8"/>
        <v/>
      </c>
      <c r="F47" s="4" t="str">
        <f t="shared" ca="1" si="8"/>
        <v/>
      </c>
      <c r="G47" s="4" t="str">
        <f t="shared" ca="1" si="8"/>
        <v/>
      </c>
      <c r="H47" s="4" t="str">
        <f t="shared" ca="1" si="8"/>
        <v/>
      </c>
      <c r="I47" s="4" t="str">
        <f t="shared" ca="1" si="8"/>
        <v/>
      </c>
      <c r="J47" s="4" t="str">
        <f t="shared" ca="1" si="8"/>
        <v/>
      </c>
      <c r="K47" s="4" t="str">
        <f t="shared" ca="1" si="8"/>
        <v/>
      </c>
      <c r="L47" s="4" t="str">
        <f t="shared" ca="1" si="8"/>
        <v/>
      </c>
      <c r="M47" s="4" t="str">
        <f t="shared" ca="1" si="8"/>
        <v/>
      </c>
      <c r="N47" s="4" t="str">
        <f t="shared" ca="1" si="8"/>
        <v/>
      </c>
      <c r="O47" s="4" t="str">
        <f t="shared" ca="1" si="8"/>
        <v/>
      </c>
      <c r="P47" s="4" t="str">
        <f t="shared" ca="1" si="8"/>
        <v/>
      </c>
      <c r="Q47" s="4" t="str">
        <f t="shared" ca="1" si="8"/>
        <v/>
      </c>
      <c r="R47" s="4" t="str">
        <f t="shared" ca="1" si="8"/>
        <v/>
      </c>
      <c r="S47" s="4" t="str">
        <f t="shared" ca="1" si="8"/>
        <v/>
      </c>
      <c r="T47" s="4" t="str">
        <f t="shared" ca="1" si="8"/>
        <v/>
      </c>
      <c r="U47" s="4" t="str">
        <f t="shared" ca="1" si="8"/>
        <v/>
      </c>
      <c r="V47" s="4" t="str">
        <f t="shared" ca="1" si="8"/>
        <v/>
      </c>
      <c r="W47" s="4" t="str">
        <f t="shared" ca="1" si="8"/>
        <v/>
      </c>
      <c r="X47" s="4" t="str">
        <f t="shared" ca="1" si="8"/>
        <v/>
      </c>
      <c r="Y47" s="4" t="str">
        <f t="shared" ca="1" si="8"/>
        <v/>
      </c>
      <c r="Z47" s="4" t="str">
        <f t="shared" ca="1" si="8"/>
        <v/>
      </c>
      <c r="AA47" s="4" t="str">
        <f t="shared" ca="1" si="8"/>
        <v/>
      </c>
      <c r="AB47" s="4" t="str">
        <f t="shared" ca="1" si="8"/>
        <v/>
      </c>
      <c r="AC47" s="4" t="str">
        <f t="shared" ca="1" si="8"/>
        <v/>
      </c>
      <c r="AD47" s="4" t="str">
        <f t="shared" ca="1" si="8"/>
        <v/>
      </c>
      <c r="AE47" s="4" t="str">
        <f t="shared" ca="1" si="8"/>
        <v/>
      </c>
      <c r="AF47" s="4" t="str">
        <f t="shared" ca="1" si="8"/>
        <v/>
      </c>
      <c r="AG47" s="4" t="str">
        <f t="shared" ca="1" si="8"/>
        <v/>
      </c>
      <c r="AH47" s="4" t="str">
        <f t="shared" ca="1" si="8"/>
        <v/>
      </c>
      <c r="AI47" s="4" t="str">
        <f t="shared" ca="1" si="8"/>
        <v/>
      </c>
      <c r="AJ47" s="4" t="str">
        <f t="shared" ca="1" si="8"/>
        <v/>
      </c>
      <c r="AK47" s="4" t="str">
        <f t="shared" ca="1" si="8"/>
        <v/>
      </c>
      <c r="AL47" s="4" t="str">
        <f t="shared" ca="1" si="8"/>
        <v/>
      </c>
      <c r="AM47" s="4" t="str">
        <f t="shared" ca="1" si="8"/>
        <v/>
      </c>
      <c r="AN47" s="4" t="str">
        <f t="shared" ca="1" si="8"/>
        <v/>
      </c>
      <c r="AO47" s="4" t="str">
        <f t="shared" ca="1" si="8"/>
        <v/>
      </c>
      <c r="AP47" s="4" t="str">
        <f t="shared" ca="1" si="8"/>
        <v/>
      </c>
      <c r="AQ47" s="4" t="str">
        <f t="shared" ca="1" si="8"/>
        <v/>
      </c>
      <c r="AR47" s="4" t="str">
        <f t="shared" ca="1" si="8"/>
        <v/>
      </c>
      <c r="AS47" s="4" t="str">
        <f t="shared" ca="1" si="8"/>
        <v/>
      </c>
      <c r="AT47" s="4" t="str">
        <f t="shared" ca="1" si="8"/>
        <v/>
      </c>
      <c r="AU47" s="4" t="str">
        <f t="shared" ca="1" si="8"/>
        <v/>
      </c>
      <c r="AV47" s="4" t="str">
        <f t="shared" ca="1" si="8"/>
        <v/>
      </c>
      <c r="AW47" s="4" t="str">
        <f t="shared" ca="1" si="8"/>
        <v/>
      </c>
      <c r="AX47" s="4" t="str">
        <f t="shared" ca="1" si="8"/>
        <v/>
      </c>
      <c r="AY47" s="4" t="str">
        <f t="shared" ca="1" si="8"/>
        <v/>
      </c>
      <c r="AZ47" s="4" t="str">
        <f t="shared" ca="1" si="8"/>
        <v/>
      </c>
      <c r="BA47" s="4" t="str">
        <f t="shared" ca="1" si="8"/>
        <v/>
      </c>
      <c r="BB47" s="4">
        <f t="shared" ca="1" si="8"/>
        <v>5.8207660913467407E-11</v>
      </c>
      <c r="BC47" s="4" t="str">
        <f t="shared" ca="1" si="8"/>
        <v/>
      </c>
      <c r="BD47" s="4" t="str">
        <f t="shared" ca="1" si="8"/>
        <v/>
      </c>
      <c r="BE47" s="4" t="str">
        <f t="shared" ca="1" si="8"/>
        <v/>
      </c>
      <c r="BF47" s="4" t="str">
        <f t="shared" ca="1" si="8"/>
        <v/>
      </c>
      <c r="BG47" s="4" t="str">
        <f t="shared" ca="1" si="8"/>
        <v/>
      </c>
      <c r="BH47" s="4" t="str">
        <f t="shared" ca="1" si="8"/>
        <v/>
      </c>
      <c r="BI47" s="4" t="str">
        <f t="shared" ca="1" si="8"/>
        <v/>
      </c>
    </row>
    <row r="48" spans="1:61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spans="1:61" x14ac:dyDescent="0.25">
      <c r="A49" t="s">
        <v>626</v>
      </c>
      <c r="B49" s="13" t="b">
        <f>FALSE()</f>
        <v>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spans="1:61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spans="1:61" x14ac:dyDescent="0.25">
      <c r="A51" s="9" t="s">
        <v>335</v>
      </c>
    </row>
    <row r="52" spans="1:61" x14ac:dyDescent="0.25">
      <c r="A52" t="s">
        <v>121</v>
      </c>
      <c r="C52" s="4">
        <v>0</v>
      </c>
      <c r="D52" s="4">
        <f ca="1">D23*C59</f>
        <v>12455748.978673726</v>
      </c>
      <c r="E52" s="4">
        <f t="shared" ref="E52:BI52" ca="1" si="9">E23*D59</f>
        <v>12483456.184701446</v>
      </c>
      <c r="F52" s="4">
        <f t="shared" ca="1" si="9"/>
        <v>12471101.645365464</v>
      </c>
      <c r="G52" s="4">
        <f t="shared" ca="1" si="9"/>
        <v>12459228.403699635</v>
      </c>
      <c r="H52" s="4">
        <f t="shared" ca="1" si="9"/>
        <v>12406625.356585069</v>
      </c>
      <c r="I52" s="4">
        <f t="shared" ca="1" si="9"/>
        <v>12393780.07828231</v>
      </c>
      <c r="J52" s="4">
        <f t="shared" ca="1" si="9"/>
        <v>12393780.07828231</v>
      </c>
      <c r="K52" s="4">
        <f t="shared" ca="1" si="9"/>
        <v>12393780.07828231</v>
      </c>
      <c r="L52" s="4">
        <f t="shared" ca="1" si="9"/>
        <v>12393780.07828231</v>
      </c>
      <c r="M52" s="4">
        <f t="shared" ca="1" si="9"/>
        <v>12393780.07828231</v>
      </c>
      <c r="N52" s="4">
        <f t="shared" ca="1" si="9"/>
        <v>12393780.07828231</v>
      </c>
      <c r="O52" s="4">
        <f t="shared" ca="1" si="9"/>
        <v>12393780.07828231</v>
      </c>
      <c r="P52" s="4">
        <f t="shared" ca="1" si="9"/>
        <v>12393780.07828231</v>
      </c>
      <c r="Q52" s="4">
        <f t="shared" ca="1" si="9"/>
        <v>12393780.07828231</v>
      </c>
      <c r="R52" s="4">
        <f t="shared" ca="1" si="9"/>
        <v>12393780.07828231</v>
      </c>
      <c r="S52" s="4">
        <f t="shared" ca="1" si="9"/>
        <v>12393780.07828231</v>
      </c>
      <c r="T52" s="4">
        <f t="shared" ca="1" si="9"/>
        <v>12393780.07828231</v>
      </c>
      <c r="U52" s="4">
        <f t="shared" ca="1" si="9"/>
        <v>6306677.6574881012</v>
      </c>
      <c r="V52" s="4">
        <f t="shared" ca="1" si="9"/>
        <v>6306677.6574881012</v>
      </c>
      <c r="W52" s="4">
        <f t="shared" ca="1" si="9"/>
        <v>6306677.6574881012</v>
      </c>
      <c r="X52" s="4">
        <f t="shared" ca="1" si="9"/>
        <v>6306677.6574881012</v>
      </c>
      <c r="Y52" s="4">
        <f t="shared" ca="1" si="9"/>
        <v>6306677.6574881012</v>
      </c>
      <c r="Z52" s="4">
        <f t="shared" ca="1" si="9"/>
        <v>6306677.6574881012</v>
      </c>
      <c r="AA52" s="4">
        <f t="shared" ca="1" si="9"/>
        <v>6415581.7526310682</v>
      </c>
      <c r="AB52" s="4">
        <f t="shared" ca="1" si="9"/>
        <v>0</v>
      </c>
      <c r="AC52" s="4">
        <f t="shared" ca="1" si="9"/>
        <v>0</v>
      </c>
      <c r="AD52" s="4">
        <f t="shared" ca="1" si="9"/>
        <v>0</v>
      </c>
      <c r="AE52" s="4">
        <f t="shared" ca="1" si="9"/>
        <v>0</v>
      </c>
      <c r="AF52" s="4">
        <f t="shared" ca="1" si="9"/>
        <v>0</v>
      </c>
      <c r="AG52" s="4">
        <f t="shared" ca="1" si="9"/>
        <v>0</v>
      </c>
      <c r="AH52" s="4">
        <f t="shared" ca="1" si="9"/>
        <v>0</v>
      </c>
      <c r="AI52" s="4">
        <f t="shared" ca="1" si="9"/>
        <v>0</v>
      </c>
      <c r="AJ52" s="4">
        <f t="shared" ca="1" si="9"/>
        <v>0</v>
      </c>
      <c r="AK52" s="4">
        <f t="shared" ca="1" si="9"/>
        <v>0</v>
      </c>
      <c r="AL52" s="4">
        <f t="shared" ca="1" si="9"/>
        <v>0</v>
      </c>
      <c r="AM52" s="4">
        <f t="shared" ca="1" si="9"/>
        <v>0</v>
      </c>
      <c r="AN52" s="4">
        <f t="shared" ca="1" si="9"/>
        <v>0</v>
      </c>
      <c r="AO52" s="4">
        <f t="shared" ca="1" si="9"/>
        <v>0</v>
      </c>
      <c r="AP52" s="4">
        <f t="shared" ca="1" si="9"/>
        <v>0</v>
      </c>
      <c r="AQ52" s="4">
        <f t="shared" ca="1" si="9"/>
        <v>0</v>
      </c>
      <c r="AR52" s="4">
        <f t="shared" ca="1" si="9"/>
        <v>0</v>
      </c>
      <c r="AS52" s="4">
        <f t="shared" ca="1" si="9"/>
        <v>0</v>
      </c>
      <c r="AT52" s="4">
        <f t="shared" ca="1" si="9"/>
        <v>0</v>
      </c>
      <c r="AU52" s="4">
        <f t="shared" ca="1" si="9"/>
        <v>0</v>
      </c>
      <c r="AV52" s="4">
        <f t="shared" ca="1" si="9"/>
        <v>0</v>
      </c>
      <c r="AW52" s="4">
        <f t="shared" ca="1" si="9"/>
        <v>0</v>
      </c>
      <c r="AX52" s="4">
        <f t="shared" ca="1" si="9"/>
        <v>0</v>
      </c>
      <c r="AY52" s="4">
        <f t="shared" ca="1" si="9"/>
        <v>0</v>
      </c>
      <c r="AZ52" s="4">
        <f t="shared" ca="1" si="9"/>
        <v>0</v>
      </c>
      <c r="BA52" s="4">
        <f t="shared" ca="1" si="9"/>
        <v>0</v>
      </c>
      <c r="BB52" s="4">
        <f t="shared" ca="1" si="9"/>
        <v>0</v>
      </c>
      <c r="BC52" s="4">
        <f t="shared" ca="1" si="9"/>
        <v>0</v>
      </c>
      <c r="BD52" s="4">
        <f t="shared" ca="1" si="9"/>
        <v>0</v>
      </c>
      <c r="BE52" s="4">
        <f t="shared" ca="1" si="9"/>
        <v>0</v>
      </c>
      <c r="BF52" s="4">
        <f t="shared" ca="1" si="9"/>
        <v>0</v>
      </c>
      <c r="BG52" s="4">
        <f t="shared" ca="1" si="9"/>
        <v>0</v>
      </c>
      <c r="BH52" s="4">
        <f t="shared" ca="1" si="9"/>
        <v>0</v>
      </c>
      <c r="BI52" s="4">
        <f t="shared" ca="1" si="9"/>
        <v>0</v>
      </c>
    </row>
    <row r="53" spans="1:61" x14ac:dyDescent="0.25">
      <c r="A53" t="s">
        <v>122</v>
      </c>
      <c r="C53" s="4">
        <f ca="1">C23*((C52*$B$6/4)+(C54*Timeline!B8*$B$6/4))</f>
        <v>61968.900391411575</v>
      </c>
      <c r="D53" s="4">
        <f ca="1">IF($B$49,0,D23*MAX((D52*$B$6/4)+((D54-D55)*$D$15*$B$6/4),0))</f>
        <v>93172.622030044222</v>
      </c>
      <c r="E53" s="4">
        <f t="shared" ref="E53:BI53" ca="1" si="10">IF($B$49,0,E23*MAX((E52*$B$6/4)+((E54-E55)*$D$15*$B$6/4),0))</f>
        <v>93229.979439851479</v>
      </c>
      <c r="F53" s="4">
        <f t="shared" ca="1" si="10"/>
        <v>93139.464691401357</v>
      </c>
      <c r="G53" s="4">
        <f t="shared" ca="1" si="10"/>
        <v>92898.581918871874</v>
      </c>
      <c r="H53" s="4">
        <f t="shared" ca="1" si="10"/>
        <v>92654.067627150856</v>
      </c>
      <c r="I53" s="4">
        <f t="shared" ca="1" si="10"/>
        <v>92606.077795384626</v>
      </c>
      <c r="J53" s="4">
        <f t="shared" ca="1" si="10"/>
        <v>92606.077795384626</v>
      </c>
      <c r="K53" s="4">
        <f t="shared" ca="1" si="10"/>
        <v>92606.077795384626</v>
      </c>
      <c r="L53" s="4">
        <f t="shared" ca="1" si="10"/>
        <v>92606.077795384626</v>
      </c>
      <c r="M53" s="4">
        <f t="shared" ca="1" si="10"/>
        <v>92606.077795384626</v>
      </c>
      <c r="N53" s="4">
        <f t="shared" ca="1" si="10"/>
        <v>92606.077795384626</v>
      </c>
      <c r="O53" s="4">
        <f t="shared" ca="1" si="10"/>
        <v>92606.077795384626</v>
      </c>
      <c r="P53" s="4">
        <f t="shared" ca="1" si="10"/>
        <v>92606.077795384626</v>
      </c>
      <c r="Q53" s="4">
        <f t="shared" ca="1" si="10"/>
        <v>92606.077795384626</v>
      </c>
      <c r="R53" s="4">
        <f t="shared" ca="1" si="10"/>
        <v>92606.077795384626</v>
      </c>
      <c r="S53" s="4">
        <f t="shared" ca="1" si="10"/>
        <v>92606.077795384626</v>
      </c>
      <c r="T53" s="4">
        <f t="shared" ca="1" si="10"/>
        <v>69864.723794908146</v>
      </c>
      <c r="U53" s="4">
        <f t="shared" ca="1" si="10"/>
        <v>47123.369794431637</v>
      </c>
      <c r="V53" s="4">
        <f t="shared" ca="1" si="10"/>
        <v>47123.369794431637</v>
      </c>
      <c r="W53" s="4">
        <f t="shared" ca="1" si="10"/>
        <v>47123.369794431637</v>
      </c>
      <c r="X53" s="4">
        <f t="shared" ca="1" si="10"/>
        <v>47123.369794431637</v>
      </c>
      <c r="Y53" s="4">
        <f t="shared" ca="1" si="10"/>
        <v>47123.369794431637</v>
      </c>
      <c r="Z53" s="4">
        <f t="shared" ca="1" si="10"/>
        <v>47530.234408913464</v>
      </c>
      <c r="AA53" s="4">
        <f t="shared" ca="1" si="10"/>
        <v>48299.576830225706</v>
      </c>
      <c r="AB53" s="4">
        <f t="shared" ca="1" si="10"/>
        <v>0</v>
      </c>
      <c r="AC53" s="4">
        <f t="shared" ca="1" si="10"/>
        <v>0</v>
      </c>
      <c r="AD53" s="4">
        <f t="shared" ca="1" si="10"/>
        <v>0</v>
      </c>
      <c r="AE53" s="4">
        <f t="shared" ca="1" si="10"/>
        <v>0</v>
      </c>
      <c r="AF53" s="4">
        <f t="shared" ca="1" si="10"/>
        <v>0</v>
      </c>
      <c r="AG53" s="4">
        <f t="shared" ca="1" si="10"/>
        <v>0</v>
      </c>
      <c r="AH53" s="4">
        <f t="shared" ca="1" si="10"/>
        <v>0</v>
      </c>
      <c r="AI53" s="4">
        <f t="shared" ca="1" si="10"/>
        <v>0</v>
      </c>
      <c r="AJ53" s="4">
        <f t="shared" ca="1" si="10"/>
        <v>0</v>
      </c>
      <c r="AK53" s="4">
        <f t="shared" ca="1" si="10"/>
        <v>0</v>
      </c>
      <c r="AL53" s="4">
        <f t="shared" ca="1" si="10"/>
        <v>0</v>
      </c>
      <c r="AM53" s="4">
        <f t="shared" ca="1" si="10"/>
        <v>0</v>
      </c>
      <c r="AN53" s="4">
        <f t="shared" ca="1" si="10"/>
        <v>0</v>
      </c>
      <c r="AO53" s="4">
        <f t="shared" ca="1" si="10"/>
        <v>0</v>
      </c>
      <c r="AP53" s="4">
        <f t="shared" ca="1" si="10"/>
        <v>0</v>
      </c>
      <c r="AQ53" s="4">
        <f t="shared" ca="1" si="10"/>
        <v>0</v>
      </c>
      <c r="AR53" s="4">
        <f t="shared" ca="1" si="10"/>
        <v>0</v>
      </c>
      <c r="AS53" s="4">
        <f t="shared" ca="1" si="10"/>
        <v>0</v>
      </c>
      <c r="AT53" s="4">
        <f t="shared" ca="1" si="10"/>
        <v>0</v>
      </c>
      <c r="AU53" s="4">
        <f t="shared" ca="1" si="10"/>
        <v>0</v>
      </c>
      <c r="AV53" s="4">
        <f t="shared" ca="1" si="10"/>
        <v>0</v>
      </c>
      <c r="AW53" s="4">
        <f t="shared" ca="1" si="10"/>
        <v>0</v>
      </c>
      <c r="AX53" s="4">
        <f t="shared" ca="1" si="10"/>
        <v>0</v>
      </c>
      <c r="AY53" s="4">
        <f t="shared" ca="1" si="10"/>
        <v>0</v>
      </c>
      <c r="AZ53" s="4">
        <f t="shared" ca="1" si="10"/>
        <v>0</v>
      </c>
      <c r="BA53" s="4">
        <f t="shared" ca="1" si="10"/>
        <v>0</v>
      </c>
      <c r="BB53" s="4">
        <f t="shared" ca="1" si="10"/>
        <v>0</v>
      </c>
      <c r="BC53" s="4">
        <f t="shared" ca="1" si="10"/>
        <v>0</v>
      </c>
      <c r="BD53" s="4">
        <f t="shared" ca="1" si="10"/>
        <v>0</v>
      </c>
      <c r="BE53" s="4">
        <f t="shared" ca="1" si="10"/>
        <v>0</v>
      </c>
      <c r="BF53" s="4">
        <f t="shared" ca="1" si="10"/>
        <v>0</v>
      </c>
      <c r="BG53" s="4">
        <f t="shared" ca="1" si="10"/>
        <v>0</v>
      </c>
      <c r="BH53" s="4">
        <f t="shared" ca="1" si="10"/>
        <v>0</v>
      </c>
      <c r="BI53" s="4">
        <f t="shared" ca="1" si="10"/>
        <v>0</v>
      </c>
    </row>
    <row r="54" spans="1:61" x14ac:dyDescent="0.25">
      <c r="A54" t="s">
        <v>123</v>
      </c>
      <c r="C54" s="4">
        <f ca="1">C23*(C32)</f>
        <v>12393780.078282315</v>
      </c>
      <c r="D54" s="4">
        <f ca="1">D23*(D32)</f>
        <v>0</v>
      </c>
      <c r="E54" s="4">
        <f t="shared" ref="E54:BI54" ca="1" si="11">E23*(E32)</f>
        <v>0</v>
      </c>
      <c r="F54" s="4">
        <f t="shared" ca="1" si="11"/>
        <v>0</v>
      </c>
      <c r="G54" s="4">
        <f t="shared" ca="1" si="11"/>
        <v>0</v>
      </c>
      <c r="H54" s="4">
        <f t="shared" ca="1" si="11"/>
        <v>0</v>
      </c>
      <c r="I54" s="4">
        <f t="shared" ca="1" si="11"/>
        <v>0</v>
      </c>
      <c r="J54" s="4">
        <f t="shared" ca="1" si="11"/>
        <v>0</v>
      </c>
      <c r="K54" s="4">
        <f t="shared" ca="1" si="11"/>
        <v>0</v>
      </c>
      <c r="L54" s="4">
        <f t="shared" ca="1" si="11"/>
        <v>0</v>
      </c>
      <c r="M54" s="4">
        <f t="shared" ca="1" si="11"/>
        <v>0</v>
      </c>
      <c r="N54" s="4">
        <f t="shared" ca="1" si="11"/>
        <v>0</v>
      </c>
      <c r="O54" s="4">
        <f t="shared" ca="1" si="11"/>
        <v>0</v>
      </c>
      <c r="P54" s="4">
        <f t="shared" ca="1" si="11"/>
        <v>0</v>
      </c>
      <c r="Q54" s="4">
        <f t="shared" ca="1" si="11"/>
        <v>0</v>
      </c>
      <c r="R54" s="4">
        <f t="shared" ca="1" si="11"/>
        <v>0</v>
      </c>
      <c r="S54" s="4">
        <f t="shared" ca="1" si="11"/>
        <v>0</v>
      </c>
      <c r="T54" s="4">
        <f t="shared" ca="1" si="11"/>
        <v>0</v>
      </c>
      <c r="U54" s="4">
        <f t="shared" ca="1" si="11"/>
        <v>0</v>
      </c>
      <c r="V54" s="4">
        <f t="shared" ca="1" si="11"/>
        <v>0</v>
      </c>
      <c r="W54" s="4">
        <f t="shared" ca="1" si="11"/>
        <v>0</v>
      </c>
      <c r="X54" s="4">
        <f t="shared" ca="1" si="11"/>
        <v>0</v>
      </c>
      <c r="Y54" s="4">
        <f t="shared" ca="1" si="11"/>
        <v>0</v>
      </c>
      <c r="Z54" s="4">
        <f t="shared" ca="1" si="11"/>
        <v>61373.86073405412</v>
      </c>
      <c r="AA54" s="4">
        <f t="shared" ca="1" si="11"/>
        <v>48723.649464718474</v>
      </c>
      <c r="AB54" s="4">
        <f t="shared" ca="1" si="11"/>
        <v>0</v>
      </c>
      <c r="AC54" s="4">
        <f t="shared" ca="1" si="11"/>
        <v>0</v>
      </c>
      <c r="AD54" s="4">
        <f t="shared" ca="1" si="11"/>
        <v>0</v>
      </c>
      <c r="AE54" s="4">
        <f t="shared" ca="1" si="11"/>
        <v>0</v>
      </c>
      <c r="AF54" s="4">
        <f t="shared" ca="1" si="11"/>
        <v>0</v>
      </c>
      <c r="AG54" s="4">
        <f t="shared" ca="1" si="11"/>
        <v>0</v>
      </c>
      <c r="AH54" s="4">
        <f t="shared" ca="1" si="11"/>
        <v>0</v>
      </c>
      <c r="AI54" s="4">
        <f t="shared" ca="1" si="11"/>
        <v>0</v>
      </c>
      <c r="AJ54" s="4">
        <f t="shared" ca="1" si="11"/>
        <v>0</v>
      </c>
      <c r="AK54" s="4">
        <f t="shared" ca="1" si="11"/>
        <v>0</v>
      </c>
      <c r="AL54" s="4">
        <f t="shared" ca="1" si="11"/>
        <v>0</v>
      </c>
      <c r="AM54" s="4">
        <f t="shared" ca="1" si="11"/>
        <v>0</v>
      </c>
      <c r="AN54" s="4">
        <f t="shared" ca="1" si="11"/>
        <v>0</v>
      </c>
      <c r="AO54" s="4">
        <f t="shared" ca="1" si="11"/>
        <v>0</v>
      </c>
      <c r="AP54" s="4">
        <f t="shared" ca="1" si="11"/>
        <v>0</v>
      </c>
      <c r="AQ54" s="4">
        <f t="shared" ca="1" si="11"/>
        <v>0</v>
      </c>
      <c r="AR54" s="4">
        <f t="shared" ca="1" si="11"/>
        <v>0</v>
      </c>
      <c r="AS54" s="4">
        <f t="shared" ca="1" si="11"/>
        <v>0</v>
      </c>
      <c r="AT54" s="4">
        <f t="shared" ca="1" si="11"/>
        <v>0</v>
      </c>
      <c r="AU54" s="4">
        <f t="shared" ca="1" si="11"/>
        <v>0</v>
      </c>
      <c r="AV54" s="4">
        <f t="shared" ca="1" si="11"/>
        <v>0</v>
      </c>
      <c r="AW54" s="4">
        <f t="shared" ca="1" si="11"/>
        <v>0</v>
      </c>
      <c r="AX54" s="4">
        <f t="shared" ca="1" si="11"/>
        <v>0</v>
      </c>
      <c r="AY54" s="4">
        <f t="shared" ca="1" si="11"/>
        <v>0</v>
      </c>
      <c r="AZ54" s="4">
        <f t="shared" ca="1" si="11"/>
        <v>0</v>
      </c>
      <c r="BA54" s="4">
        <f t="shared" ca="1" si="11"/>
        <v>0</v>
      </c>
      <c r="BB54" s="4">
        <f t="shared" ca="1" si="11"/>
        <v>0</v>
      </c>
      <c r="BC54" s="4">
        <f t="shared" ca="1" si="11"/>
        <v>0</v>
      </c>
      <c r="BD54" s="4">
        <f t="shared" ca="1" si="11"/>
        <v>0</v>
      </c>
      <c r="BE54" s="4">
        <f t="shared" ca="1" si="11"/>
        <v>0</v>
      </c>
      <c r="BF54" s="4">
        <f t="shared" ca="1" si="11"/>
        <v>0</v>
      </c>
      <c r="BG54" s="4">
        <f t="shared" ca="1" si="11"/>
        <v>0</v>
      </c>
      <c r="BH54" s="4">
        <f t="shared" ca="1" si="11"/>
        <v>0</v>
      </c>
      <c r="BI54" s="4">
        <f t="shared" ca="1" si="11"/>
        <v>0</v>
      </c>
    </row>
    <row r="55" spans="1:61" x14ac:dyDescent="0.25">
      <c r="A55" t="s">
        <v>586</v>
      </c>
      <c r="C55" s="4">
        <f ca="1">SUM(C58,C56)</f>
        <v>0</v>
      </c>
      <c r="D55" s="4">
        <f t="shared" ref="D55:BI55" ca="1" si="12">SUM(D58,D56)</f>
        <v>65465.41600232292</v>
      </c>
      <c r="E55" s="4">
        <f t="shared" ca="1" si="12"/>
        <v>105584.51877583371</v>
      </c>
      <c r="F55" s="4">
        <f t="shared" ca="1" si="12"/>
        <v>105012.70635722892</v>
      </c>
      <c r="G55" s="4">
        <f t="shared" ca="1" si="12"/>
        <v>145501.62903343659</v>
      </c>
      <c r="H55" s="4">
        <f t="shared" ca="1" si="12"/>
        <v>105499.34592990924</v>
      </c>
      <c r="I55" s="4">
        <f t="shared" ca="1" si="12"/>
        <v>92606.077795384626</v>
      </c>
      <c r="J55" s="4">
        <f t="shared" ca="1" si="12"/>
        <v>92606.077795384626</v>
      </c>
      <c r="K55" s="4">
        <f t="shared" ca="1" si="12"/>
        <v>92606.077795384626</v>
      </c>
      <c r="L55" s="4">
        <f t="shared" ca="1" si="12"/>
        <v>92606.077795384626</v>
      </c>
      <c r="M55" s="4">
        <f t="shared" ca="1" si="12"/>
        <v>92606.077795384626</v>
      </c>
      <c r="N55" s="4">
        <f t="shared" ca="1" si="12"/>
        <v>92606.077795384626</v>
      </c>
      <c r="O55" s="4">
        <f t="shared" ca="1" si="12"/>
        <v>92606.077795384626</v>
      </c>
      <c r="P55" s="4">
        <f t="shared" ca="1" si="12"/>
        <v>92606.077795384626</v>
      </c>
      <c r="Q55" s="4">
        <f t="shared" ca="1" si="12"/>
        <v>92606.077795384626</v>
      </c>
      <c r="R55" s="4">
        <f t="shared" ca="1" si="12"/>
        <v>92606.077795384626</v>
      </c>
      <c r="S55" s="4">
        <f t="shared" ca="1" si="12"/>
        <v>92606.077795384626</v>
      </c>
      <c r="T55" s="4">
        <f t="shared" ca="1" si="12"/>
        <v>6156967.1445891159</v>
      </c>
      <c r="U55" s="4">
        <f t="shared" ca="1" si="12"/>
        <v>47123.369794431637</v>
      </c>
      <c r="V55" s="4">
        <f t="shared" ca="1" si="12"/>
        <v>47123.369794431637</v>
      </c>
      <c r="W55" s="4">
        <f t="shared" ca="1" si="12"/>
        <v>47123.369794431637</v>
      </c>
      <c r="X55" s="4">
        <f t="shared" ca="1" si="12"/>
        <v>47123.369794431637</v>
      </c>
      <c r="Y55" s="4">
        <f t="shared" ca="1" si="12"/>
        <v>47123.369794431637</v>
      </c>
      <c r="Z55" s="4">
        <f t="shared" ca="1" si="12"/>
        <v>0</v>
      </c>
      <c r="AA55" s="4">
        <f t="shared" ca="1" si="12"/>
        <v>0</v>
      </c>
      <c r="AB55" s="4">
        <f t="shared" ca="1" si="12"/>
        <v>0</v>
      </c>
      <c r="AC55" s="4">
        <f t="shared" ca="1" si="12"/>
        <v>0</v>
      </c>
      <c r="AD55" s="4">
        <f t="shared" ca="1" si="12"/>
        <v>0</v>
      </c>
      <c r="AE55" s="4">
        <f t="shared" ca="1" si="12"/>
        <v>0</v>
      </c>
      <c r="AF55" s="4">
        <f t="shared" ca="1" si="12"/>
        <v>0</v>
      </c>
      <c r="AG55" s="4">
        <f t="shared" ca="1" si="12"/>
        <v>0</v>
      </c>
      <c r="AH55" s="4">
        <f t="shared" ca="1" si="12"/>
        <v>0</v>
      </c>
      <c r="AI55" s="4">
        <f t="shared" ca="1" si="12"/>
        <v>0</v>
      </c>
      <c r="AJ55" s="4">
        <f t="shared" ca="1" si="12"/>
        <v>0</v>
      </c>
      <c r="AK55" s="4">
        <f t="shared" ca="1" si="12"/>
        <v>0</v>
      </c>
      <c r="AL55" s="4">
        <f t="shared" ca="1" si="12"/>
        <v>0</v>
      </c>
      <c r="AM55" s="4">
        <f t="shared" ca="1" si="12"/>
        <v>0</v>
      </c>
      <c r="AN55" s="4">
        <f t="shared" ca="1" si="12"/>
        <v>0</v>
      </c>
      <c r="AO55" s="4">
        <f t="shared" ca="1" si="12"/>
        <v>0</v>
      </c>
      <c r="AP55" s="4">
        <f t="shared" ca="1" si="12"/>
        <v>0</v>
      </c>
      <c r="AQ55" s="4">
        <f t="shared" ca="1" si="12"/>
        <v>0</v>
      </c>
      <c r="AR55" s="4">
        <f t="shared" ca="1" si="12"/>
        <v>0</v>
      </c>
      <c r="AS55" s="4">
        <f t="shared" ca="1" si="12"/>
        <v>0</v>
      </c>
      <c r="AT55" s="4">
        <f t="shared" ca="1" si="12"/>
        <v>0</v>
      </c>
      <c r="AU55" s="4">
        <f t="shared" ca="1" si="12"/>
        <v>0</v>
      </c>
      <c r="AV55" s="4">
        <f t="shared" ca="1" si="12"/>
        <v>0</v>
      </c>
      <c r="AW55" s="4">
        <f t="shared" ca="1" si="12"/>
        <v>0</v>
      </c>
      <c r="AX55" s="4">
        <f t="shared" ca="1" si="12"/>
        <v>0</v>
      </c>
      <c r="AY55" s="4">
        <f t="shared" ca="1" si="12"/>
        <v>0</v>
      </c>
      <c r="AZ55" s="4">
        <f t="shared" ca="1" si="12"/>
        <v>0</v>
      </c>
      <c r="BA55" s="4">
        <f t="shared" ca="1" si="12"/>
        <v>0</v>
      </c>
      <c r="BB55" s="4">
        <f t="shared" ca="1" si="12"/>
        <v>0</v>
      </c>
      <c r="BC55" s="4">
        <f t="shared" ca="1" si="12"/>
        <v>0</v>
      </c>
      <c r="BD55" s="4">
        <f t="shared" ca="1" si="12"/>
        <v>0</v>
      </c>
      <c r="BE55" s="4">
        <f t="shared" ca="1" si="12"/>
        <v>0</v>
      </c>
      <c r="BF55" s="4">
        <f t="shared" ca="1" si="12"/>
        <v>0</v>
      </c>
      <c r="BG55" s="4">
        <f t="shared" ca="1" si="12"/>
        <v>0</v>
      </c>
      <c r="BH55" s="4">
        <f t="shared" ca="1" si="12"/>
        <v>0</v>
      </c>
      <c r="BI55" s="4">
        <f t="shared" ca="1" si="12"/>
        <v>0</v>
      </c>
    </row>
    <row r="56" spans="1:61" x14ac:dyDescent="0.25">
      <c r="A56" t="s">
        <v>587</v>
      </c>
      <c r="C56" s="4">
        <f ca="1">C23*MIN(B61+C53,C33)</f>
        <v>0</v>
      </c>
      <c r="D56" s="4">
        <f t="shared" ref="D56:BI56" ca="1" si="13">D23*MIN(C61+D53,D33)</f>
        <v>65465.41600232292</v>
      </c>
      <c r="E56" s="4">
        <f t="shared" ca="1" si="13"/>
        <v>105584.51877583371</v>
      </c>
      <c r="F56" s="4">
        <f t="shared" ca="1" si="13"/>
        <v>105012.70635722892</v>
      </c>
      <c r="G56" s="4">
        <f t="shared" ca="1" si="13"/>
        <v>145501.62903343659</v>
      </c>
      <c r="H56" s="4">
        <f t="shared" ca="1" si="13"/>
        <v>105499.34592990924</v>
      </c>
      <c r="I56" s="4">
        <f t="shared" ca="1" si="13"/>
        <v>92606.077795384626</v>
      </c>
      <c r="J56" s="4">
        <f t="shared" ca="1" si="13"/>
        <v>92606.077795384626</v>
      </c>
      <c r="K56" s="4">
        <f t="shared" ca="1" si="13"/>
        <v>92606.077795384626</v>
      </c>
      <c r="L56" s="4">
        <f t="shared" ca="1" si="13"/>
        <v>92606.077795384626</v>
      </c>
      <c r="M56" s="4">
        <f t="shared" ca="1" si="13"/>
        <v>92606.077795384626</v>
      </c>
      <c r="N56" s="4">
        <f t="shared" ca="1" si="13"/>
        <v>92606.077795384626</v>
      </c>
      <c r="O56" s="4">
        <f t="shared" ca="1" si="13"/>
        <v>92606.077795384626</v>
      </c>
      <c r="P56" s="4">
        <f t="shared" ca="1" si="13"/>
        <v>92606.077795384626</v>
      </c>
      <c r="Q56" s="4">
        <f t="shared" ca="1" si="13"/>
        <v>92606.077795384626</v>
      </c>
      <c r="R56" s="4">
        <f t="shared" ca="1" si="13"/>
        <v>92606.077795384626</v>
      </c>
      <c r="S56" s="4">
        <f t="shared" ca="1" si="13"/>
        <v>92606.077795384626</v>
      </c>
      <c r="T56" s="4">
        <f t="shared" ca="1" si="13"/>
        <v>69864.723794908146</v>
      </c>
      <c r="U56" s="4">
        <f t="shared" ca="1" si="13"/>
        <v>47123.369794431637</v>
      </c>
      <c r="V56" s="4">
        <f t="shared" ca="1" si="13"/>
        <v>47123.369794431637</v>
      </c>
      <c r="W56" s="4">
        <f t="shared" ca="1" si="13"/>
        <v>47123.369794431637</v>
      </c>
      <c r="X56" s="4">
        <f t="shared" ca="1" si="13"/>
        <v>47123.369794431637</v>
      </c>
      <c r="Y56" s="4">
        <f t="shared" ca="1" si="13"/>
        <v>47123.369794431637</v>
      </c>
      <c r="Z56" s="4">
        <f t="shared" ca="1" si="13"/>
        <v>0</v>
      </c>
      <c r="AA56" s="4">
        <f t="shared" ca="1" si="13"/>
        <v>0</v>
      </c>
      <c r="AB56" s="4">
        <f t="shared" ca="1" si="13"/>
        <v>0</v>
      </c>
      <c r="AC56" s="4">
        <f t="shared" ca="1" si="13"/>
        <v>0</v>
      </c>
      <c r="AD56" s="4">
        <f t="shared" ca="1" si="13"/>
        <v>0</v>
      </c>
      <c r="AE56" s="4">
        <f t="shared" ca="1" si="13"/>
        <v>0</v>
      </c>
      <c r="AF56" s="4">
        <f t="shared" ca="1" si="13"/>
        <v>0</v>
      </c>
      <c r="AG56" s="4">
        <f t="shared" ca="1" si="13"/>
        <v>0</v>
      </c>
      <c r="AH56" s="4">
        <f t="shared" ca="1" si="13"/>
        <v>0</v>
      </c>
      <c r="AI56" s="4">
        <f t="shared" ca="1" si="13"/>
        <v>0</v>
      </c>
      <c r="AJ56" s="4">
        <f t="shared" ca="1" si="13"/>
        <v>0</v>
      </c>
      <c r="AK56" s="4">
        <f t="shared" ca="1" si="13"/>
        <v>0</v>
      </c>
      <c r="AL56" s="4">
        <f t="shared" ca="1" si="13"/>
        <v>0</v>
      </c>
      <c r="AM56" s="4">
        <f t="shared" ca="1" si="13"/>
        <v>0</v>
      </c>
      <c r="AN56" s="4">
        <f t="shared" ca="1" si="13"/>
        <v>0</v>
      </c>
      <c r="AO56" s="4">
        <f t="shared" ca="1" si="13"/>
        <v>0</v>
      </c>
      <c r="AP56" s="4">
        <f t="shared" ca="1" si="13"/>
        <v>0</v>
      </c>
      <c r="AQ56" s="4">
        <f t="shared" ca="1" si="13"/>
        <v>0</v>
      </c>
      <c r="AR56" s="4">
        <f t="shared" ca="1" si="13"/>
        <v>0</v>
      </c>
      <c r="AS56" s="4">
        <f t="shared" ca="1" si="13"/>
        <v>0</v>
      </c>
      <c r="AT56" s="4">
        <f t="shared" ca="1" si="13"/>
        <v>0</v>
      </c>
      <c r="AU56" s="4">
        <f t="shared" ca="1" si="13"/>
        <v>0</v>
      </c>
      <c r="AV56" s="4">
        <f t="shared" ca="1" si="13"/>
        <v>0</v>
      </c>
      <c r="AW56" s="4">
        <f t="shared" ca="1" si="13"/>
        <v>0</v>
      </c>
      <c r="AX56" s="4">
        <f t="shared" ca="1" si="13"/>
        <v>0</v>
      </c>
      <c r="AY56" s="4">
        <f t="shared" ca="1" si="13"/>
        <v>0</v>
      </c>
      <c r="AZ56" s="4">
        <f t="shared" ca="1" si="13"/>
        <v>0</v>
      </c>
      <c r="BA56" s="4">
        <f t="shared" ca="1" si="13"/>
        <v>0</v>
      </c>
      <c r="BB56" s="4">
        <f t="shared" ca="1" si="13"/>
        <v>0</v>
      </c>
      <c r="BC56" s="4">
        <f t="shared" ca="1" si="13"/>
        <v>0</v>
      </c>
      <c r="BD56" s="4">
        <f t="shared" ca="1" si="13"/>
        <v>0</v>
      </c>
      <c r="BE56" s="4">
        <f t="shared" ca="1" si="13"/>
        <v>0</v>
      </c>
      <c r="BF56" s="4">
        <f t="shared" ca="1" si="13"/>
        <v>0</v>
      </c>
      <c r="BG56" s="4">
        <f t="shared" ca="1" si="13"/>
        <v>0</v>
      </c>
      <c r="BH56" s="4">
        <f t="shared" ca="1" si="13"/>
        <v>0</v>
      </c>
      <c r="BI56" s="4">
        <f t="shared" ca="1" si="13"/>
        <v>0</v>
      </c>
    </row>
    <row r="57" spans="1:61" x14ac:dyDescent="0.25">
      <c r="A57" t="s">
        <v>589</v>
      </c>
      <c r="C57" s="4">
        <f ca="1">C23*IF($B$17,C33-C56,C35-MAX(0,C56-C36))</f>
        <v>0</v>
      </c>
      <c r="D57" s="4">
        <f t="shared" ref="D57:BI57" ca="1" si="14">D23*IF($B$17,D33-D56,D35-MAX(0,D56-D36))</f>
        <v>0</v>
      </c>
      <c r="E57" s="4">
        <f t="shared" ca="1" si="14"/>
        <v>0</v>
      </c>
      <c r="F57" s="4">
        <f t="shared" ca="1" si="14"/>
        <v>0</v>
      </c>
      <c r="G57" s="4">
        <f t="shared" ca="1" si="14"/>
        <v>0</v>
      </c>
      <c r="H57" s="4">
        <f t="shared" ca="1" si="14"/>
        <v>0</v>
      </c>
      <c r="I57" s="4">
        <f t="shared" ca="1" si="14"/>
        <v>0</v>
      </c>
      <c r="J57" s="4">
        <f t="shared" ca="1" si="14"/>
        <v>0</v>
      </c>
      <c r="K57" s="4">
        <f t="shared" ca="1" si="14"/>
        <v>0</v>
      </c>
      <c r="L57" s="4">
        <f t="shared" ca="1" si="14"/>
        <v>0</v>
      </c>
      <c r="M57" s="4">
        <f t="shared" ca="1" si="14"/>
        <v>0</v>
      </c>
      <c r="N57" s="4">
        <f t="shared" ca="1" si="14"/>
        <v>0</v>
      </c>
      <c r="O57" s="4">
        <f t="shared" ca="1" si="14"/>
        <v>0</v>
      </c>
      <c r="P57" s="4">
        <f t="shared" ca="1" si="14"/>
        <v>0</v>
      </c>
      <c r="Q57" s="4">
        <f t="shared" ca="1" si="14"/>
        <v>0</v>
      </c>
      <c r="R57" s="4">
        <f t="shared" ca="1" si="14"/>
        <v>0</v>
      </c>
      <c r="S57" s="4">
        <f t="shared" ca="1" si="14"/>
        <v>0</v>
      </c>
      <c r="T57" s="4">
        <f t="shared" ca="1" si="14"/>
        <v>6087102.4207942076</v>
      </c>
      <c r="U57" s="4">
        <f t="shared" ca="1" si="14"/>
        <v>0</v>
      </c>
      <c r="V57" s="4">
        <f t="shared" ca="1" si="14"/>
        <v>0</v>
      </c>
      <c r="W57" s="4">
        <f t="shared" ca="1" si="14"/>
        <v>0</v>
      </c>
      <c r="X57" s="4">
        <f t="shared" ca="1" si="14"/>
        <v>0</v>
      </c>
      <c r="Y57" s="4">
        <f t="shared" ca="1" si="14"/>
        <v>0</v>
      </c>
      <c r="Z57" s="4">
        <f t="shared" ca="1" si="14"/>
        <v>0</v>
      </c>
      <c r="AA57" s="4">
        <f t="shared" ca="1" si="14"/>
        <v>0</v>
      </c>
      <c r="AB57" s="4">
        <f t="shared" ca="1" si="14"/>
        <v>0</v>
      </c>
      <c r="AC57" s="4">
        <f t="shared" ca="1" si="14"/>
        <v>0</v>
      </c>
      <c r="AD57" s="4">
        <f t="shared" ca="1" si="14"/>
        <v>0</v>
      </c>
      <c r="AE57" s="4">
        <f t="shared" ca="1" si="14"/>
        <v>0</v>
      </c>
      <c r="AF57" s="4">
        <f t="shared" ca="1" si="14"/>
        <v>0</v>
      </c>
      <c r="AG57" s="4">
        <f t="shared" ca="1" si="14"/>
        <v>0</v>
      </c>
      <c r="AH57" s="4">
        <f t="shared" ca="1" si="14"/>
        <v>0</v>
      </c>
      <c r="AI57" s="4">
        <f t="shared" ca="1" si="14"/>
        <v>0</v>
      </c>
      <c r="AJ57" s="4">
        <f t="shared" ca="1" si="14"/>
        <v>0</v>
      </c>
      <c r="AK57" s="4">
        <f t="shared" ca="1" si="14"/>
        <v>0</v>
      </c>
      <c r="AL57" s="4">
        <f t="shared" ca="1" si="14"/>
        <v>0</v>
      </c>
      <c r="AM57" s="4">
        <f t="shared" ca="1" si="14"/>
        <v>0</v>
      </c>
      <c r="AN57" s="4">
        <f t="shared" ca="1" si="14"/>
        <v>0</v>
      </c>
      <c r="AO57" s="4">
        <f t="shared" ca="1" si="14"/>
        <v>0</v>
      </c>
      <c r="AP57" s="4">
        <f t="shared" ca="1" si="14"/>
        <v>0</v>
      </c>
      <c r="AQ57" s="4">
        <f t="shared" ca="1" si="14"/>
        <v>0</v>
      </c>
      <c r="AR57" s="4">
        <f t="shared" ca="1" si="14"/>
        <v>0</v>
      </c>
      <c r="AS57" s="4">
        <f t="shared" ca="1" si="14"/>
        <v>0</v>
      </c>
      <c r="AT57" s="4">
        <f t="shared" ca="1" si="14"/>
        <v>0</v>
      </c>
      <c r="AU57" s="4">
        <f t="shared" ca="1" si="14"/>
        <v>0</v>
      </c>
      <c r="AV57" s="4">
        <f t="shared" ca="1" si="14"/>
        <v>0</v>
      </c>
      <c r="AW57" s="4">
        <f t="shared" ca="1" si="14"/>
        <v>0</v>
      </c>
      <c r="AX57" s="4">
        <f t="shared" ca="1" si="14"/>
        <v>0</v>
      </c>
      <c r="AY57" s="4">
        <f t="shared" ca="1" si="14"/>
        <v>0</v>
      </c>
      <c r="AZ57" s="4">
        <f t="shared" ca="1" si="14"/>
        <v>0</v>
      </c>
      <c r="BA57" s="4">
        <f t="shared" ca="1" si="14"/>
        <v>0</v>
      </c>
      <c r="BB57" s="4">
        <f t="shared" ca="1" si="14"/>
        <v>0</v>
      </c>
      <c r="BC57" s="4">
        <f t="shared" ca="1" si="14"/>
        <v>0</v>
      </c>
      <c r="BD57" s="4">
        <f t="shared" ca="1" si="14"/>
        <v>0</v>
      </c>
      <c r="BE57" s="4">
        <f t="shared" ca="1" si="14"/>
        <v>0</v>
      </c>
      <c r="BF57" s="4">
        <f t="shared" ca="1" si="14"/>
        <v>0</v>
      </c>
      <c r="BG57" s="4">
        <f t="shared" ca="1" si="14"/>
        <v>0</v>
      </c>
      <c r="BH57" s="4">
        <f t="shared" ca="1" si="14"/>
        <v>0</v>
      </c>
      <c r="BI57" s="4">
        <f t="shared" ca="1" si="14"/>
        <v>0</v>
      </c>
    </row>
    <row r="58" spans="1:61" x14ac:dyDescent="0.25">
      <c r="A58" t="s">
        <v>588</v>
      </c>
      <c r="C58" s="4">
        <f ca="1">C23*MIN(C57,B60+C54)</f>
        <v>0</v>
      </c>
      <c r="D58" s="4">
        <f t="shared" ref="D58:BI58" ca="1" si="15">D23*MIN(D57,C60+D54)</f>
        <v>0</v>
      </c>
      <c r="E58" s="4">
        <f t="shared" ca="1" si="15"/>
        <v>0</v>
      </c>
      <c r="F58" s="4">
        <f t="shared" ca="1" si="15"/>
        <v>0</v>
      </c>
      <c r="G58" s="4">
        <f t="shared" ca="1" si="15"/>
        <v>0</v>
      </c>
      <c r="H58" s="4">
        <f t="shared" ca="1" si="15"/>
        <v>0</v>
      </c>
      <c r="I58" s="4">
        <f t="shared" ca="1" si="15"/>
        <v>0</v>
      </c>
      <c r="J58" s="4">
        <f t="shared" ca="1" si="15"/>
        <v>0</v>
      </c>
      <c r="K58" s="4">
        <f t="shared" ca="1" si="15"/>
        <v>0</v>
      </c>
      <c r="L58" s="4">
        <f t="shared" ca="1" si="15"/>
        <v>0</v>
      </c>
      <c r="M58" s="4">
        <f t="shared" ca="1" si="15"/>
        <v>0</v>
      </c>
      <c r="N58" s="4">
        <f t="shared" ca="1" si="15"/>
        <v>0</v>
      </c>
      <c r="O58" s="4">
        <f t="shared" ca="1" si="15"/>
        <v>0</v>
      </c>
      <c r="P58" s="4">
        <f t="shared" ca="1" si="15"/>
        <v>0</v>
      </c>
      <c r="Q58" s="4">
        <f t="shared" ca="1" si="15"/>
        <v>0</v>
      </c>
      <c r="R58" s="4">
        <f t="shared" ca="1" si="15"/>
        <v>0</v>
      </c>
      <c r="S58" s="4">
        <f t="shared" ca="1" si="15"/>
        <v>0</v>
      </c>
      <c r="T58" s="4">
        <f t="shared" ca="1" si="15"/>
        <v>6087102.4207942076</v>
      </c>
      <c r="U58" s="4">
        <f t="shared" ca="1" si="15"/>
        <v>0</v>
      </c>
      <c r="V58" s="4">
        <f t="shared" ca="1" si="15"/>
        <v>0</v>
      </c>
      <c r="W58" s="4">
        <f t="shared" ca="1" si="15"/>
        <v>0</v>
      </c>
      <c r="X58" s="4">
        <f t="shared" ca="1" si="15"/>
        <v>0</v>
      </c>
      <c r="Y58" s="4">
        <f t="shared" ca="1" si="15"/>
        <v>0</v>
      </c>
      <c r="Z58" s="4">
        <f t="shared" ca="1" si="15"/>
        <v>0</v>
      </c>
      <c r="AA58" s="4">
        <f t="shared" ca="1" si="15"/>
        <v>0</v>
      </c>
      <c r="AB58" s="4">
        <f t="shared" ca="1" si="15"/>
        <v>0</v>
      </c>
      <c r="AC58" s="4">
        <f t="shared" ca="1" si="15"/>
        <v>0</v>
      </c>
      <c r="AD58" s="4">
        <f t="shared" ca="1" si="15"/>
        <v>0</v>
      </c>
      <c r="AE58" s="4">
        <f t="shared" ca="1" si="15"/>
        <v>0</v>
      </c>
      <c r="AF58" s="4">
        <f t="shared" ca="1" si="15"/>
        <v>0</v>
      </c>
      <c r="AG58" s="4">
        <f t="shared" ca="1" si="15"/>
        <v>0</v>
      </c>
      <c r="AH58" s="4">
        <f t="shared" ca="1" si="15"/>
        <v>0</v>
      </c>
      <c r="AI58" s="4">
        <f t="shared" ca="1" si="15"/>
        <v>0</v>
      </c>
      <c r="AJ58" s="4">
        <f t="shared" ca="1" si="15"/>
        <v>0</v>
      </c>
      <c r="AK58" s="4">
        <f t="shared" ca="1" si="15"/>
        <v>0</v>
      </c>
      <c r="AL58" s="4">
        <f t="shared" ca="1" si="15"/>
        <v>0</v>
      </c>
      <c r="AM58" s="4">
        <f t="shared" ca="1" si="15"/>
        <v>0</v>
      </c>
      <c r="AN58" s="4">
        <f t="shared" ca="1" si="15"/>
        <v>0</v>
      </c>
      <c r="AO58" s="4">
        <f t="shared" ca="1" si="15"/>
        <v>0</v>
      </c>
      <c r="AP58" s="4">
        <f t="shared" ca="1" si="15"/>
        <v>0</v>
      </c>
      <c r="AQ58" s="4">
        <f t="shared" ca="1" si="15"/>
        <v>0</v>
      </c>
      <c r="AR58" s="4">
        <f t="shared" ca="1" si="15"/>
        <v>0</v>
      </c>
      <c r="AS58" s="4">
        <f t="shared" ca="1" si="15"/>
        <v>0</v>
      </c>
      <c r="AT58" s="4">
        <f t="shared" ca="1" si="15"/>
        <v>0</v>
      </c>
      <c r="AU58" s="4">
        <f t="shared" ca="1" si="15"/>
        <v>0</v>
      </c>
      <c r="AV58" s="4">
        <f t="shared" ca="1" si="15"/>
        <v>0</v>
      </c>
      <c r="AW58" s="4">
        <f t="shared" ca="1" si="15"/>
        <v>0</v>
      </c>
      <c r="AX58" s="4">
        <f t="shared" ca="1" si="15"/>
        <v>0</v>
      </c>
      <c r="AY58" s="4">
        <f t="shared" ca="1" si="15"/>
        <v>0</v>
      </c>
      <c r="AZ58" s="4">
        <f t="shared" ca="1" si="15"/>
        <v>0</v>
      </c>
      <c r="BA58" s="4">
        <f t="shared" ca="1" si="15"/>
        <v>0</v>
      </c>
      <c r="BB58" s="4">
        <f t="shared" ca="1" si="15"/>
        <v>0</v>
      </c>
      <c r="BC58" s="4">
        <f t="shared" ca="1" si="15"/>
        <v>0</v>
      </c>
      <c r="BD58" s="4">
        <f t="shared" ca="1" si="15"/>
        <v>0</v>
      </c>
      <c r="BE58" s="4">
        <f t="shared" ca="1" si="15"/>
        <v>0</v>
      </c>
      <c r="BF58" s="4">
        <f t="shared" ca="1" si="15"/>
        <v>0</v>
      </c>
      <c r="BG58" s="4">
        <f t="shared" ca="1" si="15"/>
        <v>0</v>
      </c>
      <c r="BH58" s="4">
        <f t="shared" ca="1" si="15"/>
        <v>0</v>
      </c>
      <c r="BI58" s="4">
        <f t="shared" ca="1" si="15"/>
        <v>0</v>
      </c>
    </row>
    <row r="59" spans="1:61" x14ac:dyDescent="0.25">
      <c r="A59" t="s">
        <v>583</v>
      </c>
      <c r="C59" s="4">
        <f ca="1">C52+C53+C54-C55</f>
        <v>12455748.978673726</v>
      </c>
      <c r="D59" s="4">
        <f ca="1">D52+D53+D54-D55</f>
        <v>12483456.184701446</v>
      </c>
      <c r="E59" s="4">
        <f t="shared" ref="E59:BI59" ca="1" si="16">E52+E53+E54-E55</f>
        <v>12471101.645365464</v>
      </c>
      <c r="F59" s="4">
        <f t="shared" ca="1" si="16"/>
        <v>12459228.403699635</v>
      </c>
      <c r="G59" s="4">
        <f t="shared" ca="1" si="16"/>
        <v>12406625.356585069</v>
      </c>
      <c r="H59" s="4">
        <f t="shared" ca="1" si="16"/>
        <v>12393780.07828231</v>
      </c>
      <c r="I59" s="4">
        <f t="shared" ca="1" si="16"/>
        <v>12393780.07828231</v>
      </c>
      <c r="J59" s="4">
        <f t="shared" ca="1" si="16"/>
        <v>12393780.07828231</v>
      </c>
      <c r="K59" s="4">
        <f t="shared" ca="1" si="16"/>
        <v>12393780.07828231</v>
      </c>
      <c r="L59" s="4">
        <f t="shared" ca="1" si="16"/>
        <v>12393780.07828231</v>
      </c>
      <c r="M59" s="4">
        <f t="shared" ca="1" si="16"/>
        <v>12393780.07828231</v>
      </c>
      <c r="N59" s="4">
        <f t="shared" ca="1" si="16"/>
        <v>12393780.07828231</v>
      </c>
      <c r="O59" s="4">
        <f t="shared" ca="1" si="16"/>
        <v>12393780.07828231</v>
      </c>
      <c r="P59" s="4">
        <f t="shared" ca="1" si="16"/>
        <v>12393780.07828231</v>
      </c>
      <c r="Q59" s="4">
        <f t="shared" ca="1" si="16"/>
        <v>12393780.07828231</v>
      </c>
      <c r="R59" s="4">
        <f t="shared" ca="1" si="16"/>
        <v>12393780.07828231</v>
      </c>
      <c r="S59" s="4">
        <f t="shared" ca="1" si="16"/>
        <v>12393780.07828231</v>
      </c>
      <c r="T59" s="4">
        <f t="shared" ca="1" si="16"/>
        <v>6306677.6574881012</v>
      </c>
      <c r="U59" s="4">
        <f t="shared" ca="1" si="16"/>
        <v>6306677.6574881012</v>
      </c>
      <c r="V59" s="4">
        <f t="shared" ca="1" si="16"/>
        <v>6306677.6574881012</v>
      </c>
      <c r="W59" s="4">
        <f t="shared" ca="1" si="16"/>
        <v>6306677.6574881012</v>
      </c>
      <c r="X59" s="4">
        <f t="shared" ca="1" si="16"/>
        <v>6306677.6574881012</v>
      </c>
      <c r="Y59" s="4">
        <f t="shared" ca="1" si="16"/>
        <v>6306677.6574881012</v>
      </c>
      <c r="Z59" s="4">
        <f t="shared" ca="1" si="16"/>
        <v>6415581.7526310682</v>
      </c>
      <c r="AA59" s="4">
        <f t="shared" ca="1" si="16"/>
        <v>6512604.9789260123</v>
      </c>
      <c r="AB59" s="4">
        <f t="shared" ca="1" si="16"/>
        <v>0</v>
      </c>
      <c r="AC59" s="4">
        <f t="shared" ca="1" si="16"/>
        <v>0</v>
      </c>
      <c r="AD59" s="4">
        <f t="shared" ca="1" si="16"/>
        <v>0</v>
      </c>
      <c r="AE59" s="4">
        <f t="shared" ca="1" si="16"/>
        <v>0</v>
      </c>
      <c r="AF59" s="4">
        <f t="shared" ca="1" si="16"/>
        <v>0</v>
      </c>
      <c r="AG59" s="4">
        <f t="shared" ca="1" si="16"/>
        <v>0</v>
      </c>
      <c r="AH59" s="4">
        <f t="shared" ca="1" si="16"/>
        <v>0</v>
      </c>
      <c r="AI59" s="4">
        <f t="shared" ca="1" si="16"/>
        <v>0</v>
      </c>
      <c r="AJ59" s="4">
        <f t="shared" ca="1" si="16"/>
        <v>0</v>
      </c>
      <c r="AK59" s="4">
        <f t="shared" ca="1" si="16"/>
        <v>0</v>
      </c>
      <c r="AL59" s="4">
        <f t="shared" ca="1" si="16"/>
        <v>0</v>
      </c>
      <c r="AM59" s="4">
        <f t="shared" ca="1" si="16"/>
        <v>0</v>
      </c>
      <c r="AN59" s="4">
        <f t="shared" ca="1" si="16"/>
        <v>0</v>
      </c>
      <c r="AO59" s="4">
        <f t="shared" ca="1" si="16"/>
        <v>0</v>
      </c>
      <c r="AP59" s="4">
        <f t="shared" ca="1" si="16"/>
        <v>0</v>
      </c>
      <c r="AQ59" s="4">
        <f t="shared" ca="1" si="16"/>
        <v>0</v>
      </c>
      <c r="AR59" s="4">
        <f t="shared" ca="1" si="16"/>
        <v>0</v>
      </c>
      <c r="AS59" s="4">
        <f t="shared" ca="1" si="16"/>
        <v>0</v>
      </c>
      <c r="AT59" s="4">
        <f t="shared" ca="1" si="16"/>
        <v>0</v>
      </c>
      <c r="AU59" s="4">
        <f t="shared" ca="1" si="16"/>
        <v>0</v>
      </c>
      <c r="AV59" s="4">
        <f t="shared" ca="1" si="16"/>
        <v>0</v>
      </c>
      <c r="AW59" s="4">
        <f t="shared" ca="1" si="16"/>
        <v>0</v>
      </c>
      <c r="AX59" s="4">
        <f t="shared" ca="1" si="16"/>
        <v>0</v>
      </c>
      <c r="AY59" s="4">
        <f t="shared" ca="1" si="16"/>
        <v>0</v>
      </c>
      <c r="AZ59" s="4">
        <f t="shared" ca="1" si="16"/>
        <v>0</v>
      </c>
      <c r="BA59" s="4">
        <f t="shared" ca="1" si="16"/>
        <v>0</v>
      </c>
      <c r="BB59" s="4">
        <f t="shared" ca="1" si="16"/>
        <v>0</v>
      </c>
      <c r="BC59" s="4">
        <f t="shared" ca="1" si="16"/>
        <v>0</v>
      </c>
      <c r="BD59" s="4">
        <f t="shared" ca="1" si="16"/>
        <v>0</v>
      </c>
      <c r="BE59" s="4">
        <f t="shared" ca="1" si="16"/>
        <v>0</v>
      </c>
      <c r="BF59" s="4">
        <f t="shared" ca="1" si="16"/>
        <v>0</v>
      </c>
      <c r="BG59" s="4">
        <f t="shared" ca="1" si="16"/>
        <v>0</v>
      </c>
      <c r="BH59" s="4">
        <f t="shared" ca="1" si="16"/>
        <v>0</v>
      </c>
      <c r="BI59" s="4">
        <f t="shared" ca="1" si="16"/>
        <v>0</v>
      </c>
    </row>
    <row r="60" spans="1:61" x14ac:dyDescent="0.25">
      <c r="A60" t="s">
        <v>584</v>
      </c>
      <c r="C60" s="4">
        <f ca="1">C23*B60+C54-C58</f>
        <v>12393780.078282315</v>
      </c>
      <c r="D60" s="4">
        <f t="shared" ref="D60:BI60" ca="1" si="17">D23*C60+D54-D58</f>
        <v>12393780.078282315</v>
      </c>
      <c r="E60" s="4">
        <f t="shared" ca="1" si="17"/>
        <v>12393780.078282315</v>
      </c>
      <c r="F60" s="4">
        <f t="shared" ca="1" si="17"/>
        <v>12393780.078282315</v>
      </c>
      <c r="G60" s="4">
        <f t="shared" ca="1" si="17"/>
        <v>12393780.078282315</v>
      </c>
      <c r="H60" s="4">
        <f t="shared" ca="1" si="17"/>
        <v>12393780.078282315</v>
      </c>
      <c r="I60" s="4">
        <f t="shared" ca="1" si="17"/>
        <v>12393780.078282315</v>
      </c>
      <c r="J60" s="4">
        <f t="shared" ca="1" si="17"/>
        <v>12393780.078282315</v>
      </c>
      <c r="K60" s="4">
        <f t="shared" ca="1" si="17"/>
        <v>12393780.078282315</v>
      </c>
      <c r="L60" s="4">
        <f t="shared" ca="1" si="17"/>
        <v>12393780.078282315</v>
      </c>
      <c r="M60" s="4">
        <f t="shared" ca="1" si="17"/>
        <v>12393780.078282315</v>
      </c>
      <c r="N60" s="4">
        <f t="shared" ca="1" si="17"/>
        <v>12393780.078282315</v>
      </c>
      <c r="O60" s="4">
        <f t="shared" ca="1" si="17"/>
        <v>12393780.078282315</v>
      </c>
      <c r="P60" s="4">
        <f t="shared" ca="1" si="17"/>
        <v>12393780.078282315</v>
      </c>
      <c r="Q60" s="4">
        <f t="shared" ca="1" si="17"/>
        <v>12393780.078282315</v>
      </c>
      <c r="R60" s="4">
        <f t="shared" ca="1" si="17"/>
        <v>12393780.078282315</v>
      </c>
      <c r="S60" s="4">
        <f t="shared" ca="1" si="17"/>
        <v>12393780.078282315</v>
      </c>
      <c r="T60" s="4">
        <f t="shared" ca="1" si="17"/>
        <v>6306677.6574881077</v>
      </c>
      <c r="U60" s="4">
        <f t="shared" ca="1" si="17"/>
        <v>6306677.6574881077</v>
      </c>
      <c r="V60" s="4">
        <f t="shared" ca="1" si="17"/>
        <v>6306677.6574881077</v>
      </c>
      <c r="W60" s="4">
        <f t="shared" ca="1" si="17"/>
        <v>6306677.6574881077</v>
      </c>
      <c r="X60" s="4">
        <f t="shared" ca="1" si="17"/>
        <v>6306677.6574881077</v>
      </c>
      <c r="Y60" s="4">
        <f t="shared" ca="1" si="17"/>
        <v>6306677.6574881077</v>
      </c>
      <c r="Z60" s="4">
        <f t="shared" ca="1" si="17"/>
        <v>6368051.5182221616</v>
      </c>
      <c r="AA60" s="4">
        <f t="shared" ca="1" si="17"/>
        <v>6416775.1676868796</v>
      </c>
      <c r="AB60" s="4">
        <f t="shared" ca="1" si="17"/>
        <v>0</v>
      </c>
      <c r="AC60" s="4">
        <f t="shared" ca="1" si="17"/>
        <v>0</v>
      </c>
      <c r="AD60" s="4">
        <f t="shared" ca="1" si="17"/>
        <v>0</v>
      </c>
      <c r="AE60" s="4">
        <f t="shared" ca="1" si="17"/>
        <v>0</v>
      </c>
      <c r="AF60" s="4">
        <f t="shared" ca="1" si="17"/>
        <v>0</v>
      </c>
      <c r="AG60" s="4">
        <f t="shared" ca="1" si="17"/>
        <v>0</v>
      </c>
      <c r="AH60" s="4">
        <f t="shared" ca="1" si="17"/>
        <v>0</v>
      </c>
      <c r="AI60" s="4">
        <f t="shared" ca="1" si="17"/>
        <v>0</v>
      </c>
      <c r="AJ60" s="4">
        <f t="shared" ca="1" si="17"/>
        <v>0</v>
      </c>
      <c r="AK60" s="4">
        <f t="shared" ca="1" si="17"/>
        <v>0</v>
      </c>
      <c r="AL60" s="4">
        <f t="shared" ca="1" si="17"/>
        <v>0</v>
      </c>
      <c r="AM60" s="4">
        <f t="shared" ca="1" si="17"/>
        <v>0</v>
      </c>
      <c r="AN60" s="4">
        <f t="shared" ca="1" si="17"/>
        <v>0</v>
      </c>
      <c r="AO60" s="4">
        <f t="shared" ca="1" si="17"/>
        <v>0</v>
      </c>
      <c r="AP60" s="4">
        <f t="shared" ca="1" si="17"/>
        <v>0</v>
      </c>
      <c r="AQ60" s="4">
        <f t="shared" ca="1" si="17"/>
        <v>0</v>
      </c>
      <c r="AR60" s="4">
        <f t="shared" ca="1" si="17"/>
        <v>0</v>
      </c>
      <c r="AS60" s="4">
        <f t="shared" ca="1" si="17"/>
        <v>0</v>
      </c>
      <c r="AT60" s="4">
        <f t="shared" ca="1" si="17"/>
        <v>0</v>
      </c>
      <c r="AU60" s="4">
        <f t="shared" ca="1" si="17"/>
        <v>0</v>
      </c>
      <c r="AV60" s="4">
        <f t="shared" ca="1" si="17"/>
        <v>0</v>
      </c>
      <c r="AW60" s="4">
        <f t="shared" ca="1" si="17"/>
        <v>0</v>
      </c>
      <c r="AX60" s="4">
        <f t="shared" ca="1" si="17"/>
        <v>0</v>
      </c>
      <c r="AY60" s="4">
        <f t="shared" ca="1" si="17"/>
        <v>0</v>
      </c>
      <c r="AZ60" s="4">
        <f t="shared" ca="1" si="17"/>
        <v>0</v>
      </c>
      <c r="BA60" s="4">
        <f t="shared" ca="1" si="17"/>
        <v>0</v>
      </c>
      <c r="BB60" s="4">
        <f t="shared" ca="1" si="17"/>
        <v>0</v>
      </c>
      <c r="BC60" s="4">
        <f t="shared" ca="1" si="17"/>
        <v>0</v>
      </c>
      <c r="BD60" s="4">
        <f t="shared" ca="1" si="17"/>
        <v>0</v>
      </c>
      <c r="BE60" s="4">
        <f t="shared" ca="1" si="17"/>
        <v>0</v>
      </c>
      <c r="BF60" s="4">
        <f t="shared" ca="1" si="17"/>
        <v>0</v>
      </c>
      <c r="BG60" s="4">
        <f t="shared" ca="1" si="17"/>
        <v>0</v>
      </c>
      <c r="BH60" s="4">
        <f t="shared" ca="1" si="17"/>
        <v>0</v>
      </c>
      <c r="BI60" s="4">
        <f t="shared" ca="1" si="17"/>
        <v>0</v>
      </c>
    </row>
    <row r="61" spans="1:61" x14ac:dyDescent="0.25">
      <c r="A61" t="s">
        <v>585</v>
      </c>
      <c r="C61" s="4">
        <f ca="1">C23*B61+C53-C56</f>
        <v>61968.900391411575</v>
      </c>
      <c r="D61" s="4">
        <f t="shared" ref="D61:BI61" ca="1" si="18">D23*C61+D53-D56</f>
        <v>89676.106419132877</v>
      </c>
      <c r="E61" s="4">
        <f t="shared" ca="1" si="18"/>
        <v>77321.567083150643</v>
      </c>
      <c r="F61" s="4">
        <f t="shared" ca="1" si="18"/>
        <v>65448.325417323096</v>
      </c>
      <c r="G61" s="4">
        <f t="shared" ca="1" si="18"/>
        <v>12845.278302758379</v>
      </c>
      <c r="H61" s="4">
        <f t="shared" ca="1" si="18"/>
        <v>0</v>
      </c>
      <c r="I61" s="4">
        <f t="shared" ca="1" si="18"/>
        <v>0</v>
      </c>
      <c r="J61" s="4">
        <f t="shared" ca="1" si="18"/>
        <v>0</v>
      </c>
      <c r="K61" s="4">
        <f t="shared" ca="1" si="18"/>
        <v>0</v>
      </c>
      <c r="L61" s="4">
        <f t="shared" ca="1" si="18"/>
        <v>0</v>
      </c>
      <c r="M61" s="4">
        <f t="shared" ca="1" si="18"/>
        <v>0</v>
      </c>
      <c r="N61" s="4">
        <f t="shared" ca="1" si="18"/>
        <v>0</v>
      </c>
      <c r="O61" s="4">
        <f t="shared" ca="1" si="18"/>
        <v>0</v>
      </c>
      <c r="P61" s="4">
        <f t="shared" ca="1" si="18"/>
        <v>0</v>
      </c>
      <c r="Q61" s="4">
        <f t="shared" ca="1" si="18"/>
        <v>0</v>
      </c>
      <c r="R61" s="4">
        <f t="shared" ca="1" si="18"/>
        <v>0</v>
      </c>
      <c r="S61" s="4">
        <f t="shared" ca="1" si="18"/>
        <v>0</v>
      </c>
      <c r="T61" s="4">
        <f t="shared" ca="1" si="18"/>
        <v>0</v>
      </c>
      <c r="U61" s="4">
        <f t="shared" ca="1" si="18"/>
        <v>0</v>
      </c>
      <c r="V61" s="4">
        <f t="shared" ca="1" si="18"/>
        <v>0</v>
      </c>
      <c r="W61" s="4">
        <f t="shared" ca="1" si="18"/>
        <v>0</v>
      </c>
      <c r="X61" s="4">
        <f t="shared" ca="1" si="18"/>
        <v>0</v>
      </c>
      <c r="Y61" s="4">
        <f t="shared" ca="1" si="18"/>
        <v>0</v>
      </c>
      <c r="Z61" s="4">
        <f t="shared" ca="1" si="18"/>
        <v>47530.234408913464</v>
      </c>
      <c r="AA61" s="4">
        <f t="shared" ca="1" si="18"/>
        <v>95829.811239139177</v>
      </c>
      <c r="AB61" s="4">
        <f t="shared" ca="1" si="18"/>
        <v>0</v>
      </c>
      <c r="AC61" s="4">
        <f t="shared" ca="1" si="18"/>
        <v>0</v>
      </c>
      <c r="AD61" s="4">
        <f t="shared" ca="1" si="18"/>
        <v>0</v>
      </c>
      <c r="AE61" s="4">
        <f t="shared" ca="1" si="18"/>
        <v>0</v>
      </c>
      <c r="AF61" s="4">
        <f t="shared" ca="1" si="18"/>
        <v>0</v>
      </c>
      <c r="AG61" s="4">
        <f t="shared" ca="1" si="18"/>
        <v>0</v>
      </c>
      <c r="AH61" s="4">
        <f t="shared" ca="1" si="18"/>
        <v>0</v>
      </c>
      <c r="AI61" s="4">
        <f t="shared" ca="1" si="18"/>
        <v>0</v>
      </c>
      <c r="AJ61" s="4">
        <f t="shared" ca="1" si="18"/>
        <v>0</v>
      </c>
      <c r="AK61" s="4">
        <f t="shared" ca="1" si="18"/>
        <v>0</v>
      </c>
      <c r="AL61" s="4">
        <f t="shared" ca="1" si="18"/>
        <v>0</v>
      </c>
      <c r="AM61" s="4">
        <f t="shared" ca="1" si="18"/>
        <v>0</v>
      </c>
      <c r="AN61" s="4">
        <f t="shared" ca="1" si="18"/>
        <v>0</v>
      </c>
      <c r="AO61" s="4">
        <f t="shared" ca="1" si="18"/>
        <v>0</v>
      </c>
      <c r="AP61" s="4">
        <f t="shared" ca="1" si="18"/>
        <v>0</v>
      </c>
      <c r="AQ61" s="4">
        <f t="shared" ca="1" si="18"/>
        <v>0</v>
      </c>
      <c r="AR61" s="4">
        <f t="shared" ca="1" si="18"/>
        <v>0</v>
      </c>
      <c r="AS61" s="4">
        <f t="shared" ca="1" si="18"/>
        <v>0</v>
      </c>
      <c r="AT61" s="4">
        <f t="shared" ca="1" si="18"/>
        <v>0</v>
      </c>
      <c r="AU61" s="4">
        <f t="shared" ca="1" si="18"/>
        <v>0</v>
      </c>
      <c r="AV61" s="4">
        <f t="shared" ca="1" si="18"/>
        <v>0</v>
      </c>
      <c r="AW61" s="4">
        <f t="shared" ca="1" si="18"/>
        <v>0</v>
      </c>
      <c r="AX61" s="4">
        <f t="shared" ca="1" si="18"/>
        <v>0</v>
      </c>
      <c r="AY61" s="4">
        <f t="shared" ca="1" si="18"/>
        <v>0</v>
      </c>
      <c r="AZ61" s="4">
        <f t="shared" ca="1" si="18"/>
        <v>0</v>
      </c>
      <c r="BA61" s="4">
        <f t="shared" ca="1" si="18"/>
        <v>0</v>
      </c>
      <c r="BB61" s="4">
        <f t="shared" ca="1" si="18"/>
        <v>0</v>
      </c>
      <c r="BC61" s="4">
        <f t="shared" ca="1" si="18"/>
        <v>0</v>
      </c>
      <c r="BD61" s="4">
        <f t="shared" ca="1" si="18"/>
        <v>0</v>
      </c>
      <c r="BE61" s="4">
        <f t="shared" ca="1" si="18"/>
        <v>0</v>
      </c>
      <c r="BF61" s="4">
        <f t="shared" ca="1" si="18"/>
        <v>0</v>
      </c>
      <c r="BG61" s="4">
        <f t="shared" ca="1" si="18"/>
        <v>0</v>
      </c>
      <c r="BH61" s="4">
        <f t="shared" ca="1" si="18"/>
        <v>0</v>
      </c>
      <c r="BI61" s="4">
        <f t="shared" ca="1" si="18"/>
        <v>0</v>
      </c>
    </row>
    <row r="62" spans="1:61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spans="1:61" x14ac:dyDescent="0.25">
      <c r="A63" t="s">
        <v>590</v>
      </c>
      <c r="C63" s="4">
        <f ca="1">C23*(C33-C56-C58-C74)</f>
        <v>0</v>
      </c>
      <c r="D63" s="4">
        <f t="shared" ref="D63:BI63" ca="1" si="19">D23*(D33-D56-D58-D74)</f>
        <v>0</v>
      </c>
      <c r="E63" s="4">
        <f t="shared" ca="1" si="19"/>
        <v>0</v>
      </c>
      <c r="F63" s="4">
        <f t="shared" ca="1" si="19"/>
        <v>0</v>
      </c>
      <c r="G63" s="4">
        <f t="shared" ca="1" si="19"/>
        <v>0</v>
      </c>
      <c r="H63" s="4">
        <f t="shared" ca="1" si="19"/>
        <v>0</v>
      </c>
      <c r="I63" s="4">
        <f t="shared" ca="1" si="19"/>
        <v>0</v>
      </c>
      <c r="J63" s="4">
        <f t="shared" ca="1" si="19"/>
        <v>0</v>
      </c>
      <c r="K63" s="4">
        <f t="shared" ca="1" si="19"/>
        <v>0</v>
      </c>
      <c r="L63" s="4">
        <f t="shared" ca="1" si="19"/>
        <v>0</v>
      </c>
      <c r="M63" s="4">
        <f t="shared" ca="1" si="19"/>
        <v>0</v>
      </c>
      <c r="N63" s="4">
        <f t="shared" ca="1" si="19"/>
        <v>0</v>
      </c>
      <c r="O63" s="4">
        <f t="shared" ca="1" si="19"/>
        <v>0</v>
      </c>
      <c r="P63" s="4">
        <f t="shared" ca="1" si="19"/>
        <v>0</v>
      </c>
      <c r="Q63" s="4">
        <f t="shared" ca="1" si="19"/>
        <v>0</v>
      </c>
      <c r="R63" s="4">
        <f t="shared" ca="1" si="19"/>
        <v>0</v>
      </c>
      <c r="S63" s="4">
        <f t="shared" ca="1" si="19"/>
        <v>0</v>
      </c>
      <c r="T63" s="4">
        <f t="shared" ca="1" si="19"/>
        <v>0</v>
      </c>
      <c r="U63" s="4">
        <f t="shared" ca="1" si="19"/>
        <v>0</v>
      </c>
      <c r="V63" s="4">
        <f t="shared" ca="1" si="19"/>
        <v>0</v>
      </c>
      <c r="W63" s="4">
        <f t="shared" ca="1" si="19"/>
        <v>0</v>
      </c>
      <c r="X63" s="4">
        <f t="shared" ca="1" si="19"/>
        <v>0</v>
      </c>
      <c r="Y63" s="4">
        <f t="shared" ca="1" si="19"/>
        <v>0</v>
      </c>
      <c r="Z63" s="4">
        <f t="shared" ca="1" si="19"/>
        <v>0</v>
      </c>
      <c r="AA63" s="4">
        <f t="shared" ca="1" si="19"/>
        <v>0</v>
      </c>
      <c r="AB63" s="4">
        <f t="shared" ca="1" si="19"/>
        <v>0</v>
      </c>
      <c r="AC63" s="4">
        <f t="shared" ca="1" si="19"/>
        <v>0</v>
      </c>
      <c r="AD63" s="4">
        <f t="shared" ca="1" si="19"/>
        <v>0</v>
      </c>
      <c r="AE63" s="4">
        <f t="shared" ca="1" si="19"/>
        <v>0</v>
      </c>
      <c r="AF63" s="4">
        <f t="shared" ca="1" si="19"/>
        <v>0</v>
      </c>
      <c r="AG63" s="4">
        <f t="shared" ca="1" si="19"/>
        <v>0</v>
      </c>
      <c r="AH63" s="4">
        <f t="shared" ca="1" si="19"/>
        <v>0</v>
      </c>
      <c r="AI63" s="4">
        <f t="shared" ca="1" si="19"/>
        <v>0</v>
      </c>
      <c r="AJ63" s="4">
        <f t="shared" ca="1" si="19"/>
        <v>0</v>
      </c>
      <c r="AK63" s="4">
        <f t="shared" ca="1" si="19"/>
        <v>0</v>
      </c>
      <c r="AL63" s="4">
        <f t="shared" ca="1" si="19"/>
        <v>0</v>
      </c>
      <c r="AM63" s="4">
        <f t="shared" ca="1" si="19"/>
        <v>0</v>
      </c>
      <c r="AN63" s="4">
        <f t="shared" ca="1" si="19"/>
        <v>0</v>
      </c>
      <c r="AO63" s="4">
        <f t="shared" ca="1" si="19"/>
        <v>0</v>
      </c>
      <c r="AP63" s="4">
        <f t="shared" ca="1" si="19"/>
        <v>0</v>
      </c>
      <c r="AQ63" s="4">
        <f t="shared" ca="1" si="19"/>
        <v>0</v>
      </c>
      <c r="AR63" s="4">
        <f t="shared" ca="1" si="19"/>
        <v>0</v>
      </c>
      <c r="AS63" s="4">
        <f t="shared" ca="1" si="19"/>
        <v>0</v>
      </c>
      <c r="AT63" s="4">
        <f t="shared" ca="1" si="19"/>
        <v>0</v>
      </c>
      <c r="AU63" s="4">
        <f t="shared" ca="1" si="19"/>
        <v>0</v>
      </c>
      <c r="AV63" s="4">
        <f t="shared" ca="1" si="19"/>
        <v>0</v>
      </c>
      <c r="AW63" s="4">
        <f t="shared" ca="1" si="19"/>
        <v>0</v>
      </c>
      <c r="AX63" s="4">
        <f t="shared" ca="1" si="19"/>
        <v>0</v>
      </c>
      <c r="AY63" s="4">
        <f t="shared" ca="1" si="19"/>
        <v>0</v>
      </c>
      <c r="AZ63" s="4">
        <f t="shared" ca="1" si="19"/>
        <v>0</v>
      </c>
      <c r="BA63" s="4">
        <f t="shared" ca="1" si="19"/>
        <v>0</v>
      </c>
      <c r="BB63" s="4">
        <f t="shared" ca="1" si="19"/>
        <v>0</v>
      </c>
      <c r="BC63" s="4">
        <f t="shared" ca="1" si="19"/>
        <v>0</v>
      </c>
      <c r="BD63" s="4">
        <f t="shared" ca="1" si="19"/>
        <v>0</v>
      </c>
      <c r="BE63" s="4">
        <f t="shared" ca="1" si="19"/>
        <v>0</v>
      </c>
      <c r="BF63" s="4">
        <f t="shared" ca="1" si="19"/>
        <v>0</v>
      </c>
      <c r="BG63" s="4">
        <f t="shared" ca="1" si="19"/>
        <v>0</v>
      </c>
      <c r="BH63" s="4">
        <f t="shared" ca="1" si="19"/>
        <v>0</v>
      </c>
      <c r="BI63" s="4">
        <f t="shared" ca="1" si="19"/>
        <v>0</v>
      </c>
    </row>
    <row r="64" spans="1:61" x14ac:dyDescent="0.25">
      <c r="A64" t="s">
        <v>591</v>
      </c>
      <c r="C64" s="4">
        <f ca="1">C59-C60-C61</f>
        <v>-5.3842086344957352E-10</v>
      </c>
      <c r="D64" s="4">
        <f t="shared" ref="D64:BI64" ca="1" si="20">D59-D60-D61</f>
        <v>-1.7171259969472885E-9</v>
      </c>
      <c r="E64" s="4">
        <f t="shared" ca="1" si="20"/>
        <v>-2.35741026699543E-9</v>
      </c>
      <c r="F64" s="4">
        <f t="shared" ca="1" si="20"/>
        <v>-3.7834979593753815E-9</v>
      </c>
      <c r="G64" s="4">
        <f t="shared" ca="1" si="20"/>
        <v>-5.0349626690149307E-9</v>
      </c>
      <c r="H64" s="4">
        <f t="shared" ca="1" si="20"/>
        <v>-5.5879354476928711E-9</v>
      </c>
      <c r="I64" s="4">
        <f t="shared" ca="1" si="20"/>
        <v>-5.5879354476928711E-9</v>
      </c>
      <c r="J64" s="4">
        <f t="shared" ca="1" si="20"/>
        <v>-5.5879354476928711E-9</v>
      </c>
      <c r="K64" s="4">
        <f t="shared" ca="1" si="20"/>
        <v>-5.5879354476928711E-9</v>
      </c>
      <c r="L64" s="4">
        <f t="shared" ca="1" si="20"/>
        <v>-5.5879354476928711E-9</v>
      </c>
      <c r="M64" s="4">
        <f t="shared" ca="1" si="20"/>
        <v>-5.5879354476928711E-9</v>
      </c>
      <c r="N64" s="4">
        <f t="shared" ca="1" si="20"/>
        <v>-5.5879354476928711E-9</v>
      </c>
      <c r="O64" s="4">
        <f t="shared" ca="1" si="20"/>
        <v>-5.5879354476928711E-9</v>
      </c>
      <c r="P64" s="4">
        <f t="shared" ca="1" si="20"/>
        <v>-5.5879354476928711E-9</v>
      </c>
      <c r="Q64" s="4">
        <f t="shared" ca="1" si="20"/>
        <v>-5.5879354476928711E-9</v>
      </c>
      <c r="R64" s="4">
        <f t="shared" ca="1" si="20"/>
        <v>-5.5879354476928711E-9</v>
      </c>
      <c r="S64" s="4">
        <f t="shared" ca="1" si="20"/>
        <v>-5.5879354476928711E-9</v>
      </c>
      <c r="T64" s="4">
        <f t="shared" ca="1" si="20"/>
        <v>-6.5192580223083496E-9</v>
      </c>
      <c r="U64" s="4">
        <f t="shared" ca="1" si="20"/>
        <v>-6.5192580223083496E-9</v>
      </c>
      <c r="V64" s="4">
        <f t="shared" ca="1" si="20"/>
        <v>-6.5192580223083496E-9</v>
      </c>
      <c r="W64" s="4">
        <f t="shared" ca="1" si="20"/>
        <v>-6.5192580223083496E-9</v>
      </c>
      <c r="X64" s="4">
        <f t="shared" ca="1" si="20"/>
        <v>-6.5192580223083496E-9</v>
      </c>
      <c r="Y64" s="4">
        <f t="shared" ca="1" si="20"/>
        <v>-6.5192580223083496E-9</v>
      </c>
      <c r="Z64" s="4">
        <f t="shared" ca="1" si="20"/>
        <v>-6.8030203692615032E-9</v>
      </c>
      <c r="AA64" s="4">
        <f t="shared" ca="1" si="20"/>
        <v>-6.5192580223083496E-9</v>
      </c>
      <c r="AB64" s="4">
        <f t="shared" ca="1" si="20"/>
        <v>0</v>
      </c>
      <c r="AC64" s="4">
        <f t="shared" ca="1" si="20"/>
        <v>0</v>
      </c>
      <c r="AD64" s="4">
        <f t="shared" ca="1" si="20"/>
        <v>0</v>
      </c>
      <c r="AE64" s="4">
        <f t="shared" ca="1" si="20"/>
        <v>0</v>
      </c>
      <c r="AF64" s="4">
        <f t="shared" ca="1" si="20"/>
        <v>0</v>
      </c>
      <c r="AG64" s="4">
        <f t="shared" ca="1" si="20"/>
        <v>0</v>
      </c>
      <c r="AH64" s="4">
        <f t="shared" ca="1" si="20"/>
        <v>0</v>
      </c>
      <c r="AI64" s="4">
        <f t="shared" ca="1" si="20"/>
        <v>0</v>
      </c>
      <c r="AJ64" s="4">
        <f t="shared" ca="1" si="20"/>
        <v>0</v>
      </c>
      <c r="AK64" s="4">
        <f t="shared" ca="1" si="20"/>
        <v>0</v>
      </c>
      <c r="AL64" s="4">
        <f t="shared" ca="1" si="20"/>
        <v>0</v>
      </c>
      <c r="AM64" s="4">
        <f t="shared" ca="1" si="20"/>
        <v>0</v>
      </c>
      <c r="AN64" s="4">
        <f t="shared" ca="1" si="20"/>
        <v>0</v>
      </c>
      <c r="AO64" s="4">
        <f t="shared" ca="1" si="20"/>
        <v>0</v>
      </c>
      <c r="AP64" s="4">
        <f t="shared" ca="1" si="20"/>
        <v>0</v>
      </c>
      <c r="AQ64" s="4">
        <f t="shared" ca="1" si="20"/>
        <v>0</v>
      </c>
      <c r="AR64" s="4">
        <f t="shared" ca="1" si="20"/>
        <v>0</v>
      </c>
      <c r="AS64" s="4">
        <f t="shared" ca="1" si="20"/>
        <v>0</v>
      </c>
      <c r="AT64" s="4">
        <f t="shared" ca="1" si="20"/>
        <v>0</v>
      </c>
      <c r="AU64" s="4">
        <f t="shared" ca="1" si="20"/>
        <v>0</v>
      </c>
      <c r="AV64" s="4">
        <f t="shared" ca="1" si="20"/>
        <v>0</v>
      </c>
      <c r="AW64" s="4">
        <f t="shared" ca="1" si="20"/>
        <v>0</v>
      </c>
      <c r="AX64" s="4">
        <f t="shared" ca="1" si="20"/>
        <v>0</v>
      </c>
      <c r="AY64" s="4">
        <f t="shared" ca="1" si="20"/>
        <v>0</v>
      </c>
      <c r="AZ64" s="4">
        <f t="shared" ca="1" si="20"/>
        <v>0</v>
      </c>
      <c r="BA64" s="4">
        <f t="shared" ca="1" si="20"/>
        <v>0</v>
      </c>
      <c r="BB64" s="4">
        <f t="shared" ca="1" si="20"/>
        <v>0</v>
      </c>
      <c r="BC64" s="4">
        <f t="shared" ca="1" si="20"/>
        <v>0</v>
      </c>
      <c r="BD64" s="4">
        <f t="shared" ca="1" si="20"/>
        <v>0</v>
      </c>
      <c r="BE64" s="4">
        <f t="shared" ca="1" si="20"/>
        <v>0</v>
      </c>
      <c r="BF64" s="4">
        <f t="shared" ca="1" si="20"/>
        <v>0</v>
      </c>
      <c r="BG64" s="4">
        <f t="shared" ca="1" si="20"/>
        <v>0</v>
      </c>
      <c r="BH64" s="4">
        <f t="shared" ca="1" si="20"/>
        <v>0</v>
      </c>
      <c r="BI64" s="4">
        <f t="shared" ca="1" si="20"/>
        <v>0</v>
      </c>
    </row>
    <row r="65" spans="1:61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spans="1:61" x14ac:dyDescent="0.25">
      <c r="A66" s="9" t="s">
        <v>440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spans="1:61" x14ac:dyDescent="0.25">
      <c r="A67" t="s">
        <v>425</v>
      </c>
      <c r="B67" s="20">
        <f>B19</f>
        <v>0.970873786407767</v>
      </c>
      <c r="C67" s="4">
        <f ca="1">$B$67*C54</f>
        <v>12032796.192507103</v>
      </c>
      <c r="D67" s="4">
        <f t="shared" ref="D67:BI67" ca="1" si="21">$B$67*D54</f>
        <v>0</v>
      </c>
      <c r="E67" s="4">
        <f t="shared" ca="1" si="21"/>
        <v>0</v>
      </c>
      <c r="F67" s="4">
        <f t="shared" ca="1" si="21"/>
        <v>0</v>
      </c>
      <c r="G67" s="4">
        <f t="shared" ca="1" si="21"/>
        <v>0</v>
      </c>
      <c r="H67" s="4">
        <f t="shared" ca="1" si="21"/>
        <v>0</v>
      </c>
      <c r="I67" s="4">
        <f t="shared" ca="1" si="21"/>
        <v>0</v>
      </c>
      <c r="J67" s="4">
        <f t="shared" ca="1" si="21"/>
        <v>0</v>
      </c>
      <c r="K67" s="4">
        <f t="shared" ca="1" si="21"/>
        <v>0</v>
      </c>
      <c r="L67" s="4">
        <f t="shared" ca="1" si="21"/>
        <v>0</v>
      </c>
      <c r="M67" s="4">
        <f t="shared" ca="1" si="21"/>
        <v>0</v>
      </c>
      <c r="N67" s="4">
        <f t="shared" ca="1" si="21"/>
        <v>0</v>
      </c>
      <c r="O67" s="4">
        <f t="shared" ca="1" si="21"/>
        <v>0</v>
      </c>
      <c r="P67" s="4">
        <f t="shared" ca="1" si="21"/>
        <v>0</v>
      </c>
      <c r="Q67" s="4">
        <f t="shared" ca="1" si="21"/>
        <v>0</v>
      </c>
      <c r="R67" s="4">
        <f t="shared" ca="1" si="21"/>
        <v>0</v>
      </c>
      <c r="S67" s="4">
        <f t="shared" ca="1" si="21"/>
        <v>0</v>
      </c>
      <c r="T67" s="4">
        <f t="shared" ca="1" si="21"/>
        <v>0</v>
      </c>
      <c r="U67" s="4">
        <f t="shared" ca="1" si="21"/>
        <v>0</v>
      </c>
      <c r="V67" s="4">
        <f t="shared" ca="1" si="21"/>
        <v>0</v>
      </c>
      <c r="W67" s="4">
        <f t="shared" ca="1" si="21"/>
        <v>0</v>
      </c>
      <c r="X67" s="4">
        <f t="shared" ca="1" si="21"/>
        <v>0</v>
      </c>
      <c r="Y67" s="4">
        <f t="shared" ca="1" si="21"/>
        <v>0</v>
      </c>
      <c r="Z67" s="4">
        <f t="shared" ca="1" si="21"/>
        <v>59586.272557334101</v>
      </c>
      <c r="AA67" s="4">
        <f t="shared" ca="1" si="21"/>
        <v>47304.514043415991</v>
      </c>
      <c r="AB67" s="4">
        <f t="shared" ca="1" si="21"/>
        <v>0</v>
      </c>
      <c r="AC67" s="4">
        <f t="shared" ca="1" si="21"/>
        <v>0</v>
      </c>
      <c r="AD67" s="4">
        <f t="shared" ca="1" si="21"/>
        <v>0</v>
      </c>
      <c r="AE67" s="4">
        <f t="shared" ca="1" si="21"/>
        <v>0</v>
      </c>
      <c r="AF67" s="4">
        <f t="shared" ca="1" si="21"/>
        <v>0</v>
      </c>
      <c r="AG67" s="4">
        <f t="shared" ca="1" si="21"/>
        <v>0</v>
      </c>
      <c r="AH67" s="4">
        <f t="shared" ca="1" si="21"/>
        <v>0</v>
      </c>
      <c r="AI67" s="4">
        <f t="shared" ca="1" si="21"/>
        <v>0</v>
      </c>
      <c r="AJ67" s="4">
        <f t="shared" ca="1" si="21"/>
        <v>0</v>
      </c>
      <c r="AK67" s="4">
        <f t="shared" ca="1" si="21"/>
        <v>0</v>
      </c>
      <c r="AL67" s="4">
        <f t="shared" ca="1" si="21"/>
        <v>0</v>
      </c>
      <c r="AM67" s="4">
        <f t="shared" ca="1" si="21"/>
        <v>0</v>
      </c>
      <c r="AN67" s="4">
        <f t="shared" ca="1" si="21"/>
        <v>0</v>
      </c>
      <c r="AO67" s="4">
        <f t="shared" ca="1" si="21"/>
        <v>0</v>
      </c>
      <c r="AP67" s="4">
        <f t="shared" ca="1" si="21"/>
        <v>0</v>
      </c>
      <c r="AQ67" s="4">
        <f t="shared" ca="1" si="21"/>
        <v>0</v>
      </c>
      <c r="AR67" s="4">
        <f t="shared" ca="1" si="21"/>
        <v>0</v>
      </c>
      <c r="AS67" s="4">
        <f t="shared" ca="1" si="21"/>
        <v>0</v>
      </c>
      <c r="AT67" s="4">
        <f t="shared" ca="1" si="21"/>
        <v>0</v>
      </c>
      <c r="AU67" s="4">
        <f t="shared" ca="1" si="21"/>
        <v>0</v>
      </c>
      <c r="AV67" s="4">
        <f t="shared" ca="1" si="21"/>
        <v>0</v>
      </c>
      <c r="AW67" s="4">
        <f t="shared" ca="1" si="21"/>
        <v>0</v>
      </c>
      <c r="AX67" s="4">
        <f t="shared" ca="1" si="21"/>
        <v>0</v>
      </c>
      <c r="AY67" s="4">
        <f t="shared" ca="1" si="21"/>
        <v>0</v>
      </c>
      <c r="AZ67" s="4">
        <f t="shared" ca="1" si="21"/>
        <v>0</v>
      </c>
      <c r="BA67" s="4">
        <f t="shared" ca="1" si="21"/>
        <v>0</v>
      </c>
      <c r="BB67" s="4">
        <f t="shared" ca="1" si="21"/>
        <v>0</v>
      </c>
      <c r="BC67" s="4">
        <f t="shared" ca="1" si="21"/>
        <v>0</v>
      </c>
      <c r="BD67" s="4">
        <f t="shared" ca="1" si="21"/>
        <v>0</v>
      </c>
      <c r="BE67" s="4">
        <f t="shared" ca="1" si="21"/>
        <v>0</v>
      </c>
      <c r="BF67" s="4">
        <f t="shared" ca="1" si="21"/>
        <v>0</v>
      </c>
      <c r="BG67" s="4">
        <f t="shared" ca="1" si="21"/>
        <v>0</v>
      </c>
      <c r="BH67" s="4">
        <f t="shared" ca="1" si="21"/>
        <v>0</v>
      </c>
      <c r="BI67" s="4">
        <f t="shared" ca="1" si="21"/>
        <v>0</v>
      </c>
    </row>
    <row r="68" spans="1:61" x14ac:dyDescent="0.25">
      <c r="A68" t="s">
        <v>426</v>
      </c>
      <c r="B68" s="20"/>
      <c r="C68" s="4">
        <f ca="1">$B$67*C55</f>
        <v>0</v>
      </c>
      <c r="D68" s="4">
        <f t="shared" ref="D68:BI68" ca="1" si="22">$B$67*D55</f>
        <v>63558.656312934872</v>
      </c>
      <c r="E68" s="4">
        <f t="shared" ca="1" si="22"/>
        <v>102509.24152993565</v>
      </c>
      <c r="F68" s="4">
        <f t="shared" ca="1" si="22"/>
        <v>101954.08384196983</v>
      </c>
      <c r="G68" s="4">
        <f t="shared" ca="1" si="22"/>
        <v>141263.71750819086</v>
      </c>
      <c r="H68" s="4">
        <f t="shared" ca="1" si="22"/>
        <v>102426.54944651382</v>
      </c>
      <c r="I68" s="4">
        <f t="shared" ca="1" si="22"/>
        <v>89908.813393577308</v>
      </c>
      <c r="J68" s="4">
        <f t="shared" ca="1" si="22"/>
        <v>89908.813393577308</v>
      </c>
      <c r="K68" s="4">
        <f t="shared" ca="1" si="22"/>
        <v>89908.813393577308</v>
      </c>
      <c r="L68" s="4">
        <f t="shared" ca="1" si="22"/>
        <v>89908.813393577308</v>
      </c>
      <c r="M68" s="4">
        <f t="shared" ca="1" si="22"/>
        <v>89908.813393577308</v>
      </c>
      <c r="N68" s="4">
        <f t="shared" ca="1" si="22"/>
        <v>89908.813393577308</v>
      </c>
      <c r="O68" s="4">
        <f t="shared" ca="1" si="22"/>
        <v>89908.813393577308</v>
      </c>
      <c r="P68" s="4">
        <f t="shared" ca="1" si="22"/>
        <v>89908.813393577308</v>
      </c>
      <c r="Q68" s="4">
        <f t="shared" ca="1" si="22"/>
        <v>89908.813393577308</v>
      </c>
      <c r="R68" s="4">
        <f t="shared" ca="1" si="22"/>
        <v>89908.813393577308</v>
      </c>
      <c r="S68" s="4">
        <f t="shared" ca="1" si="22"/>
        <v>89908.813393577308</v>
      </c>
      <c r="T68" s="4">
        <f t="shared" ca="1" si="22"/>
        <v>5977638.0044554528</v>
      </c>
      <c r="U68" s="4">
        <f t="shared" ca="1" si="22"/>
        <v>45750.84446061324</v>
      </c>
      <c r="V68" s="4">
        <f t="shared" ca="1" si="22"/>
        <v>45750.84446061324</v>
      </c>
      <c r="W68" s="4">
        <f t="shared" ca="1" si="22"/>
        <v>45750.84446061324</v>
      </c>
      <c r="X68" s="4">
        <f t="shared" ca="1" si="22"/>
        <v>45750.84446061324</v>
      </c>
      <c r="Y68" s="4">
        <f t="shared" ca="1" si="22"/>
        <v>45750.84446061324</v>
      </c>
      <c r="Z68" s="4">
        <f t="shared" ca="1" si="22"/>
        <v>0</v>
      </c>
      <c r="AA68" s="4">
        <f t="shared" ca="1" si="22"/>
        <v>0</v>
      </c>
      <c r="AB68" s="4">
        <f t="shared" ca="1" si="22"/>
        <v>0</v>
      </c>
      <c r="AC68" s="4">
        <f t="shared" ca="1" si="22"/>
        <v>0</v>
      </c>
      <c r="AD68" s="4">
        <f t="shared" ca="1" si="22"/>
        <v>0</v>
      </c>
      <c r="AE68" s="4">
        <f t="shared" ca="1" si="22"/>
        <v>0</v>
      </c>
      <c r="AF68" s="4">
        <f t="shared" ca="1" si="22"/>
        <v>0</v>
      </c>
      <c r="AG68" s="4">
        <f t="shared" ca="1" si="22"/>
        <v>0</v>
      </c>
      <c r="AH68" s="4">
        <f t="shared" ca="1" si="22"/>
        <v>0</v>
      </c>
      <c r="AI68" s="4">
        <f t="shared" ca="1" si="22"/>
        <v>0</v>
      </c>
      <c r="AJ68" s="4">
        <f t="shared" ca="1" si="22"/>
        <v>0</v>
      </c>
      <c r="AK68" s="4">
        <f t="shared" ca="1" si="22"/>
        <v>0</v>
      </c>
      <c r="AL68" s="4">
        <f t="shared" ca="1" si="22"/>
        <v>0</v>
      </c>
      <c r="AM68" s="4">
        <f t="shared" ca="1" si="22"/>
        <v>0</v>
      </c>
      <c r="AN68" s="4">
        <f t="shared" ca="1" si="22"/>
        <v>0</v>
      </c>
      <c r="AO68" s="4">
        <f t="shared" ca="1" si="22"/>
        <v>0</v>
      </c>
      <c r="AP68" s="4">
        <f t="shared" ca="1" si="22"/>
        <v>0</v>
      </c>
      <c r="AQ68" s="4">
        <f t="shared" ca="1" si="22"/>
        <v>0</v>
      </c>
      <c r="AR68" s="4">
        <f t="shared" ca="1" si="22"/>
        <v>0</v>
      </c>
      <c r="AS68" s="4">
        <f t="shared" ca="1" si="22"/>
        <v>0</v>
      </c>
      <c r="AT68" s="4">
        <f t="shared" ca="1" si="22"/>
        <v>0</v>
      </c>
      <c r="AU68" s="4">
        <f t="shared" ca="1" si="22"/>
        <v>0</v>
      </c>
      <c r="AV68" s="4">
        <f t="shared" ca="1" si="22"/>
        <v>0</v>
      </c>
      <c r="AW68" s="4">
        <f t="shared" ca="1" si="22"/>
        <v>0</v>
      </c>
      <c r="AX68" s="4">
        <f t="shared" ca="1" si="22"/>
        <v>0</v>
      </c>
      <c r="AY68" s="4">
        <f t="shared" ca="1" si="22"/>
        <v>0</v>
      </c>
      <c r="AZ68" s="4">
        <f t="shared" ca="1" si="22"/>
        <v>0</v>
      </c>
      <c r="BA68" s="4">
        <f t="shared" ca="1" si="22"/>
        <v>0</v>
      </c>
      <c r="BB68" s="4">
        <f t="shared" ca="1" si="22"/>
        <v>0</v>
      </c>
      <c r="BC68" s="4">
        <f t="shared" ca="1" si="22"/>
        <v>0</v>
      </c>
      <c r="BD68" s="4">
        <f t="shared" ca="1" si="22"/>
        <v>0</v>
      </c>
      <c r="BE68" s="4">
        <f t="shared" ca="1" si="22"/>
        <v>0</v>
      </c>
      <c r="BF68" s="4">
        <f t="shared" ca="1" si="22"/>
        <v>0</v>
      </c>
      <c r="BG68" s="4">
        <f t="shared" ca="1" si="22"/>
        <v>0</v>
      </c>
      <c r="BH68" s="4">
        <f t="shared" ca="1" si="22"/>
        <v>0</v>
      </c>
      <c r="BI68" s="4">
        <f t="shared" ca="1" si="22"/>
        <v>0</v>
      </c>
    </row>
    <row r="69" spans="1:61" x14ac:dyDescent="0.25">
      <c r="A69" t="s">
        <v>427</v>
      </c>
      <c r="C69" s="4">
        <f ca="1">C68-C67</f>
        <v>-12032796.192507103</v>
      </c>
      <c r="D69" s="4">
        <f t="shared" ref="D69:BI69" ca="1" si="23">D68-D67</f>
        <v>63558.656312934872</v>
      </c>
      <c r="E69" s="4">
        <f t="shared" ca="1" si="23"/>
        <v>102509.24152993565</v>
      </c>
      <c r="F69" s="4">
        <f t="shared" ca="1" si="23"/>
        <v>101954.08384196983</v>
      </c>
      <c r="G69" s="4">
        <f t="shared" ca="1" si="23"/>
        <v>141263.71750819086</v>
      </c>
      <c r="H69" s="4">
        <f t="shared" ca="1" si="23"/>
        <v>102426.54944651382</v>
      </c>
      <c r="I69" s="4">
        <f t="shared" ca="1" si="23"/>
        <v>89908.813393577308</v>
      </c>
      <c r="J69" s="4">
        <f t="shared" ca="1" si="23"/>
        <v>89908.813393577308</v>
      </c>
      <c r="K69" s="4">
        <f t="shared" ca="1" si="23"/>
        <v>89908.813393577308</v>
      </c>
      <c r="L69" s="4">
        <f t="shared" ca="1" si="23"/>
        <v>89908.813393577308</v>
      </c>
      <c r="M69" s="4">
        <f t="shared" ca="1" si="23"/>
        <v>89908.813393577308</v>
      </c>
      <c r="N69" s="4">
        <f t="shared" ca="1" si="23"/>
        <v>89908.813393577308</v>
      </c>
      <c r="O69" s="4">
        <f t="shared" ca="1" si="23"/>
        <v>89908.813393577308</v>
      </c>
      <c r="P69" s="4">
        <f t="shared" ca="1" si="23"/>
        <v>89908.813393577308</v>
      </c>
      <c r="Q69" s="4">
        <f t="shared" ca="1" si="23"/>
        <v>89908.813393577308</v>
      </c>
      <c r="R69" s="4">
        <f t="shared" ca="1" si="23"/>
        <v>89908.813393577308</v>
      </c>
      <c r="S69" s="4">
        <f t="shared" ca="1" si="23"/>
        <v>89908.813393577308</v>
      </c>
      <c r="T69" s="4">
        <f t="shared" ca="1" si="23"/>
        <v>5977638.0044554528</v>
      </c>
      <c r="U69" s="4">
        <f t="shared" ca="1" si="23"/>
        <v>45750.84446061324</v>
      </c>
      <c r="V69" s="4">
        <f t="shared" ca="1" si="23"/>
        <v>45750.84446061324</v>
      </c>
      <c r="W69" s="4">
        <f t="shared" ca="1" si="23"/>
        <v>45750.84446061324</v>
      </c>
      <c r="X69" s="4">
        <f t="shared" ca="1" si="23"/>
        <v>45750.84446061324</v>
      </c>
      <c r="Y69" s="4">
        <f t="shared" ca="1" si="23"/>
        <v>45750.84446061324</v>
      </c>
      <c r="Z69" s="4">
        <f t="shared" ca="1" si="23"/>
        <v>-59586.272557334101</v>
      </c>
      <c r="AA69" s="4">
        <f t="shared" ca="1" si="23"/>
        <v>-47304.514043415991</v>
      </c>
      <c r="AB69" s="4">
        <f t="shared" ca="1" si="23"/>
        <v>0</v>
      </c>
      <c r="AC69" s="4">
        <f t="shared" ca="1" si="23"/>
        <v>0</v>
      </c>
      <c r="AD69" s="4">
        <f t="shared" ca="1" si="23"/>
        <v>0</v>
      </c>
      <c r="AE69" s="4">
        <f t="shared" ca="1" si="23"/>
        <v>0</v>
      </c>
      <c r="AF69" s="4">
        <f t="shared" ca="1" si="23"/>
        <v>0</v>
      </c>
      <c r="AG69" s="4">
        <f t="shared" ca="1" si="23"/>
        <v>0</v>
      </c>
      <c r="AH69" s="4">
        <f t="shared" ca="1" si="23"/>
        <v>0</v>
      </c>
      <c r="AI69" s="4">
        <f t="shared" ca="1" si="23"/>
        <v>0</v>
      </c>
      <c r="AJ69" s="4">
        <f t="shared" ca="1" si="23"/>
        <v>0</v>
      </c>
      <c r="AK69" s="4">
        <f t="shared" ca="1" si="23"/>
        <v>0</v>
      </c>
      <c r="AL69" s="4">
        <f t="shared" ca="1" si="23"/>
        <v>0</v>
      </c>
      <c r="AM69" s="4">
        <f t="shared" ca="1" si="23"/>
        <v>0</v>
      </c>
      <c r="AN69" s="4">
        <f t="shared" ca="1" si="23"/>
        <v>0</v>
      </c>
      <c r="AO69" s="4">
        <f t="shared" ca="1" si="23"/>
        <v>0</v>
      </c>
      <c r="AP69" s="4">
        <f t="shared" ca="1" si="23"/>
        <v>0</v>
      </c>
      <c r="AQ69" s="4">
        <f t="shared" ca="1" si="23"/>
        <v>0</v>
      </c>
      <c r="AR69" s="4">
        <f t="shared" ca="1" si="23"/>
        <v>0</v>
      </c>
      <c r="AS69" s="4">
        <f t="shared" ca="1" si="23"/>
        <v>0</v>
      </c>
      <c r="AT69" s="4">
        <f t="shared" ca="1" si="23"/>
        <v>0</v>
      </c>
      <c r="AU69" s="4">
        <f t="shared" ca="1" si="23"/>
        <v>0</v>
      </c>
      <c r="AV69" s="4">
        <f t="shared" ca="1" si="23"/>
        <v>0</v>
      </c>
      <c r="AW69" s="4">
        <f t="shared" ca="1" si="23"/>
        <v>0</v>
      </c>
      <c r="AX69" s="4">
        <f t="shared" ca="1" si="23"/>
        <v>0</v>
      </c>
      <c r="AY69" s="4">
        <f t="shared" ca="1" si="23"/>
        <v>0</v>
      </c>
      <c r="AZ69" s="4">
        <f t="shared" ca="1" si="23"/>
        <v>0</v>
      </c>
      <c r="BA69" s="4">
        <f t="shared" ca="1" si="23"/>
        <v>0</v>
      </c>
      <c r="BB69" s="4">
        <f t="shared" ca="1" si="23"/>
        <v>0</v>
      </c>
      <c r="BC69" s="4">
        <f t="shared" ca="1" si="23"/>
        <v>0</v>
      </c>
      <c r="BD69" s="4">
        <f t="shared" ca="1" si="23"/>
        <v>0</v>
      </c>
      <c r="BE69" s="4">
        <f t="shared" ca="1" si="23"/>
        <v>0</v>
      </c>
      <c r="BF69" s="4">
        <f t="shared" ca="1" si="23"/>
        <v>0</v>
      </c>
      <c r="BG69" s="4">
        <f t="shared" ca="1" si="23"/>
        <v>0</v>
      </c>
      <c r="BH69" s="4">
        <f t="shared" ca="1" si="23"/>
        <v>0</v>
      </c>
      <c r="BI69" s="4">
        <f t="shared" ca="1" si="23"/>
        <v>0</v>
      </c>
    </row>
    <row r="70" spans="1:61" x14ac:dyDescent="0.25">
      <c r="A70" t="s">
        <v>428</v>
      </c>
      <c r="B70" s="20">
        <f>1-B67</f>
        <v>2.9126213592232997E-2</v>
      </c>
      <c r="C70" s="4">
        <f ca="1">$B$70*C54</f>
        <v>360983.8857752129</v>
      </c>
      <c r="D70" s="4">
        <f t="shared" ref="D70:BI70" ca="1" si="24">$B$70*D54</f>
        <v>0</v>
      </c>
      <c r="E70" s="4">
        <f t="shared" ca="1" si="24"/>
        <v>0</v>
      </c>
      <c r="F70" s="4">
        <f t="shared" ca="1" si="24"/>
        <v>0</v>
      </c>
      <c r="G70" s="4">
        <f t="shared" ca="1" si="24"/>
        <v>0</v>
      </c>
      <c r="H70" s="4">
        <f t="shared" ca="1" si="24"/>
        <v>0</v>
      </c>
      <c r="I70" s="4">
        <f t="shared" ca="1" si="24"/>
        <v>0</v>
      </c>
      <c r="J70" s="4">
        <f t="shared" ca="1" si="24"/>
        <v>0</v>
      </c>
      <c r="K70" s="4">
        <f t="shared" ca="1" si="24"/>
        <v>0</v>
      </c>
      <c r="L70" s="4">
        <f t="shared" ca="1" si="24"/>
        <v>0</v>
      </c>
      <c r="M70" s="4">
        <f t="shared" ca="1" si="24"/>
        <v>0</v>
      </c>
      <c r="N70" s="4">
        <f t="shared" ca="1" si="24"/>
        <v>0</v>
      </c>
      <c r="O70" s="4">
        <f t="shared" ca="1" si="24"/>
        <v>0</v>
      </c>
      <c r="P70" s="4">
        <f t="shared" ca="1" si="24"/>
        <v>0</v>
      </c>
      <c r="Q70" s="4">
        <f t="shared" ca="1" si="24"/>
        <v>0</v>
      </c>
      <c r="R70" s="4">
        <f t="shared" ca="1" si="24"/>
        <v>0</v>
      </c>
      <c r="S70" s="4">
        <f t="shared" ca="1" si="24"/>
        <v>0</v>
      </c>
      <c r="T70" s="4">
        <f t="shared" ca="1" si="24"/>
        <v>0</v>
      </c>
      <c r="U70" s="4">
        <f t="shared" ca="1" si="24"/>
        <v>0</v>
      </c>
      <c r="V70" s="4">
        <f t="shared" ca="1" si="24"/>
        <v>0</v>
      </c>
      <c r="W70" s="4">
        <f t="shared" ca="1" si="24"/>
        <v>0</v>
      </c>
      <c r="X70" s="4">
        <f t="shared" ca="1" si="24"/>
        <v>0</v>
      </c>
      <c r="Y70" s="4">
        <f t="shared" ca="1" si="24"/>
        <v>0</v>
      </c>
      <c r="Z70" s="4">
        <f t="shared" ca="1" si="24"/>
        <v>1787.5881767200221</v>
      </c>
      <c r="AA70" s="4">
        <f t="shared" ca="1" si="24"/>
        <v>1419.1354213024792</v>
      </c>
      <c r="AB70" s="4">
        <f t="shared" ca="1" si="24"/>
        <v>0</v>
      </c>
      <c r="AC70" s="4">
        <f t="shared" ca="1" si="24"/>
        <v>0</v>
      </c>
      <c r="AD70" s="4">
        <f t="shared" ca="1" si="24"/>
        <v>0</v>
      </c>
      <c r="AE70" s="4">
        <f t="shared" ca="1" si="24"/>
        <v>0</v>
      </c>
      <c r="AF70" s="4">
        <f t="shared" ca="1" si="24"/>
        <v>0</v>
      </c>
      <c r="AG70" s="4">
        <f t="shared" ca="1" si="24"/>
        <v>0</v>
      </c>
      <c r="AH70" s="4">
        <f t="shared" ca="1" si="24"/>
        <v>0</v>
      </c>
      <c r="AI70" s="4">
        <f t="shared" ca="1" si="24"/>
        <v>0</v>
      </c>
      <c r="AJ70" s="4">
        <f t="shared" ca="1" si="24"/>
        <v>0</v>
      </c>
      <c r="AK70" s="4">
        <f t="shared" ca="1" si="24"/>
        <v>0</v>
      </c>
      <c r="AL70" s="4">
        <f t="shared" ca="1" si="24"/>
        <v>0</v>
      </c>
      <c r="AM70" s="4">
        <f t="shared" ca="1" si="24"/>
        <v>0</v>
      </c>
      <c r="AN70" s="4">
        <f t="shared" ca="1" si="24"/>
        <v>0</v>
      </c>
      <c r="AO70" s="4">
        <f t="shared" ca="1" si="24"/>
        <v>0</v>
      </c>
      <c r="AP70" s="4">
        <f t="shared" ca="1" si="24"/>
        <v>0</v>
      </c>
      <c r="AQ70" s="4">
        <f t="shared" ca="1" si="24"/>
        <v>0</v>
      </c>
      <c r="AR70" s="4">
        <f t="shared" ca="1" si="24"/>
        <v>0</v>
      </c>
      <c r="AS70" s="4">
        <f t="shared" ca="1" si="24"/>
        <v>0</v>
      </c>
      <c r="AT70" s="4">
        <f t="shared" ca="1" si="24"/>
        <v>0</v>
      </c>
      <c r="AU70" s="4">
        <f t="shared" ca="1" si="24"/>
        <v>0</v>
      </c>
      <c r="AV70" s="4">
        <f t="shared" ca="1" si="24"/>
        <v>0</v>
      </c>
      <c r="AW70" s="4">
        <f t="shared" ca="1" si="24"/>
        <v>0</v>
      </c>
      <c r="AX70" s="4">
        <f t="shared" ca="1" si="24"/>
        <v>0</v>
      </c>
      <c r="AY70" s="4">
        <f t="shared" ca="1" si="24"/>
        <v>0</v>
      </c>
      <c r="AZ70" s="4">
        <f t="shared" ca="1" si="24"/>
        <v>0</v>
      </c>
      <c r="BA70" s="4">
        <f t="shared" ca="1" si="24"/>
        <v>0</v>
      </c>
      <c r="BB70" s="4">
        <f t="shared" ca="1" si="24"/>
        <v>0</v>
      </c>
      <c r="BC70" s="4">
        <f t="shared" ca="1" si="24"/>
        <v>0</v>
      </c>
      <c r="BD70" s="4">
        <f t="shared" ca="1" si="24"/>
        <v>0</v>
      </c>
      <c r="BE70" s="4">
        <f t="shared" ca="1" si="24"/>
        <v>0</v>
      </c>
      <c r="BF70" s="4">
        <f t="shared" ca="1" si="24"/>
        <v>0</v>
      </c>
      <c r="BG70" s="4">
        <f t="shared" ca="1" si="24"/>
        <v>0</v>
      </c>
      <c r="BH70" s="4">
        <f t="shared" ca="1" si="24"/>
        <v>0</v>
      </c>
      <c r="BI70" s="4">
        <f t="shared" ca="1" si="24"/>
        <v>0</v>
      </c>
    </row>
    <row r="71" spans="1:61" x14ac:dyDescent="0.25">
      <c r="A71" t="s">
        <v>429</v>
      </c>
      <c r="B71" s="20"/>
      <c r="C71" s="4">
        <f ca="1">$B$70*C55</f>
        <v>0</v>
      </c>
      <c r="D71" s="4">
        <f t="shared" ref="D71:BI71" ca="1" si="25">$B$70*D55</f>
        <v>1906.7596893880454</v>
      </c>
      <c r="E71" s="4">
        <f t="shared" ca="1" si="25"/>
        <v>3075.277245898068</v>
      </c>
      <c r="F71" s="4">
        <f t="shared" ca="1" si="25"/>
        <v>3058.6225152590932</v>
      </c>
      <c r="G71" s="4">
        <f t="shared" ca="1" si="25"/>
        <v>4237.9115252457241</v>
      </c>
      <c r="H71" s="4">
        <f t="shared" ca="1" si="25"/>
        <v>3072.7964833954134</v>
      </c>
      <c r="I71" s="4">
        <f t="shared" ca="1" si="25"/>
        <v>2697.2644018073179</v>
      </c>
      <c r="J71" s="4">
        <f t="shared" ca="1" si="25"/>
        <v>2697.2644018073179</v>
      </c>
      <c r="K71" s="4">
        <f t="shared" ca="1" si="25"/>
        <v>2697.2644018073179</v>
      </c>
      <c r="L71" s="4">
        <f t="shared" ca="1" si="25"/>
        <v>2697.2644018073179</v>
      </c>
      <c r="M71" s="4">
        <f t="shared" ca="1" si="25"/>
        <v>2697.2644018073179</v>
      </c>
      <c r="N71" s="4">
        <f t="shared" ca="1" si="25"/>
        <v>2697.2644018073179</v>
      </c>
      <c r="O71" s="4">
        <f t="shared" ca="1" si="25"/>
        <v>2697.2644018073179</v>
      </c>
      <c r="P71" s="4">
        <f t="shared" ca="1" si="25"/>
        <v>2697.2644018073179</v>
      </c>
      <c r="Q71" s="4">
        <f t="shared" ca="1" si="25"/>
        <v>2697.2644018073179</v>
      </c>
      <c r="R71" s="4">
        <f t="shared" ca="1" si="25"/>
        <v>2697.2644018073179</v>
      </c>
      <c r="S71" s="4">
        <f t="shared" ca="1" si="25"/>
        <v>2697.2644018073179</v>
      </c>
      <c r="T71" s="4">
        <f t="shared" ca="1" si="25"/>
        <v>179329.14013366349</v>
      </c>
      <c r="U71" s="4">
        <f t="shared" ca="1" si="25"/>
        <v>1372.5253338183966</v>
      </c>
      <c r="V71" s="4">
        <f t="shared" ca="1" si="25"/>
        <v>1372.5253338183966</v>
      </c>
      <c r="W71" s="4">
        <f t="shared" ca="1" si="25"/>
        <v>1372.5253338183966</v>
      </c>
      <c r="X71" s="4">
        <f t="shared" ca="1" si="25"/>
        <v>1372.5253338183966</v>
      </c>
      <c r="Y71" s="4">
        <f t="shared" ca="1" si="25"/>
        <v>1372.5253338183966</v>
      </c>
      <c r="Z71" s="4">
        <f t="shared" ca="1" si="25"/>
        <v>0</v>
      </c>
      <c r="AA71" s="4">
        <f t="shared" ca="1" si="25"/>
        <v>0</v>
      </c>
      <c r="AB71" s="4">
        <f t="shared" ca="1" si="25"/>
        <v>0</v>
      </c>
      <c r="AC71" s="4">
        <f t="shared" ca="1" si="25"/>
        <v>0</v>
      </c>
      <c r="AD71" s="4">
        <f t="shared" ca="1" si="25"/>
        <v>0</v>
      </c>
      <c r="AE71" s="4">
        <f t="shared" ca="1" si="25"/>
        <v>0</v>
      </c>
      <c r="AF71" s="4">
        <f t="shared" ca="1" si="25"/>
        <v>0</v>
      </c>
      <c r="AG71" s="4">
        <f t="shared" ca="1" si="25"/>
        <v>0</v>
      </c>
      <c r="AH71" s="4">
        <f t="shared" ca="1" si="25"/>
        <v>0</v>
      </c>
      <c r="AI71" s="4">
        <f t="shared" ca="1" si="25"/>
        <v>0</v>
      </c>
      <c r="AJ71" s="4">
        <f t="shared" ca="1" si="25"/>
        <v>0</v>
      </c>
      <c r="AK71" s="4">
        <f t="shared" ca="1" si="25"/>
        <v>0</v>
      </c>
      <c r="AL71" s="4">
        <f t="shared" ca="1" si="25"/>
        <v>0</v>
      </c>
      <c r="AM71" s="4">
        <f t="shared" ca="1" si="25"/>
        <v>0</v>
      </c>
      <c r="AN71" s="4">
        <f t="shared" ca="1" si="25"/>
        <v>0</v>
      </c>
      <c r="AO71" s="4">
        <f t="shared" ca="1" si="25"/>
        <v>0</v>
      </c>
      <c r="AP71" s="4">
        <f t="shared" ca="1" si="25"/>
        <v>0</v>
      </c>
      <c r="AQ71" s="4">
        <f t="shared" ca="1" si="25"/>
        <v>0</v>
      </c>
      <c r="AR71" s="4">
        <f t="shared" ca="1" si="25"/>
        <v>0</v>
      </c>
      <c r="AS71" s="4">
        <f t="shared" ca="1" si="25"/>
        <v>0</v>
      </c>
      <c r="AT71" s="4">
        <f t="shared" ca="1" si="25"/>
        <v>0</v>
      </c>
      <c r="AU71" s="4">
        <f t="shared" ca="1" si="25"/>
        <v>0</v>
      </c>
      <c r="AV71" s="4">
        <f t="shared" ca="1" si="25"/>
        <v>0</v>
      </c>
      <c r="AW71" s="4">
        <f t="shared" ca="1" si="25"/>
        <v>0</v>
      </c>
      <c r="AX71" s="4">
        <f t="shared" ca="1" si="25"/>
        <v>0</v>
      </c>
      <c r="AY71" s="4">
        <f t="shared" ca="1" si="25"/>
        <v>0</v>
      </c>
      <c r="AZ71" s="4">
        <f t="shared" ca="1" si="25"/>
        <v>0</v>
      </c>
      <c r="BA71" s="4">
        <f t="shared" ca="1" si="25"/>
        <v>0</v>
      </c>
      <c r="BB71" s="4">
        <f t="shared" ca="1" si="25"/>
        <v>0</v>
      </c>
      <c r="BC71" s="4">
        <f t="shared" ca="1" si="25"/>
        <v>0</v>
      </c>
      <c r="BD71" s="4">
        <f t="shared" ca="1" si="25"/>
        <v>0</v>
      </c>
      <c r="BE71" s="4">
        <f t="shared" ca="1" si="25"/>
        <v>0</v>
      </c>
      <c r="BF71" s="4">
        <f t="shared" ca="1" si="25"/>
        <v>0</v>
      </c>
      <c r="BG71" s="4">
        <f t="shared" ca="1" si="25"/>
        <v>0</v>
      </c>
      <c r="BH71" s="4">
        <f t="shared" ca="1" si="25"/>
        <v>0</v>
      </c>
      <c r="BI71" s="4">
        <f t="shared" ca="1" si="25"/>
        <v>0</v>
      </c>
    </row>
    <row r="72" spans="1:61" x14ac:dyDescent="0.25">
      <c r="A72" t="s">
        <v>430</v>
      </c>
      <c r="C72" s="4">
        <f ca="1">C71-C70</f>
        <v>-360983.8857752129</v>
      </c>
      <c r="D72" s="4">
        <f t="shared" ref="D72:BI72" ca="1" si="26">D71-D70</f>
        <v>1906.7596893880454</v>
      </c>
      <c r="E72" s="4">
        <f t="shared" ca="1" si="26"/>
        <v>3075.277245898068</v>
      </c>
      <c r="F72" s="4">
        <f t="shared" ca="1" si="26"/>
        <v>3058.6225152590932</v>
      </c>
      <c r="G72" s="4">
        <f t="shared" ca="1" si="26"/>
        <v>4237.9115252457241</v>
      </c>
      <c r="H72" s="4">
        <f t="shared" ca="1" si="26"/>
        <v>3072.7964833954134</v>
      </c>
      <c r="I72" s="4">
        <f t="shared" ca="1" si="26"/>
        <v>2697.2644018073179</v>
      </c>
      <c r="J72" s="4">
        <f t="shared" ca="1" si="26"/>
        <v>2697.2644018073179</v>
      </c>
      <c r="K72" s="4">
        <f t="shared" ca="1" si="26"/>
        <v>2697.2644018073179</v>
      </c>
      <c r="L72" s="4">
        <f t="shared" ca="1" si="26"/>
        <v>2697.2644018073179</v>
      </c>
      <c r="M72" s="4">
        <f t="shared" ca="1" si="26"/>
        <v>2697.2644018073179</v>
      </c>
      <c r="N72" s="4">
        <f t="shared" ca="1" si="26"/>
        <v>2697.2644018073179</v>
      </c>
      <c r="O72" s="4">
        <f t="shared" ca="1" si="26"/>
        <v>2697.2644018073179</v>
      </c>
      <c r="P72" s="4">
        <f t="shared" ca="1" si="26"/>
        <v>2697.2644018073179</v>
      </c>
      <c r="Q72" s="4">
        <f t="shared" ca="1" si="26"/>
        <v>2697.2644018073179</v>
      </c>
      <c r="R72" s="4">
        <f t="shared" ca="1" si="26"/>
        <v>2697.2644018073179</v>
      </c>
      <c r="S72" s="4">
        <f t="shared" ca="1" si="26"/>
        <v>2697.2644018073179</v>
      </c>
      <c r="T72" s="4">
        <f t="shared" ca="1" si="26"/>
        <v>179329.14013366349</v>
      </c>
      <c r="U72" s="4">
        <f t="shared" ca="1" si="26"/>
        <v>1372.5253338183966</v>
      </c>
      <c r="V72" s="4">
        <f t="shared" ca="1" si="26"/>
        <v>1372.5253338183966</v>
      </c>
      <c r="W72" s="4">
        <f t="shared" ca="1" si="26"/>
        <v>1372.5253338183966</v>
      </c>
      <c r="X72" s="4">
        <f t="shared" ca="1" si="26"/>
        <v>1372.5253338183966</v>
      </c>
      <c r="Y72" s="4">
        <f t="shared" ca="1" si="26"/>
        <v>1372.5253338183966</v>
      </c>
      <c r="Z72" s="4">
        <f t="shared" ca="1" si="26"/>
        <v>-1787.5881767200221</v>
      </c>
      <c r="AA72" s="4">
        <f t="shared" ca="1" si="26"/>
        <v>-1419.1354213024792</v>
      </c>
      <c r="AB72" s="4">
        <f t="shared" ca="1" si="26"/>
        <v>0</v>
      </c>
      <c r="AC72" s="4">
        <f t="shared" ca="1" si="26"/>
        <v>0</v>
      </c>
      <c r="AD72" s="4">
        <f t="shared" ca="1" si="26"/>
        <v>0</v>
      </c>
      <c r="AE72" s="4">
        <f t="shared" ca="1" si="26"/>
        <v>0</v>
      </c>
      <c r="AF72" s="4">
        <f t="shared" ca="1" si="26"/>
        <v>0</v>
      </c>
      <c r="AG72" s="4">
        <f t="shared" ca="1" si="26"/>
        <v>0</v>
      </c>
      <c r="AH72" s="4">
        <f t="shared" ca="1" si="26"/>
        <v>0</v>
      </c>
      <c r="AI72" s="4">
        <f t="shared" ca="1" si="26"/>
        <v>0</v>
      </c>
      <c r="AJ72" s="4">
        <f t="shared" ca="1" si="26"/>
        <v>0</v>
      </c>
      <c r="AK72" s="4">
        <f t="shared" ca="1" si="26"/>
        <v>0</v>
      </c>
      <c r="AL72" s="4">
        <f t="shared" ca="1" si="26"/>
        <v>0</v>
      </c>
      <c r="AM72" s="4">
        <f t="shared" ca="1" si="26"/>
        <v>0</v>
      </c>
      <c r="AN72" s="4">
        <f t="shared" ca="1" si="26"/>
        <v>0</v>
      </c>
      <c r="AO72" s="4">
        <f t="shared" ca="1" si="26"/>
        <v>0</v>
      </c>
      <c r="AP72" s="4">
        <f t="shared" ca="1" si="26"/>
        <v>0</v>
      </c>
      <c r="AQ72" s="4">
        <f t="shared" ca="1" si="26"/>
        <v>0</v>
      </c>
      <c r="AR72" s="4">
        <f t="shared" ca="1" si="26"/>
        <v>0</v>
      </c>
      <c r="AS72" s="4">
        <f t="shared" ca="1" si="26"/>
        <v>0</v>
      </c>
      <c r="AT72" s="4">
        <f t="shared" ca="1" si="26"/>
        <v>0</v>
      </c>
      <c r="AU72" s="4">
        <f t="shared" ca="1" si="26"/>
        <v>0</v>
      </c>
      <c r="AV72" s="4">
        <f t="shared" ca="1" si="26"/>
        <v>0</v>
      </c>
      <c r="AW72" s="4">
        <f t="shared" ca="1" si="26"/>
        <v>0</v>
      </c>
      <c r="AX72" s="4">
        <f t="shared" ca="1" si="26"/>
        <v>0</v>
      </c>
      <c r="AY72" s="4">
        <f t="shared" ca="1" si="26"/>
        <v>0</v>
      </c>
      <c r="AZ72" s="4">
        <f t="shared" ca="1" si="26"/>
        <v>0</v>
      </c>
      <c r="BA72" s="4">
        <f t="shared" ca="1" si="26"/>
        <v>0</v>
      </c>
      <c r="BB72" s="4">
        <f t="shared" ca="1" si="26"/>
        <v>0</v>
      </c>
      <c r="BC72" s="4">
        <f t="shared" ca="1" si="26"/>
        <v>0</v>
      </c>
      <c r="BD72" s="4">
        <f t="shared" ca="1" si="26"/>
        <v>0</v>
      </c>
      <c r="BE72" s="4">
        <f t="shared" ca="1" si="26"/>
        <v>0</v>
      </c>
      <c r="BF72" s="4">
        <f t="shared" ca="1" si="26"/>
        <v>0</v>
      </c>
      <c r="BG72" s="4">
        <f t="shared" ca="1" si="26"/>
        <v>0</v>
      </c>
      <c r="BH72" s="4">
        <f t="shared" ca="1" si="26"/>
        <v>0</v>
      </c>
      <c r="BI72" s="4">
        <f t="shared" ca="1" si="26"/>
        <v>0</v>
      </c>
    </row>
    <row r="73" spans="1:61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spans="1:61" ht="30" x14ac:dyDescent="0.25">
      <c r="A74" s="27" t="s">
        <v>435</v>
      </c>
      <c r="C74" s="4">
        <f ca="1">C23*(C33-C55)</f>
        <v>0</v>
      </c>
      <c r="D74" s="4">
        <f t="shared" ref="D74:BI74" ca="1" si="27">D23*(D33-D55)</f>
        <v>0</v>
      </c>
      <c r="E74" s="4">
        <f t="shared" ca="1" si="27"/>
        <v>0</v>
      </c>
      <c r="F74" s="4">
        <f t="shared" ca="1" si="27"/>
        <v>0</v>
      </c>
      <c r="G74" s="4">
        <f t="shared" ca="1" si="27"/>
        <v>0</v>
      </c>
      <c r="H74" s="4">
        <f t="shared" ca="1" si="27"/>
        <v>76582.215628407284</v>
      </c>
      <c r="I74" s="4">
        <f t="shared" ca="1" si="27"/>
        <v>127150.77479727805</v>
      </c>
      <c r="J74" s="4">
        <f t="shared" ca="1" si="27"/>
        <v>166510.46618760016</v>
      </c>
      <c r="K74" s="4">
        <f t="shared" ca="1" si="27"/>
        <v>207068.57276944327</v>
      </c>
      <c r="L74" s="4">
        <f t="shared" ca="1" si="27"/>
        <v>171695.48088857176</v>
      </c>
      <c r="M74" s="4">
        <f t="shared" ca="1" si="27"/>
        <v>161493.79034365425</v>
      </c>
      <c r="N74" s="4">
        <f t="shared" ca="1" si="27"/>
        <v>15117.549124677083</v>
      </c>
      <c r="O74" s="4">
        <f t="shared" ca="1" si="27"/>
        <v>29819.8253725986</v>
      </c>
      <c r="P74" s="4">
        <f t="shared" ca="1" si="27"/>
        <v>45904.993023601826</v>
      </c>
      <c r="Q74" s="4">
        <f t="shared" ca="1" si="27"/>
        <v>62248.523079650127</v>
      </c>
      <c r="R74" s="4">
        <f t="shared" ca="1" si="27"/>
        <v>82423.092074840708</v>
      </c>
      <c r="S74" s="4">
        <f t="shared" ca="1" si="27"/>
        <v>100593.26413233648</v>
      </c>
      <c r="T74" s="4">
        <f t="shared" ca="1" si="27"/>
        <v>243968.20194672421</v>
      </c>
      <c r="U74" s="4">
        <f t="shared" ca="1" si="27"/>
        <v>83653.463909093145</v>
      </c>
      <c r="V74" s="4">
        <f t="shared" ca="1" si="27"/>
        <v>104050.14592347268</v>
      </c>
      <c r="W74" s="4">
        <f t="shared" ca="1" si="27"/>
        <v>124745.86243695967</v>
      </c>
      <c r="X74" s="4">
        <f t="shared" ca="1" si="27"/>
        <v>4184.4022377709916</v>
      </c>
      <c r="Y74" s="4">
        <f t="shared" ca="1" si="27"/>
        <v>7055.8444386127812</v>
      </c>
      <c r="Z74" s="4">
        <f t="shared" ca="1" si="27"/>
        <v>0</v>
      </c>
      <c r="AA74" s="4">
        <f t="shared" ca="1" si="27"/>
        <v>0</v>
      </c>
      <c r="AB74" s="4">
        <f t="shared" ca="1" si="27"/>
        <v>0</v>
      </c>
      <c r="AC74" s="4">
        <f t="shared" ca="1" si="27"/>
        <v>0</v>
      </c>
      <c r="AD74" s="4">
        <f t="shared" ca="1" si="27"/>
        <v>0</v>
      </c>
      <c r="AE74" s="4">
        <f t="shared" ca="1" si="27"/>
        <v>0</v>
      </c>
      <c r="AF74" s="4">
        <f t="shared" ca="1" si="27"/>
        <v>0</v>
      </c>
      <c r="AG74" s="4">
        <f t="shared" ca="1" si="27"/>
        <v>0</v>
      </c>
      <c r="AH74" s="4">
        <f t="shared" ca="1" si="27"/>
        <v>0</v>
      </c>
      <c r="AI74" s="4">
        <f t="shared" ca="1" si="27"/>
        <v>0</v>
      </c>
      <c r="AJ74" s="4">
        <f t="shared" ca="1" si="27"/>
        <v>0</v>
      </c>
      <c r="AK74" s="4">
        <f t="shared" ca="1" si="27"/>
        <v>0</v>
      </c>
      <c r="AL74" s="4">
        <f t="shared" ca="1" si="27"/>
        <v>0</v>
      </c>
      <c r="AM74" s="4">
        <f t="shared" ca="1" si="27"/>
        <v>0</v>
      </c>
      <c r="AN74" s="4">
        <f t="shared" ca="1" si="27"/>
        <v>0</v>
      </c>
      <c r="AO74" s="4">
        <f t="shared" ca="1" si="27"/>
        <v>0</v>
      </c>
      <c r="AP74" s="4">
        <f t="shared" ca="1" si="27"/>
        <v>0</v>
      </c>
      <c r="AQ74" s="4">
        <f t="shared" ca="1" si="27"/>
        <v>0</v>
      </c>
      <c r="AR74" s="4">
        <f t="shared" ca="1" si="27"/>
        <v>0</v>
      </c>
      <c r="AS74" s="4">
        <f t="shared" ca="1" si="27"/>
        <v>0</v>
      </c>
      <c r="AT74" s="4">
        <f t="shared" ca="1" si="27"/>
        <v>0</v>
      </c>
      <c r="AU74" s="4">
        <f t="shared" ca="1" si="27"/>
        <v>0</v>
      </c>
      <c r="AV74" s="4">
        <f t="shared" ca="1" si="27"/>
        <v>0</v>
      </c>
      <c r="AW74" s="4">
        <f t="shared" ca="1" si="27"/>
        <v>0</v>
      </c>
      <c r="AX74" s="4">
        <f t="shared" ca="1" si="27"/>
        <v>0</v>
      </c>
      <c r="AY74" s="4">
        <f t="shared" ca="1" si="27"/>
        <v>0</v>
      </c>
      <c r="AZ74" s="4">
        <f t="shared" ca="1" si="27"/>
        <v>0</v>
      </c>
      <c r="BA74" s="4">
        <f t="shared" ca="1" si="27"/>
        <v>0</v>
      </c>
      <c r="BB74" s="4">
        <f t="shared" ca="1" si="27"/>
        <v>0</v>
      </c>
      <c r="BC74" s="4">
        <f t="shared" ca="1" si="27"/>
        <v>0</v>
      </c>
      <c r="BD74" s="4">
        <f t="shared" ca="1" si="27"/>
        <v>0</v>
      </c>
      <c r="BE74" s="4">
        <f t="shared" ca="1" si="27"/>
        <v>0</v>
      </c>
      <c r="BF74" s="4">
        <f t="shared" ca="1" si="27"/>
        <v>0</v>
      </c>
      <c r="BG74" s="4">
        <f t="shared" ca="1" si="27"/>
        <v>0</v>
      </c>
      <c r="BH74" s="4">
        <f t="shared" ca="1" si="27"/>
        <v>0</v>
      </c>
      <c r="BI74" s="4">
        <f t="shared" ca="1" si="27"/>
        <v>0</v>
      </c>
    </row>
    <row r="75" spans="1:61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spans="1:61" x14ac:dyDescent="0.25">
      <c r="A76" t="s">
        <v>468</v>
      </c>
      <c r="C76" s="5">
        <v>0</v>
      </c>
      <c r="D76" s="4">
        <f ca="1">D23*C79</f>
        <v>0</v>
      </c>
      <c r="E76" s="4">
        <f t="shared" ref="E76:BI76" ca="1" si="28">E23*D79</f>
        <v>0</v>
      </c>
      <c r="F76" s="4">
        <f t="shared" ca="1" si="28"/>
        <v>0</v>
      </c>
      <c r="G76" s="4">
        <f t="shared" ca="1" si="28"/>
        <v>0</v>
      </c>
      <c r="H76" s="4">
        <f t="shared" ca="1" si="28"/>
        <v>0</v>
      </c>
      <c r="I76" s="4">
        <f t="shared" ca="1" si="28"/>
        <v>0</v>
      </c>
      <c r="J76" s="4">
        <f t="shared" ca="1" si="28"/>
        <v>0</v>
      </c>
      <c r="K76" s="4">
        <f t="shared" ca="1" si="28"/>
        <v>0</v>
      </c>
      <c r="L76" s="4">
        <f t="shared" ca="1" si="28"/>
        <v>0</v>
      </c>
      <c r="M76" s="4">
        <f t="shared" ca="1" si="28"/>
        <v>0</v>
      </c>
      <c r="N76" s="4">
        <f t="shared" ca="1" si="28"/>
        <v>0</v>
      </c>
      <c r="O76" s="4">
        <f t="shared" ca="1" si="28"/>
        <v>0</v>
      </c>
      <c r="P76" s="4">
        <f t="shared" ca="1" si="28"/>
        <v>0</v>
      </c>
      <c r="Q76" s="4">
        <f t="shared" ca="1" si="28"/>
        <v>0</v>
      </c>
      <c r="R76" s="4">
        <f t="shared" ca="1" si="28"/>
        <v>0</v>
      </c>
      <c r="S76" s="4">
        <f t="shared" ca="1" si="28"/>
        <v>0</v>
      </c>
      <c r="T76" s="4">
        <f t="shared" ca="1" si="28"/>
        <v>0</v>
      </c>
      <c r="U76" s="4">
        <f t="shared" ca="1" si="28"/>
        <v>0</v>
      </c>
      <c r="V76" s="4">
        <f t="shared" ca="1" si="28"/>
        <v>0</v>
      </c>
      <c r="W76" s="4">
        <f t="shared" ca="1" si="28"/>
        <v>0</v>
      </c>
      <c r="X76" s="4">
        <f t="shared" ca="1" si="28"/>
        <v>0</v>
      </c>
      <c r="Y76" s="4">
        <f t="shared" ca="1" si="28"/>
        <v>0</v>
      </c>
      <c r="Z76" s="4">
        <f t="shared" ca="1" si="28"/>
        <v>0</v>
      </c>
      <c r="AA76" s="4">
        <f t="shared" ca="1" si="28"/>
        <v>0</v>
      </c>
      <c r="AB76" s="4">
        <f t="shared" ca="1" si="28"/>
        <v>0</v>
      </c>
      <c r="AC76" s="4">
        <f t="shared" ca="1" si="28"/>
        <v>0</v>
      </c>
      <c r="AD76" s="4">
        <f t="shared" ca="1" si="28"/>
        <v>0</v>
      </c>
      <c r="AE76" s="4">
        <f t="shared" ca="1" si="28"/>
        <v>0</v>
      </c>
      <c r="AF76" s="4">
        <f t="shared" ca="1" si="28"/>
        <v>0</v>
      </c>
      <c r="AG76" s="4">
        <f t="shared" ca="1" si="28"/>
        <v>0</v>
      </c>
      <c r="AH76" s="4">
        <f t="shared" ca="1" si="28"/>
        <v>0</v>
      </c>
      <c r="AI76" s="4">
        <f t="shared" ca="1" si="28"/>
        <v>0</v>
      </c>
      <c r="AJ76" s="4">
        <f t="shared" ca="1" si="28"/>
        <v>0</v>
      </c>
      <c r="AK76" s="4">
        <f t="shared" ca="1" si="28"/>
        <v>0</v>
      </c>
      <c r="AL76" s="4">
        <f t="shared" ca="1" si="28"/>
        <v>0</v>
      </c>
      <c r="AM76" s="4">
        <f t="shared" ca="1" si="28"/>
        <v>0</v>
      </c>
      <c r="AN76" s="4">
        <f t="shared" ca="1" si="28"/>
        <v>0</v>
      </c>
      <c r="AO76" s="4">
        <f t="shared" ca="1" si="28"/>
        <v>0</v>
      </c>
      <c r="AP76" s="4">
        <f t="shared" ca="1" si="28"/>
        <v>0</v>
      </c>
      <c r="AQ76" s="4">
        <f t="shared" ca="1" si="28"/>
        <v>0</v>
      </c>
      <c r="AR76" s="4">
        <f t="shared" ca="1" si="28"/>
        <v>0</v>
      </c>
      <c r="AS76" s="4">
        <f t="shared" ca="1" si="28"/>
        <v>0</v>
      </c>
      <c r="AT76" s="4">
        <f t="shared" ca="1" si="28"/>
        <v>0</v>
      </c>
      <c r="AU76" s="4">
        <f t="shared" ca="1" si="28"/>
        <v>0</v>
      </c>
      <c r="AV76" s="4">
        <f t="shared" ca="1" si="28"/>
        <v>0</v>
      </c>
      <c r="AW76" s="4">
        <f t="shared" ca="1" si="28"/>
        <v>0</v>
      </c>
      <c r="AX76" s="4">
        <f t="shared" ca="1" si="28"/>
        <v>0</v>
      </c>
      <c r="AY76" s="4">
        <f t="shared" ca="1" si="28"/>
        <v>0</v>
      </c>
      <c r="AZ76" s="4">
        <f t="shared" ca="1" si="28"/>
        <v>0</v>
      </c>
      <c r="BA76" s="4">
        <f t="shared" ca="1" si="28"/>
        <v>0</v>
      </c>
      <c r="BB76" s="4">
        <f t="shared" ca="1" si="28"/>
        <v>0</v>
      </c>
      <c r="BC76" s="4">
        <f t="shared" ca="1" si="28"/>
        <v>0</v>
      </c>
      <c r="BD76" s="4">
        <f t="shared" ca="1" si="28"/>
        <v>0</v>
      </c>
      <c r="BE76" s="4">
        <f t="shared" ca="1" si="28"/>
        <v>0</v>
      </c>
      <c r="BF76" s="4">
        <f t="shared" ca="1" si="28"/>
        <v>0</v>
      </c>
      <c r="BG76" s="4">
        <f t="shared" ca="1" si="28"/>
        <v>0</v>
      </c>
      <c r="BH76" s="4">
        <f t="shared" ca="1" si="28"/>
        <v>0</v>
      </c>
      <c r="BI76" s="4">
        <f t="shared" ca="1" si="28"/>
        <v>0</v>
      </c>
    </row>
    <row r="77" spans="1:61" x14ac:dyDescent="0.25">
      <c r="A77" t="s">
        <v>356</v>
      </c>
      <c r="C77" s="5">
        <f ca="1">Operations!C59*C23</f>
        <v>0</v>
      </c>
      <c r="D77" s="5">
        <f ca="1">Operations!D59*D23</f>
        <v>0</v>
      </c>
      <c r="E77" s="5">
        <f ca="1">Operations!E59*E23</f>
        <v>0</v>
      </c>
      <c r="F77" s="5">
        <f ca="1">Operations!F59*F23</f>
        <v>0</v>
      </c>
      <c r="G77" s="5">
        <f ca="1">Operations!G59*G23</f>
        <v>0</v>
      </c>
      <c r="H77" s="5">
        <f ca="1">Operations!H59*H23</f>
        <v>0</v>
      </c>
      <c r="I77" s="5">
        <f ca="1">Operations!I59*I23</f>
        <v>0</v>
      </c>
      <c r="J77" s="5">
        <f ca="1">Operations!J59*J23</f>
        <v>0</v>
      </c>
      <c r="K77" s="5">
        <f ca="1">Operations!K59*K23</f>
        <v>0</v>
      </c>
      <c r="L77" s="5">
        <f ca="1">Operations!L59*L23</f>
        <v>0</v>
      </c>
      <c r="M77" s="5">
        <f ca="1">Operations!M59*M23</f>
        <v>0</v>
      </c>
      <c r="N77" s="5">
        <f ca="1">Operations!N59*N23</f>
        <v>0</v>
      </c>
      <c r="O77" s="5">
        <f ca="1">Operations!O59*O23</f>
        <v>0</v>
      </c>
      <c r="P77" s="5">
        <f ca="1">Operations!P59*P23</f>
        <v>0</v>
      </c>
      <c r="Q77" s="5">
        <f ca="1">Operations!Q59*Q23</f>
        <v>0</v>
      </c>
      <c r="R77" s="5">
        <f ca="1">Operations!R59*R23</f>
        <v>0</v>
      </c>
      <c r="S77" s="5">
        <f ca="1">Operations!S59*S23</f>
        <v>0</v>
      </c>
      <c r="T77" s="5">
        <f ca="1">Operations!T59*T23</f>
        <v>0</v>
      </c>
      <c r="U77" s="5">
        <f ca="1">Operations!U59*U23</f>
        <v>0</v>
      </c>
      <c r="V77" s="5">
        <f ca="1">Operations!V59*V23</f>
        <v>0</v>
      </c>
      <c r="W77" s="5">
        <f ca="1">Operations!W59*W23</f>
        <v>0</v>
      </c>
      <c r="X77" s="5">
        <f ca="1">Operations!X59*X23</f>
        <v>0</v>
      </c>
      <c r="Y77" s="5">
        <f ca="1">Operations!Y59*Y23</f>
        <v>0</v>
      </c>
      <c r="Z77" s="5">
        <f ca="1">Operations!Z59*Z23</f>
        <v>0</v>
      </c>
      <c r="AA77" s="5">
        <f ca="1">Operations!AA59*AA23</f>
        <v>0</v>
      </c>
      <c r="AB77" s="5">
        <f>Operations!AB59*AB23</f>
        <v>0</v>
      </c>
      <c r="AC77" s="5">
        <f>Operations!AC59*AC23</f>
        <v>0</v>
      </c>
      <c r="AD77" s="5">
        <f>Operations!AD59*AD23</f>
        <v>0</v>
      </c>
      <c r="AE77" s="5">
        <f>Operations!AE59*AE23</f>
        <v>0</v>
      </c>
      <c r="AF77" s="5">
        <f>Operations!AF59*AF23</f>
        <v>0</v>
      </c>
      <c r="AG77" s="5">
        <f>Operations!AG59*AG23</f>
        <v>0</v>
      </c>
      <c r="AH77" s="5">
        <f>Operations!AH59*AH23</f>
        <v>0</v>
      </c>
      <c r="AI77" s="5">
        <f>Operations!AI59*AI23</f>
        <v>0</v>
      </c>
      <c r="AJ77" s="5">
        <f>Operations!AJ59*AJ23</f>
        <v>0</v>
      </c>
      <c r="AK77" s="5">
        <f>Operations!AK59*AK23</f>
        <v>0</v>
      </c>
      <c r="AL77" s="5">
        <f>Operations!AL59*AL23</f>
        <v>0</v>
      </c>
      <c r="AM77" s="5">
        <f>Operations!AM59*AM23</f>
        <v>0</v>
      </c>
      <c r="AN77" s="5">
        <f>Operations!AN59*AN23</f>
        <v>0</v>
      </c>
      <c r="AO77" s="5">
        <f>Operations!AO59*AO23</f>
        <v>0</v>
      </c>
      <c r="AP77" s="5">
        <f>Operations!AP59*AP23</f>
        <v>0</v>
      </c>
      <c r="AQ77" s="5">
        <f>Operations!AQ59*AQ23</f>
        <v>0</v>
      </c>
      <c r="AR77" s="5">
        <f>Operations!AR59*AR23</f>
        <v>0</v>
      </c>
      <c r="AS77" s="5">
        <f>Operations!AS59*AS23</f>
        <v>0</v>
      </c>
      <c r="AT77" s="5">
        <f>Operations!AT59*AT23</f>
        <v>0</v>
      </c>
      <c r="AU77" s="5">
        <f>Operations!AU59*AU23</f>
        <v>0</v>
      </c>
      <c r="AV77" s="5">
        <f>Operations!AV59*AV23</f>
        <v>0</v>
      </c>
      <c r="AW77" s="5">
        <f>Operations!AW59*AW23</f>
        <v>0</v>
      </c>
      <c r="AX77" s="5">
        <f>Operations!AX59*AX23</f>
        <v>0</v>
      </c>
      <c r="AY77" s="5">
        <f>Operations!AY59*AY23</f>
        <v>0</v>
      </c>
      <c r="AZ77" s="5">
        <f>Operations!AZ59*AZ23</f>
        <v>0</v>
      </c>
      <c r="BA77" s="5">
        <f>Operations!BA59*BA23</f>
        <v>0</v>
      </c>
      <c r="BB77" s="5">
        <f>Operations!BB59*BB23</f>
        <v>0</v>
      </c>
      <c r="BC77" s="5">
        <f>Operations!BC59*BC23</f>
        <v>0</v>
      </c>
      <c r="BD77" s="5">
        <f>Operations!BD59*BD23</f>
        <v>0</v>
      </c>
      <c r="BE77" s="5">
        <f>Operations!BE59*BE23</f>
        <v>0</v>
      </c>
      <c r="BF77" s="5">
        <f>Operations!BF59*BF23</f>
        <v>0</v>
      </c>
      <c r="BG77" s="5">
        <f>Operations!BG59*BG23</f>
        <v>0</v>
      </c>
      <c r="BH77" s="5">
        <f>Operations!BH59*BH23</f>
        <v>0</v>
      </c>
      <c r="BI77" s="5">
        <f>Operations!BI59*BI23</f>
        <v>0</v>
      </c>
    </row>
    <row r="78" spans="1:61" x14ac:dyDescent="0.25">
      <c r="A78" t="s">
        <v>357</v>
      </c>
      <c r="C78" s="5">
        <f ca="1">MIN(MAX(0,C74),C76+C77)</f>
        <v>0</v>
      </c>
      <c r="D78" s="5">
        <f t="shared" ref="D78" ca="1" si="29">MIN(MAX(0,D74),D76+D77)</f>
        <v>0</v>
      </c>
      <c r="E78" s="5">
        <f t="shared" ref="E78:BI78" ca="1" si="30">MIN(MAX(0,E74),E76+E77)</f>
        <v>0</v>
      </c>
      <c r="F78" s="5">
        <f t="shared" ca="1" si="30"/>
        <v>0</v>
      </c>
      <c r="G78" s="5">
        <f t="shared" ca="1" si="30"/>
        <v>0</v>
      </c>
      <c r="H78" s="5">
        <f t="shared" ca="1" si="30"/>
        <v>0</v>
      </c>
      <c r="I78" s="5">
        <f t="shared" ca="1" si="30"/>
        <v>0</v>
      </c>
      <c r="J78" s="5">
        <f t="shared" ca="1" si="30"/>
        <v>0</v>
      </c>
      <c r="K78" s="5">
        <f t="shared" ca="1" si="30"/>
        <v>0</v>
      </c>
      <c r="L78" s="5">
        <f t="shared" ca="1" si="30"/>
        <v>0</v>
      </c>
      <c r="M78" s="5">
        <f t="shared" ca="1" si="30"/>
        <v>0</v>
      </c>
      <c r="N78" s="5">
        <f t="shared" ca="1" si="30"/>
        <v>0</v>
      </c>
      <c r="O78" s="5">
        <f t="shared" ca="1" si="30"/>
        <v>0</v>
      </c>
      <c r="P78" s="5">
        <f t="shared" ca="1" si="30"/>
        <v>0</v>
      </c>
      <c r="Q78" s="5">
        <f t="shared" ca="1" si="30"/>
        <v>0</v>
      </c>
      <c r="R78" s="5">
        <f t="shared" ca="1" si="30"/>
        <v>0</v>
      </c>
      <c r="S78" s="5">
        <f t="shared" ca="1" si="30"/>
        <v>0</v>
      </c>
      <c r="T78" s="5">
        <f t="shared" ca="1" si="30"/>
        <v>0</v>
      </c>
      <c r="U78" s="5">
        <f t="shared" ca="1" si="30"/>
        <v>0</v>
      </c>
      <c r="V78" s="5">
        <f t="shared" ca="1" si="30"/>
        <v>0</v>
      </c>
      <c r="W78" s="5">
        <f t="shared" ca="1" si="30"/>
        <v>0</v>
      </c>
      <c r="X78" s="5">
        <f t="shared" ca="1" si="30"/>
        <v>0</v>
      </c>
      <c r="Y78" s="5">
        <f t="shared" ca="1" si="30"/>
        <v>0</v>
      </c>
      <c r="Z78" s="5">
        <f t="shared" ca="1" si="30"/>
        <v>0</v>
      </c>
      <c r="AA78" s="5">
        <f t="shared" ca="1" si="30"/>
        <v>0</v>
      </c>
      <c r="AB78" s="5">
        <f t="shared" ca="1" si="30"/>
        <v>0</v>
      </c>
      <c r="AC78" s="5">
        <f t="shared" ca="1" si="30"/>
        <v>0</v>
      </c>
      <c r="AD78" s="5">
        <f t="shared" ca="1" si="30"/>
        <v>0</v>
      </c>
      <c r="AE78" s="5">
        <f t="shared" ca="1" si="30"/>
        <v>0</v>
      </c>
      <c r="AF78" s="5">
        <f t="shared" ca="1" si="30"/>
        <v>0</v>
      </c>
      <c r="AG78" s="5">
        <f t="shared" ca="1" si="30"/>
        <v>0</v>
      </c>
      <c r="AH78" s="5">
        <f t="shared" ca="1" si="30"/>
        <v>0</v>
      </c>
      <c r="AI78" s="5">
        <f t="shared" ca="1" si="30"/>
        <v>0</v>
      </c>
      <c r="AJ78" s="5">
        <f t="shared" ca="1" si="30"/>
        <v>0</v>
      </c>
      <c r="AK78" s="5">
        <f t="shared" ca="1" si="30"/>
        <v>0</v>
      </c>
      <c r="AL78" s="5">
        <f t="shared" ca="1" si="30"/>
        <v>0</v>
      </c>
      <c r="AM78" s="5">
        <f t="shared" ca="1" si="30"/>
        <v>0</v>
      </c>
      <c r="AN78" s="5">
        <f t="shared" ca="1" si="30"/>
        <v>0</v>
      </c>
      <c r="AO78" s="5">
        <f t="shared" ca="1" si="30"/>
        <v>0</v>
      </c>
      <c r="AP78" s="5">
        <f t="shared" ca="1" si="30"/>
        <v>0</v>
      </c>
      <c r="AQ78" s="5">
        <f t="shared" ca="1" si="30"/>
        <v>0</v>
      </c>
      <c r="AR78" s="5">
        <f t="shared" ca="1" si="30"/>
        <v>0</v>
      </c>
      <c r="AS78" s="5">
        <f t="shared" ca="1" si="30"/>
        <v>0</v>
      </c>
      <c r="AT78" s="5">
        <f t="shared" ca="1" si="30"/>
        <v>0</v>
      </c>
      <c r="AU78" s="5">
        <f t="shared" ca="1" si="30"/>
        <v>0</v>
      </c>
      <c r="AV78" s="5">
        <f t="shared" ca="1" si="30"/>
        <v>0</v>
      </c>
      <c r="AW78" s="5">
        <f t="shared" ca="1" si="30"/>
        <v>0</v>
      </c>
      <c r="AX78" s="5">
        <f t="shared" ca="1" si="30"/>
        <v>0</v>
      </c>
      <c r="AY78" s="5">
        <f t="shared" ca="1" si="30"/>
        <v>0</v>
      </c>
      <c r="AZ78" s="5">
        <f t="shared" ca="1" si="30"/>
        <v>0</v>
      </c>
      <c r="BA78" s="5">
        <f t="shared" ca="1" si="30"/>
        <v>0</v>
      </c>
      <c r="BB78" s="5">
        <f t="shared" ca="1" si="30"/>
        <v>0</v>
      </c>
      <c r="BC78" s="5">
        <f t="shared" ca="1" si="30"/>
        <v>0</v>
      </c>
      <c r="BD78" s="5">
        <f t="shared" ca="1" si="30"/>
        <v>0</v>
      </c>
      <c r="BE78" s="5">
        <f t="shared" ca="1" si="30"/>
        <v>0</v>
      </c>
      <c r="BF78" s="5">
        <f t="shared" ca="1" si="30"/>
        <v>0</v>
      </c>
      <c r="BG78" s="5">
        <f t="shared" ca="1" si="30"/>
        <v>0</v>
      </c>
      <c r="BH78" s="5">
        <f t="shared" ca="1" si="30"/>
        <v>0</v>
      </c>
      <c r="BI78" s="5">
        <f t="shared" ca="1" si="30"/>
        <v>0</v>
      </c>
    </row>
    <row r="79" spans="1:61" x14ac:dyDescent="0.25">
      <c r="A79" t="s">
        <v>358</v>
      </c>
      <c r="C79" s="5">
        <f ca="1">C76+C77-C78</f>
        <v>0</v>
      </c>
      <c r="D79" s="5">
        <f ca="1">D76+D77-D78</f>
        <v>0</v>
      </c>
      <c r="E79" s="5">
        <f t="shared" ref="E79:BI79" ca="1" si="31">E76+E77-E78</f>
        <v>0</v>
      </c>
      <c r="F79" s="5">
        <f t="shared" ca="1" si="31"/>
        <v>0</v>
      </c>
      <c r="G79" s="5">
        <f t="shared" ca="1" si="31"/>
        <v>0</v>
      </c>
      <c r="H79" s="5">
        <f t="shared" ca="1" si="31"/>
        <v>0</v>
      </c>
      <c r="I79" s="5">
        <f t="shared" ca="1" si="31"/>
        <v>0</v>
      </c>
      <c r="J79" s="5">
        <f t="shared" ca="1" si="31"/>
        <v>0</v>
      </c>
      <c r="K79" s="5">
        <f t="shared" ca="1" si="31"/>
        <v>0</v>
      </c>
      <c r="L79" s="5">
        <f t="shared" ca="1" si="31"/>
        <v>0</v>
      </c>
      <c r="M79" s="5">
        <f t="shared" ca="1" si="31"/>
        <v>0</v>
      </c>
      <c r="N79" s="5">
        <f t="shared" ca="1" si="31"/>
        <v>0</v>
      </c>
      <c r="O79" s="5">
        <f t="shared" ca="1" si="31"/>
        <v>0</v>
      </c>
      <c r="P79" s="5">
        <f t="shared" ca="1" si="31"/>
        <v>0</v>
      </c>
      <c r="Q79" s="5">
        <f t="shared" ca="1" si="31"/>
        <v>0</v>
      </c>
      <c r="R79" s="5">
        <f t="shared" ca="1" si="31"/>
        <v>0</v>
      </c>
      <c r="S79" s="5">
        <f t="shared" ca="1" si="31"/>
        <v>0</v>
      </c>
      <c r="T79" s="5">
        <f t="shared" ca="1" si="31"/>
        <v>0</v>
      </c>
      <c r="U79" s="5">
        <f t="shared" ca="1" si="31"/>
        <v>0</v>
      </c>
      <c r="V79" s="5">
        <f t="shared" ca="1" si="31"/>
        <v>0</v>
      </c>
      <c r="W79" s="5">
        <f t="shared" ca="1" si="31"/>
        <v>0</v>
      </c>
      <c r="X79" s="5">
        <f t="shared" ca="1" si="31"/>
        <v>0</v>
      </c>
      <c r="Y79" s="5">
        <f t="shared" ca="1" si="31"/>
        <v>0</v>
      </c>
      <c r="Z79" s="5">
        <f t="shared" ca="1" si="31"/>
        <v>0</v>
      </c>
      <c r="AA79" s="5">
        <f t="shared" ca="1" si="31"/>
        <v>0</v>
      </c>
      <c r="AB79" s="5">
        <f t="shared" ca="1" si="31"/>
        <v>0</v>
      </c>
      <c r="AC79" s="5">
        <f t="shared" ca="1" si="31"/>
        <v>0</v>
      </c>
      <c r="AD79" s="5">
        <f t="shared" ca="1" si="31"/>
        <v>0</v>
      </c>
      <c r="AE79" s="5">
        <f t="shared" ca="1" si="31"/>
        <v>0</v>
      </c>
      <c r="AF79" s="5">
        <f t="shared" ca="1" si="31"/>
        <v>0</v>
      </c>
      <c r="AG79" s="5">
        <f t="shared" ca="1" si="31"/>
        <v>0</v>
      </c>
      <c r="AH79" s="5">
        <f t="shared" ca="1" si="31"/>
        <v>0</v>
      </c>
      <c r="AI79" s="5">
        <f t="shared" ca="1" si="31"/>
        <v>0</v>
      </c>
      <c r="AJ79" s="5">
        <f t="shared" ca="1" si="31"/>
        <v>0</v>
      </c>
      <c r="AK79" s="5">
        <f t="shared" ca="1" si="31"/>
        <v>0</v>
      </c>
      <c r="AL79" s="5">
        <f t="shared" ca="1" si="31"/>
        <v>0</v>
      </c>
      <c r="AM79" s="5">
        <f t="shared" ca="1" si="31"/>
        <v>0</v>
      </c>
      <c r="AN79" s="5">
        <f t="shared" ca="1" si="31"/>
        <v>0</v>
      </c>
      <c r="AO79" s="5">
        <f t="shared" ca="1" si="31"/>
        <v>0</v>
      </c>
      <c r="AP79" s="5">
        <f t="shared" ca="1" si="31"/>
        <v>0</v>
      </c>
      <c r="AQ79" s="5">
        <f t="shared" ca="1" si="31"/>
        <v>0</v>
      </c>
      <c r="AR79" s="5">
        <f t="shared" ca="1" si="31"/>
        <v>0</v>
      </c>
      <c r="AS79" s="5">
        <f t="shared" ca="1" si="31"/>
        <v>0</v>
      </c>
      <c r="AT79" s="5">
        <f t="shared" ca="1" si="31"/>
        <v>0</v>
      </c>
      <c r="AU79" s="5">
        <f t="shared" ca="1" si="31"/>
        <v>0</v>
      </c>
      <c r="AV79" s="5">
        <f t="shared" ca="1" si="31"/>
        <v>0</v>
      </c>
      <c r="AW79" s="5">
        <f t="shared" ca="1" si="31"/>
        <v>0</v>
      </c>
      <c r="AX79" s="5">
        <f t="shared" ca="1" si="31"/>
        <v>0</v>
      </c>
      <c r="AY79" s="5">
        <f t="shared" ca="1" si="31"/>
        <v>0</v>
      </c>
      <c r="AZ79" s="5">
        <f t="shared" ca="1" si="31"/>
        <v>0</v>
      </c>
      <c r="BA79" s="5">
        <f t="shared" ca="1" si="31"/>
        <v>0</v>
      </c>
      <c r="BB79" s="5">
        <f t="shared" ca="1" si="31"/>
        <v>0</v>
      </c>
      <c r="BC79" s="5">
        <f t="shared" ca="1" si="31"/>
        <v>0</v>
      </c>
      <c r="BD79" s="5">
        <f t="shared" ca="1" si="31"/>
        <v>0</v>
      </c>
      <c r="BE79" s="5">
        <f t="shared" ca="1" si="31"/>
        <v>0</v>
      </c>
      <c r="BF79" s="5">
        <f t="shared" ca="1" si="31"/>
        <v>0</v>
      </c>
      <c r="BG79" s="5">
        <f t="shared" ca="1" si="31"/>
        <v>0</v>
      </c>
      <c r="BH79" s="5">
        <f t="shared" ca="1" si="31"/>
        <v>0</v>
      </c>
      <c r="BI79" s="5">
        <f t="shared" ca="1" si="31"/>
        <v>0</v>
      </c>
    </row>
    <row r="81" spans="1:61" x14ac:dyDescent="0.25">
      <c r="A81" t="s">
        <v>359</v>
      </c>
      <c r="C81" s="5">
        <f ca="1">C74-C78</f>
        <v>0</v>
      </c>
      <c r="D81" s="5">
        <f ca="1">D74-D78</f>
        <v>0</v>
      </c>
      <c r="E81" s="5">
        <f t="shared" ref="E81:BI81" ca="1" si="32">E74-E78</f>
        <v>0</v>
      </c>
      <c r="F81" s="5">
        <f t="shared" ca="1" si="32"/>
        <v>0</v>
      </c>
      <c r="G81" s="5">
        <f t="shared" ca="1" si="32"/>
        <v>0</v>
      </c>
      <c r="H81" s="5">
        <f t="shared" ca="1" si="32"/>
        <v>76582.215628407284</v>
      </c>
      <c r="I81" s="5">
        <f t="shared" ca="1" si="32"/>
        <v>127150.77479727805</v>
      </c>
      <c r="J81" s="5">
        <f t="shared" ca="1" si="32"/>
        <v>166510.46618760016</v>
      </c>
      <c r="K81" s="5">
        <f t="shared" ca="1" si="32"/>
        <v>207068.57276944327</v>
      </c>
      <c r="L81" s="5">
        <f t="shared" ca="1" si="32"/>
        <v>171695.48088857176</v>
      </c>
      <c r="M81" s="5">
        <f t="shared" ca="1" si="32"/>
        <v>161493.79034365425</v>
      </c>
      <c r="N81" s="5">
        <f t="shared" ca="1" si="32"/>
        <v>15117.549124677083</v>
      </c>
      <c r="O81" s="5">
        <f t="shared" ca="1" si="32"/>
        <v>29819.8253725986</v>
      </c>
      <c r="P81" s="5">
        <f t="shared" ca="1" si="32"/>
        <v>45904.993023601826</v>
      </c>
      <c r="Q81" s="5">
        <f t="shared" ca="1" si="32"/>
        <v>62248.523079650127</v>
      </c>
      <c r="R81" s="5">
        <f t="shared" ca="1" si="32"/>
        <v>82423.092074840708</v>
      </c>
      <c r="S81" s="5">
        <f t="shared" ca="1" si="32"/>
        <v>100593.26413233648</v>
      </c>
      <c r="T81" s="5">
        <f t="shared" ca="1" si="32"/>
        <v>243968.20194672421</v>
      </c>
      <c r="U81" s="5">
        <f t="shared" ca="1" si="32"/>
        <v>83653.463909093145</v>
      </c>
      <c r="V81" s="5">
        <f t="shared" ca="1" si="32"/>
        <v>104050.14592347268</v>
      </c>
      <c r="W81" s="5">
        <f t="shared" ca="1" si="32"/>
        <v>124745.86243695967</v>
      </c>
      <c r="X81" s="5">
        <f t="shared" ca="1" si="32"/>
        <v>4184.4022377709916</v>
      </c>
      <c r="Y81" s="5">
        <f t="shared" ca="1" si="32"/>
        <v>7055.8444386127812</v>
      </c>
      <c r="Z81" s="5">
        <f t="shared" ca="1" si="32"/>
        <v>0</v>
      </c>
      <c r="AA81" s="5">
        <f t="shared" ca="1" si="32"/>
        <v>0</v>
      </c>
      <c r="AB81" s="5">
        <f t="shared" ca="1" si="32"/>
        <v>0</v>
      </c>
      <c r="AC81" s="5">
        <f t="shared" ca="1" si="32"/>
        <v>0</v>
      </c>
      <c r="AD81" s="5">
        <f t="shared" ca="1" si="32"/>
        <v>0</v>
      </c>
      <c r="AE81" s="5">
        <f t="shared" ca="1" si="32"/>
        <v>0</v>
      </c>
      <c r="AF81" s="5">
        <f t="shared" ca="1" si="32"/>
        <v>0</v>
      </c>
      <c r="AG81" s="5">
        <f t="shared" ca="1" si="32"/>
        <v>0</v>
      </c>
      <c r="AH81" s="5">
        <f t="shared" ca="1" si="32"/>
        <v>0</v>
      </c>
      <c r="AI81" s="5">
        <f t="shared" ca="1" si="32"/>
        <v>0</v>
      </c>
      <c r="AJ81" s="5">
        <f t="shared" ca="1" si="32"/>
        <v>0</v>
      </c>
      <c r="AK81" s="5">
        <f t="shared" ca="1" si="32"/>
        <v>0</v>
      </c>
      <c r="AL81" s="5">
        <f t="shared" ca="1" si="32"/>
        <v>0</v>
      </c>
      <c r="AM81" s="5">
        <f t="shared" ca="1" si="32"/>
        <v>0</v>
      </c>
      <c r="AN81" s="5">
        <f t="shared" ca="1" si="32"/>
        <v>0</v>
      </c>
      <c r="AO81" s="5">
        <f t="shared" ca="1" si="32"/>
        <v>0</v>
      </c>
      <c r="AP81" s="5">
        <f t="shared" ca="1" si="32"/>
        <v>0</v>
      </c>
      <c r="AQ81" s="5">
        <f t="shared" ca="1" si="32"/>
        <v>0</v>
      </c>
      <c r="AR81" s="5">
        <f t="shared" ca="1" si="32"/>
        <v>0</v>
      </c>
      <c r="AS81" s="5">
        <f t="shared" ca="1" si="32"/>
        <v>0</v>
      </c>
      <c r="AT81" s="5">
        <f t="shared" ca="1" si="32"/>
        <v>0</v>
      </c>
      <c r="AU81" s="5">
        <f t="shared" ca="1" si="32"/>
        <v>0</v>
      </c>
      <c r="AV81" s="5">
        <f t="shared" ca="1" si="32"/>
        <v>0</v>
      </c>
      <c r="AW81" s="5">
        <f t="shared" ca="1" si="32"/>
        <v>0</v>
      </c>
      <c r="AX81" s="5">
        <f t="shared" ca="1" si="32"/>
        <v>0</v>
      </c>
      <c r="AY81" s="5">
        <f t="shared" ca="1" si="32"/>
        <v>0</v>
      </c>
      <c r="AZ81" s="5">
        <f t="shared" ca="1" si="32"/>
        <v>0</v>
      </c>
      <c r="BA81" s="5">
        <f t="shared" ca="1" si="32"/>
        <v>0</v>
      </c>
      <c r="BB81" s="5">
        <f t="shared" ca="1" si="32"/>
        <v>0</v>
      </c>
      <c r="BC81" s="5">
        <f t="shared" ca="1" si="32"/>
        <v>0</v>
      </c>
      <c r="BD81" s="5">
        <f t="shared" ca="1" si="32"/>
        <v>0</v>
      </c>
      <c r="BE81" s="5">
        <f t="shared" ca="1" si="32"/>
        <v>0</v>
      </c>
      <c r="BF81" s="5">
        <f t="shared" ca="1" si="32"/>
        <v>0</v>
      </c>
      <c r="BG81" s="5">
        <f t="shared" ca="1" si="32"/>
        <v>0</v>
      </c>
      <c r="BH81" s="5">
        <f t="shared" ca="1" si="32"/>
        <v>0</v>
      </c>
      <c r="BI81" s="5">
        <f t="shared" ca="1" si="32"/>
        <v>0</v>
      </c>
    </row>
    <row r="83" spans="1:61" x14ac:dyDescent="0.25">
      <c r="A83" t="s">
        <v>336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</row>
    <row r="84" spans="1:61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</row>
    <row r="85" spans="1:61" x14ac:dyDescent="0.25">
      <c r="A85" t="s">
        <v>592</v>
      </c>
      <c r="C85" s="5">
        <f ca="1">IF($B$17,0,C60)</f>
        <v>12393780.078282315</v>
      </c>
      <c r="D85" s="5">
        <f t="shared" ref="D85:BI85" ca="1" si="33">IF($B$17,0,D60)</f>
        <v>12393780.078282315</v>
      </c>
      <c r="E85" s="5">
        <f t="shared" ca="1" si="33"/>
        <v>12393780.078282315</v>
      </c>
      <c r="F85" s="5">
        <f t="shared" ca="1" si="33"/>
        <v>12393780.078282315</v>
      </c>
      <c r="G85" s="5">
        <f t="shared" ca="1" si="33"/>
        <v>12393780.078282315</v>
      </c>
      <c r="H85" s="5">
        <f t="shared" ca="1" si="33"/>
        <v>12393780.078282315</v>
      </c>
      <c r="I85" s="5">
        <f t="shared" ca="1" si="33"/>
        <v>12393780.078282315</v>
      </c>
      <c r="J85" s="5">
        <f t="shared" ca="1" si="33"/>
        <v>12393780.078282315</v>
      </c>
      <c r="K85" s="5">
        <f t="shared" ca="1" si="33"/>
        <v>12393780.078282315</v>
      </c>
      <c r="L85" s="5">
        <f t="shared" ca="1" si="33"/>
        <v>12393780.078282315</v>
      </c>
      <c r="M85" s="5">
        <f t="shared" ca="1" si="33"/>
        <v>12393780.078282315</v>
      </c>
      <c r="N85" s="5">
        <f t="shared" ca="1" si="33"/>
        <v>12393780.078282315</v>
      </c>
      <c r="O85" s="5">
        <f t="shared" ca="1" si="33"/>
        <v>12393780.078282315</v>
      </c>
      <c r="P85" s="5">
        <f t="shared" ca="1" si="33"/>
        <v>12393780.078282315</v>
      </c>
      <c r="Q85" s="5">
        <f t="shared" ca="1" si="33"/>
        <v>12393780.078282315</v>
      </c>
      <c r="R85" s="5">
        <f t="shared" ca="1" si="33"/>
        <v>12393780.078282315</v>
      </c>
      <c r="S85" s="5">
        <f t="shared" ca="1" si="33"/>
        <v>12393780.078282315</v>
      </c>
      <c r="T85" s="5">
        <f t="shared" ca="1" si="33"/>
        <v>6306677.6574881077</v>
      </c>
      <c r="U85" s="5">
        <f t="shared" ca="1" si="33"/>
        <v>6306677.6574881077</v>
      </c>
      <c r="V85" s="5">
        <f t="shared" ca="1" si="33"/>
        <v>6306677.6574881077</v>
      </c>
      <c r="W85" s="5">
        <f t="shared" ca="1" si="33"/>
        <v>6306677.6574881077</v>
      </c>
      <c r="X85" s="5">
        <f t="shared" ca="1" si="33"/>
        <v>6306677.6574881077</v>
      </c>
      <c r="Y85" s="5">
        <f t="shared" ca="1" si="33"/>
        <v>6306677.6574881077</v>
      </c>
      <c r="Z85" s="5">
        <f t="shared" ca="1" si="33"/>
        <v>6368051.5182221616</v>
      </c>
      <c r="AA85" s="5">
        <f t="shared" ca="1" si="33"/>
        <v>6416775.1676868796</v>
      </c>
      <c r="AB85" s="5">
        <f t="shared" ca="1" si="33"/>
        <v>0</v>
      </c>
      <c r="AC85" s="5">
        <f t="shared" ca="1" si="33"/>
        <v>0</v>
      </c>
      <c r="AD85" s="5">
        <f t="shared" ca="1" si="33"/>
        <v>0</v>
      </c>
      <c r="AE85" s="5">
        <f t="shared" ca="1" si="33"/>
        <v>0</v>
      </c>
      <c r="AF85" s="5">
        <f t="shared" ca="1" si="33"/>
        <v>0</v>
      </c>
      <c r="AG85" s="5">
        <f t="shared" ca="1" si="33"/>
        <v>0</v>
      </c>
      <c r="AH85" s="5">
        <f t="shared" ca="1" si="33"/>
        <v>0</v>
      </c>
      <c r="AI85" s="5">
        <f t="shared" ca="1" si="33"/>
        <v>0</v>
      </c>
      <c r="AJ85" s="5">
        <f t="shared" ca="1" si="33"/>
        <v>0</v>
      </c>
      <c r="AK85" s="5">
        <f t="shared" ca="1" si="33"/>
        <v>0</v>
      </c>
      <c r="AL85" s="5">
        <f t="shared" ca="1" si="33"/>
        <v>0</v>
      </c>
      <c r="AM85" s="5">
        <f t="shared" ca="1" si="33"/>
        <v>0</v>
      </c>
      <c r="AN85" s="5">
        <f t="shared" ca="1" si="33"/>
        <v>0</v>
      </c>
      <c r="AO85" s="5">
        <f t="shared" ca="1" si="33"/>
        <v>0</v>
      </c>
      <c r="AP85" s="5">
        <f t="shared" ca="1" si="33"/>
        <v>0</v>
      </c>
      <c r="AQ85" s="5">
        <f t="shared" ca="1" si="33"/>
        <v>0</v>
      </c>
      <c r="AR85" s="5">
        <f t="shared" ca="1" si="33"/>
        <v>0</v>
      </c>
      <c r="AS85" s="5">
        <f t="shared" ca="1" si="33"/>
        <v>0</v>
      </c>
      <c r="AT85" s="5">
        <f t="shared" ca="1" si="33"/>
        <v>0</v>
      </c>
      <c r="AU85" s="5">
        <f t="shared" ca="1" si="33"/>
        <v>0</v>
      </c>
      <c r="AV85" s="5">
        <f t="shared" ca="1" si="33"/>
        <v>0</v>
      </c>
      <c r="AW85" s="5">
        <f t="shared" ca="1" si="33"/>
        <v>0</v>
      </c>
      <c r="AX85" s="5">
        <f t="shared" ca="1" si="33"/>
        <v>0</v>
      </c>
      <c r="AY85" s="5">
        <f t="shared" ca="1" si="33"/>
        <v>0</v>
      </c>
      <c r="AZ85" s="5">
        <f t="shared" ca="1" si="33"/>
        <v>0</v>
      </c>
      <c r="BA85" s="5">
        <f t="shared" ca="1" si="33"/>
        <v>0</v>
      </c>
      <c r="BB85" s="5">
        <f t="shared" ca="1" si="33"/>
        <v>0</v>
      </c>
      <c r="BC85" s="5">
        <f t="shared" ca="1" si="33"/>
        <v>0</v>
      </c>
      <c r="BD85" s="5">
        <f t="shared" ca="1" si="33"/>
        <v>0</v>
      </c>
      <c r="BE85" s="5">
        <f t="shared" ca="1" si="33"/>
        <v>0</v>
      </c>
      <c r="BF85" s="5">
        <f t="shared" ca="1" si="33"/>
        <v>0</v>
      </c>
      <c r="BG85" s="5">
        <f t="shared" ca="1" si="33"/>
        <v>0</v>
      </c>
      <c r="BH85" s="5">
        <f t="shared" ca="1" si="33"/>
        <v>0</v>
      </c>
      <c r="BI85" s="5">
        <f t="shared" ca="1" si="33"/>
        <v>0</v>
      </c>
    </row>
    <row r="86" spans="1:61" x14ac:dyDescent="0.25">
      <c r="A86" t="s">
        <v>437</v>
      </c>
      <c r="C86" s="3">
        <f>1+(B12/4*Timeline!B8)</f>
        <v>1.01</v>
      </c>
      <c r="D86" s="15">
        <f>C86*(1+$B$12/4)</f>
        <v>1.02515</v>
      </c>
      <c r="E86" s="15">
        <f t="shared" ref="E86:BI86" si="34">D86*(1+$B$12/4)</f>
        <v>1.04052725</v>
      </c>
      <c r="F86" s="15">
        <f t="shared" si="34"/>
        <v>1.0561351587499999</v>
      </c>
      <c r="G86" s="15">
        <f t="shared" si="34"/>
        <v>1.0719771861312497</v>
      </c>
      <c r="H86" s="15">
        <f t="shared" si="34"/>
        <v>1.0880568439232183</v>
      </c>
      <c r="I86" s="15">
        <f t="shared" si="34"/>
        <v>1.1043776965820664</v>
      </c>
      <c r="J86" s="15">
        <f t="shared" si="34"/>
        <v>1.1209433620307974</v>
      </c>
      <c r="K86" s="15">
        <f t="shared" si="34"/>
        <v>1.1377575124612591</v>
      </c>
      <c r="L86" s="15">
        <f t="shared" si="34"/>
        <v>1.1548238751481779</v>
      </c>
      <c r="M86" s="15">
        <f t="shared" si="34"/>
        <v>1.1721462332754005</v>
      </c>
      <c r="N86" s="15">
        <f t="shared" si="34"/>
        <v>1.1897284267745314</v>
      </c>
      <c r="O86" s="15">
        <f t="shared" si="34"/>
        <v>1.2075743531761491</v>
      </c>
      <c r="P86" s="15">
        <f t="shared" si="34"/>
        <v>1.2256879684737914</v>
      </c>
      <c r="Q86" s="15">
        <f t="shared" si="34"/>
        <v>1.244073288000898</v>
      </c>
      <c r="R86" s="15">
        <f t="shared" si="34"/>
        <v>1.2627343873209114</v>
      </c>
      <c r="S86" s="15">
        <f t="shared" si="34"/>
        <v>1.2816754031307249</v>
      </c>
      <c r="T86" s="15">
        <f t="shared" si="34"/>
        <v>1.3009005341776856</v>
      </c>
      <c r="U86" s="15">
        <f t="shared" si="34"/>
        <v>1.3204140421903507</v>
      </c>
      <c r="V86" s="15">
        <f t="shared" si="34"/>
        <v>1.3402202528232059</v>
      </c>
      <c r="W86" s="15">
        <f t="shared" si="34"/>
        <v>1.3603235566155538</v>
      </c>
      <c r="X86" s="15">
        <f t="shared" si="34"/>
        <v>1.380728409964787</v>
      </c>
      <c r="Y86" s="15">
        <f t="shared" si="34"/>
        <v>1.4014393361142585</v>
      </c>
      <c r="Z86" s="15">
        <f t="shared" si="34"/>
        <v>1.4224609261559722</v>
      </c>
      <c r="AA86" s="15">
        <f t="shared" si="34"/>
        <v>1.4437978400483116</v>
      </c>
      <c r="AB86" s="15">
        <f t="shared" si="34"/>
        <v>1.4654548076490361</v>
      </c>
      <c r="AC86" s="15">
        <f t="shared" si="34"/>
        <v>1.4874366297637716</v>
      </c>
      <c r="AD86" s="15">
        <f t="shared" si="34"/>
        <v>1.5097481792102281</v>
      </c>
      <c r="AE86" s="15">
        <f t="shared" si="34"/>
        <v>1.5323944018983813</v>
      </c>
      <c r="AF86" s="15">
        <f t="shared" si="34"/>
        <v>1.5553803179268568</v>
      </c>
      <c r="AG86" s="15">
        <f t="shared" si="34"/>
        <v>1.5787110226957595</v>
      </c>
      <c r="AH86" s="15">
        <f t="shared" si="34"/>
        <v>1.6023916880361957</v>
      </c>
      <c r="AI86" s="15">
        <f t="shared" si="34"/>
        <v>1.6264275633567384</v>
      </c>
      <c r="AJ86" s="15">
        <f t="shared" si="34"/>
        <v>1.6508239768070894</v>
      </c>
      <c r="AK86" s="15">
        <f t="shared" si="34"/>
        <v>1.6755863364591956</v>
      </c>
      <c r="AL86" s="15">
        <f t="shared" si="34"/>
        <v>1.7007201315060834</v>
      </c>
      <c r="AM86" s="15">
        <f t="shared" si="34"/>
        <v>1.7262309334786745</v>
      </c>
      <c r="AN86" s="15">
        <f t="shared" si="34"/>
        <v>1.7521243974808545</v>
      </c>
      <c r="AO86" s="15">
        <f t="shared" si="34"/>
        <v>1.7784062634430671</v>
      </c>
      <c r="AP86" s="15">
        <f t="shared" si="34"/>
        <v>1.805082357394713</v>
      </c>
      <c r="AQ86" s="15">
        <f t="shared" si="34"/>
        <v>1.8321585927556334</v>
      </c>
      <c r="AR86" s="15">
        <f t="shared" si="34"/>
        <v>1.8596409716469677</v>
      </c>
      <c r="AS86" s="15">
        <f t="shared" si="34"/>
        <v>1.8875355862216721</v>
      </c>
      <c r="AT86" s="15">
        <f t="shared" si="34"/>
        <v>1.9158486200149969</v>
      </c>
      <c r="AU86" s="15">
        <f t="shared" si="34"/>
        <v>1.9445863493152216</v>
      </c>
      <c r="AV86" s="15">
        <f t="shared" si="34"/>
        <v>1.9737551445549497</v>
      </c>
      <c r="AW86" s="15">
        <f t="shared" si="34"/>
        <v>2.0033614717232737</v>
      </c>
      <c r="AX86" s="15">
        <f t="shared" si="34"/>
        <v>2.0334118937991228</v>
      </c>
      <c r="AY86" s="15">
        <f t="shared" si="34"/>
        <v>2.0639130722061094</v>
      </c>
      <c r="AZ86" s="15">
        <f t="shared" si="34"/>
        <v>2.0948717682892011</v>
      </c>
      <c r="BA86" s="15">
        <f t="shared" si="34"/>
        <v>2.1262948448135388</v>
      </c>
      <c r="BB86" s="15">
        <f t="shared" si="34"/>
        <v>2.1581892674857417</v>
      </c>
      <c r="BC86" s="15">
        <f t="shared" si="34"/>
        <v>2.1905621064980276</v>
      </c>
      <c r="BD86" s="15">
        <f t="shared" si="34"/>
        <v>2.2234205380954979</v>
      </c>
      <c r="BE86" s="15">
        <f t="shared" si="34"/>
        <v>2.2567718461669299</v>
      </c>
      <c r="BF86" s="15">
        <f t="shared" si="34"/>
        <v>2.2906234238594338</v>
      </c>
      <c r="BG86" s="15">
        <f t="shared" si="34"/>
        <v>2.3249827752173253</v>
      </c>
      <c r="BH86" s="15">
        <f t="shared" si="34"/>
        <v>2.3598575168455849</v>
      </c>
      <c r="BI86" s="15">
        <f t="shared" si="34"/>
        <v>2.3952553795982685</v>
      </c>
    </row>
    <row r="87" spans="1:61" x14ac:dyDescent="0.25">
      <c r="A87" t="s">
        <v>436</v>
      </c>
      <c r="C87" s="3">
        <f>C86</f>
        <v>1.01</v>
      </c>
      <c r="D87" s="15">
        <f>C86*(1+($B$12*(1-$D$15)/4))</f>
        <v>1.0175750000000001</v>
      </c>
      <c r="E87" s="15">
        <f t="shared" ref="E87:BI87" si="35">D86*(1+($B$12*(1-$D$15)/4))</f>
        <v>1.0328386250000001</v>
      </c>
      <c r="F87" s="15">
        <f t="shared" si="35"/>
        <v>1.0483312043750002</v>
      </c>
      <c r="G87" s="15">
        <f t="shared" si="35"/>
        <v>1.064056172440625</v>
      </c>
      <c r="H87" s="15">
        <f t="shared" si="35"/>
        <v>1.0800170150272341</v>
      </c>
      <c r="I87" s="15">
        <f t="shared" si="35"/>
        <v>1.0962172702526425</v>
      </c>
      <c r="J87" s="15">
        <f t="shared" si="35"/>
        <v>1.112660529306432</v>
      </c>
      <c r="K87" s="15">
        <f t="shared" si="35"/>
        <v>1.1293504372460283</v>
      </c>
      <c r="L87" s="15">
        <f t="shared" si="35"/>
        <v>1.1462906938047186</v>
      </c>
      <c r="M87" s="15">
        <f t="shared" si="35"/>
        <v>1.1634850542117892</v>
      </c>
      <c r="N87" s="15">
        <f t="shared" si="35"/>
        <v>1.1809373300249661</v>
      </c>
      <c r="O87" s="15">
        <f t="shared" si="35"/>
        <v>1.1986513899753404</v>
      </c>
      <c r="P87" s="15">
        <f t="shared" si="35"/>
        <v>1.2166311608249702</v>
      </c>
      <c r="Q87" s="15">
        <f t="shared" si="35"/>
        <v>1.2348806282373448</v>
      </c>
      <c r="R87" s="15">
        <f t="shared" si="35"/>
        <v>1.2534038376609049</v>
      </c>
      <c r="S87" s="15">
        <f t="shared" si="35"/>
        <v>1.2722048952258183</v>
      </c>
      <c r="T87" s="15">
        <f t="shared" si="35"/>
        <v>1.2912879686542054</v>
      </c>
      <c r="U87" s="15">
        <f t="shared" si="35"/>
        <v>1.3106572881840184</v>
      </c>
      <c r="V87" s="15">
        <f t="shared" si="35"/>
        <v>1.3303171475067785</v>
      </c>
      <c r="W87" s="15">
        <f t="shared" si="35"/>
        <v>1.3502719047193801</v>
      </c>
      <c r="X87" s="15">
        <f t="shared" si="35"/>
        <v>1.3705259832901706</v>
      </c>
      <c r="Y87" s="15">
        <f t="shared" si="35"/>
        <v>1.391083873039523</v>
      </c>
      <c r="Z87" s="15">
        <f t="shared" si="35"/>
        <v>1.4119501311351155</v>
      </c>
      <c r="AA87" s="15">
        <f t="shared" si="35"/>
        <v>1.4331293831021421</v>
      </c>
      <c r="AB87" s="15">
        <f t="shared" si="35"/>
        <v>1.4546263238486741</v>
      </c>
      <c r="AC87" s="15">
        <f t="shared" si="35"/>
        <v>1.476445718706404</v>
      </c>
      <c r="AD87" s="15">
        <f t="shared" si="35"/>
        <v>1.498592404487</v>
      </c>
      <c r="AE87" s="15">
        <f t="shared" si="35"/>
        <v>1.5210712905543049</v>
      </c>
      <c r="AF87" s="15">
        <f t="shared" si="35"/>
        <v>1.5438873599126193</v>
      </c>
      <c r="AG87" s="15">
        <f t="shared" si="35"/>
        <v>1.5670456703113083</v>
      </c>
      <c r="AH87" s="15">
        <f t="shared" si="35"/>
        <v>1.5905513553659778</v>
      </c>
      <c r="AI87" s="15">
        <f t="shared" si="35"/>
        <v>1.6144096256964673</v>
      </c>
      <c r="AJ87" s="15">
        <f t="shared" si="35"/>
        <v>1.638625770081914</v>
      </c>
      <c r="AK87" s="15">
        <f t="shared" si="35"/>
        <v>1.6632051566331427</v>
      </c>
      <c r="AL87" s="15">
        <f t="shared" si="35"/>
        <v>1.6881532339826397</v>
      </c>
      <c r="AM87" s="15">
        <f t="shared" si="35"/>
        <v>1.7134755324923792</v>
      </c>
      <c r="AN87" s="15">
        <f t="shared" si="35"/>
        <v>1.7391776654797646</v>
      </c>
      <c r="AO87" s="15">
        <f t="shared" si="35"/>
        <v>1.765265330461961</v>
      </c>
      <c r="AP87" s="15">
        <f t="shared" si="35"/>
        <v>1.7917443104188902</v>
      </c>
      <c r="AQ87" s="15">
        <f t="shared" si="35"/>
        <v>1.8186204750751735</v>
      </c>
      <c r="AR87" s="15">
        <f t="shared" si="35"/>
        <v>1.8458997822013008</v>
      </c>
      <c r="AS87" s="15">
        <f t="shared" si="35"/>
        <v>1.8735882789343201</v>
      </c>
      <c r="AT87" s="15">
        <f t="shared" si="35"/>
        <v>1.9016921031183347</v>
      </c>
      <c r="AU87" s="15">
        <f t="shared" si="35"/>
        <v>1.9302174846651095</v>
      </c>
      <c r="AV87" s="15">
        <f t="shared" si="35"/>
        <v>1.9591707469350859</v>
      </c>
      <c r="AW87" s="15">
        <f t="shared" si="35"/>
        <v>1.9885583081391121</v>
      </c>
      <c r="AX87" s="15">
        <f t="shared" si="35"/>
        <v>2.0183866827611983</v>
      </c>
      <c r="AY87" s="15">
        <f t="shared" si="35"/>
        <v>2.0486624830026163</v>
      </c>
      <c r="AZ87" s="15">
        <f t="shared" si="35"/>
        <v>2.0793924202476552</v>
      </c>
      <c r="BA87" s="15">
        <f t="shared" si="35"/>
        <v>2.1105833065513702</v>
      </c>
      <c r="BB87" s="15">
        <f t="shared" si="35"/>
        <v>2.1422420561496405</v>
      </c>
      <c r="BC87" s="15">
        <f t="shared" si="35"/>
        <v>2.1743756869918851</v>
      </c>
      <c r="BD87" s="15">
        <f t="shared" si="35"/>
        <v>2.206991322296763</v>
      </c>
      <c r="BE87" s="15">
        <f t="shared" si="35"/>
        <v>2.2400961921312144</v>
      </c>
      <c r="BF87" s="15">
        <f t="shared" si="35"/>
        <v>2.2736976350131819</v>
      </c>
      <c r="BG87" s="15">
        <f t="shared" si="35"/>
        <v>2.3078030995383796</v>
      </c>
      <c r="BH87" s="15">
        <f t="shared" si="35"/>
        <v>2.3424201460314555</v>
      </c>
      <c r="BI87" s="15">
        <f t="shared" si="35"/>
        <v>2.3775564482219269</v>
      </c>
    </row>
    <row r="88" spans="1:61" ht="30" x14ac:dyDescent="0.25">
      <c r="A88" s="27" t="s">
        <v>342</v>
      </c>
      <c r="C88" s="5">
        <f ca="1">(C55-C54+C85)</f>
        <v>0</v>
      </c>
      <c r="D88" s="5">
        <f ca="1">D23*(C88+(C96*(1-$B$7))/C87+(D85+D55-D54-D78)/D87-C85/C87)</f>
        <v>-27013.177981765941</v>
      </c>
      <c r="E88" s="5">
        <f t="shared" ref="E88:BI88" ca="1" si="36">E23*(D88+(D96*(1-$B$7))/D87+(E85+E55-E54-E78)/E87-D85/D87)</f>
        <v>-104781.55384822935</v>
      </c>
      <c r="F88" s="5">
        <f t="shared" ca="1" si="36"/>
        <v>-181946.093527494</v>
      </c>
      <c r="G88" s="5">
        <f t="shared" ca="1" si="36"/>
        <v>-219918.78067249618</v>
      </c>
      <c r="H88" s="5">
        <f t="shared" ca="1" si="36"/>
        <v>-294368.86259300634</v>
      </c>
      <c r="I88" s="5">
        <f t="shared" ca="1" si="36"/>
        <v>-322753.6227431614</v>
      </c>
      <c r="J88" s="5">
        <f t="shared" ca="1" si="36"/>
        <v>-313814.86245233007</v>
      </c>
      <c r="K88" s="5">
        <f t="shared" ca="1" si="36"/>
        <v>-276708.68727106974</v>
      </c>
      <c r="L88" s="5">
        <f t="shared" ca="1" si="36"/>
        <v>-211420.66032082401</v>
      </c>
      <c r="M88" s="5">
        <f t="shared" ca="1" si="36"/>
        <v>-171784.47682561353</v>
      </c>
      <c r="N88" s="5">
        <f t="shared" ca="1" si="36"/>
        <v>-139748.62410225719</v>
      </c>
      <c r="O88" s="5">
        <f t="shared" ca="1" si="36"/>
        <v>-207345.57027630508</v>
      </c>
      <c r="P88" s="5">
        <f t="shared" ca="1" si="36"/>
        <v>-264131.00155644119</v>
      </c>
      <c r="Q88" s="5">
        <f t="shared" ca="1" si="36"/>
        <v>-309500.38201522827</v>
      </c>
      <c r="R88" s="5">
        <f t="shared" ca="1" si="36"/>
        <v>-343611.35355809703</v>
      </c>
      <c r="S88" s="5">
        <f t="shared" ca="1" si="36"/>
        <v>-364341.56196481548</v>
      </c>
      <c r="T88" s="5">
        <f t="shared" ca="1" si="36"/>
        <v>-390950.84489624389</v>
      </c>
      <c r="U88" s="5">
        <f t="shared" ca="1" si="36"/>
        <v>-276027.29755035415</v>
      </c>
      <c r="V88" s="5">
        <f t="shared" ca="1" si="36"/>
        <v>-260655.16041401774</v>
      </c>
      <c r="W88" s="5">
        <f t="shared" ca="1" si="36"/>
        <v>-233244.44165981002</v>
      </c>
      <c r="X88" s="5">
        <f t="shared" ca="1" si="36"/>
        <v>-193977.14874667116</v>
      </c>
      <c r="Y88" s="5">
        <f t="shared" ca="1" si="36"/>
        <v>-225663.99474144634</v>
      </c>
      <c r="Z88" s="5">
        <f t="shared" ca="1" si="36"/>
        <v>-288605.8913555434</v>
      </c>
      <c r="AA88" s="5">
        <f t="shared" ca="1" si="36"/>
        <v>-355257.77491860837</v>
      </c>
      <c r="AB88" s="5">
        <f t="shared" ca="1" si="36"/>
        <v>0</v>
      </c>
      <c r="AC88" s="5">
        <f t="shared" ca="1" si="36"/>
        <v>0</v>
      </c>
      <c r="AD88" s="5">
        <f t="shared" ca="1" si="36"/>
        <v>0</v>
      </c>
      <c r="AE88" s="5">
        <f t="shared" ca="1" si="36"/>
        <v>0</v>
      </c>
      <c r="AF88" s="5">
        <f t="shared" ca="1" si="36"/>
        <v>0</v>
      </c>
      <c r="AG88" s="5">
        <f t="shared" ca="1" si="36"/>
        <v>0</v>
      </c>
      <c r="AH88" s="5">
        <f t="shared" ca="1" si="36"/>
        <v>0</v>
      </c>
      <c r="AI88" s="5">
        <f t="shared" ca="1" si="36"/>
        <v>0</v>
      </c>
      <c r="AJ88" s="5">
        <f t="shared" ca="1" si="36"/>
        <v>0</v>
      </c>
      <c r="AK88" s="5">
        <f t="shared" ca="1" si="36"/>
        <v>0</v>
      </c>
      <c r="AL88" s="5">
        <f t="shared" ca="1" si="36"/>
        <v>0</v>
      </c>
      <c r="AM88" s="5">
        <f t="shared" ca="1" si="36"/>
        <v>0</v>
      </c>
      <c r="AN88" s="5">
        <f t="shared" ca="1" si="36"/>
        <v>0</v>
      </c>
      <c r="AO88" s="5">
        <f t="shared" ca="1" si="36"/>
        <v>0</v>
      </c>
      <c r="AP88" s="5">
        <f t="shared" ca="1" si="36"/>
        <v>0</v>
      </c>
      <c r="AQ88" s="5">
        <f t="shared" ca="1" si="36"/>
        <v>0</v>
      </c>
      <c r="AR88" s="5">
        <f t="shared" ca="1" si="36"/>
        <v>0</v>
      </c>
      <c r="AS88" s="5">
        <f t="shared" ca="1" si="36"/>
        <v>0</v>
      </c>
      <c r="AT88" s="5">
        <f t="shared" ca="1" si="36"/>
        <v>0</v>
      </c>
      <c r="AU88" s="5">
        <f t="shared" ca="1" si="36"/>
        <v>0</v>
      </c>
      <c r="AV88" s="5">
        <f t="shared" ca="1" si="36"/>
        <v>0</v>
      </c>
      <c r="AW88" s="5">
        <f t="shared" ca="1" si="36"/>
        <v>0</v>
      </c>
      <c r="AX88" s="5">
        <f t="shared" ca="1" si="36"/>
        <v>0</v>
      </c>
      <c r="AY88" s="5">
        <f t="shared" ca="1" si="36"/>
        <v>0</v>
      </c>
      <c r="AZ88" s="5">
        <f t="shared" ca="1" si="36"/>
        <v>0</v>
      </c>
      <c r="BA88" s="5">
        <f t="shared" ca="1" si="36"/>
        <v>0</v>
      </c>
      <c r="BB88" s="5">
        <f t="shared" ca="1" si="36"/>
        <v>0</v>
      </c>
      <c r="BC88" s="5">
        <f t="shared" ca="1" si="36"/>
        <v>0</v>
      </c>
      <c r="BD88" s="5">
        <f t="shared" ca="1" si="36"/>
        <v>0</v>
      </c>
      <c r="BE88" s="5">
        <f t="shared" ca="1" si="36"/>
        <v>0</v>
      </c>
      <c r="BF88" s="5">
        <f t="shared" ca="1" si="36"/>
        <v>0</v>
      </c>
      <c r="BG88" s="5">
        <f t="shared" ca="1" si="36"/>
        <v>0</v>
      </c>
      <c r="BH88" s="5">
        <f t="shared" ca="1" si="36"/>
        <v>0</v>
      </c>
      <c r="BI88" s="5">
        <f t="shared" ca="1" si="36"/>
        <v>0</v>
      </c>
    </row>
    <row r="89" spans="1:61" x14ac:dyDescent="0.25">
      <c r="A89" t="s">
        <v>337</v>
      </c>
      <c r="C89" s="5">
        <f ca="1">C23*(C59-C85)/C86</f>
        <v>61355.346922189143</v>
      </c>
      <c r="D89" s="5">
        <f t="shared" ref="D89:BI89" ca="1" si="37">D23*(D59-D85)/D86</f>
        <v>87476.082933357218</v>
      </c>
      <c r="E89" s="5">
        <f t="shared" ca="1" si="37"/>
        <v>74309.987636698876</v>
      </c>
      <c r="F89" s="5">
        <f t="shared" ca="1" si="37"/>
        <v>61969.649315321898</v>
      </c>
      <c r="G89" s="5">
        <f t="shared" ca="1" si="37"/>
        <v>11982.790743067741</v>
      </c>
      <c r="H89" s="5">
        <f t="shared" ca="1" si="37"/>
        <v>-5.1357017594268254E-9</v>
      </c>
      <c r="I89" s="5">
        <f t="shared" ca="1" si="37"/>
        <v>-5.0598046890904689E-9</v>
      </c>
      <c r="J89" s="5">
        <f t="shared" ca="1" si="37"/>
        <v>-4.9850292503354381E-9</v>
      </c>
      <c r="K89" s="5">
        <f t="shared" ca="1" si="37"/>
        <v>-4.9113588673255555E-9</v>
      </c>
      <c r="L89" s="5">
        <f t="shared" ca="1" si="37"/>
        <v>-4.8387772091877395E-9</v>
      </c>
      <c r="M89" s="5">
        <f t="shared" ca="1" si="37"/>
        <v>-4.7672681863918624E-9</v>
      </c>
      <c r="N89" s="5">
        <f t="shared" ca="1" si="37"/>
        <v>-4.6968159471841009E-9</v>
      </c>
      <c r="O89" s="5">
        <f t="shared" ca="1" si="37"/>
        <v>-4.6274048740730071E-9</v>
      </c>
      <c r="P89" s="5">
        <f t="shared" ca="1" si="37"/>
        <v>-4.5590195803674945E-9</v>
      </c>
      <c r="Q89" s="5">
        <f t="shared" ca="1" si="37"/>
        <v>-4.4916449067660056E-9</v>
      </c>
      <c r="R89" s="5">
        <f t="shared" ca="1" si="37"/>
        <v>-4.4252659179960648E-9</v>
      </c>
      <c r="S89" s="5">
        <f t="shared" ca="1" si="37"/>
        <v>-4.359867899503512E-9</v>
      </c>
      <c r="T89" s="5">
        <f t="shared" ca="1" si="37"/>
        <v>-5.0113424132224285E-9</v>
      </c>
      <c r="U89" s="5">
        <f t="shared" ca="1" si="37"/>
        <v>-4.9372831657363831E-9</v>
      </c>
      <c r="V89" s="5">
        <f t="shared" ca="1" si="37"/>
        <v>-4.8643183898880631E-9</v>
      </c>
      <c r="W89" s="5">
        <f t="shared" ca="1" si="37"/>
        <v>-4.7924319112197673E-9</v>
      </c>
      <c r="X89" s="5">
        <f t="shared" ca="1" si="37"/>
        <v>-4.7216077943051898E-9</v>
      </c>
      <c r="Y89" s="5">
        <f t="shared" ca="1" si="37"/>
        <v>-4.6518303392169362E-9</v>
      </c>
      <c r="Z89" s="5">
        <f t="shared" ca="1" si="37"/>
        <v>33414.087891574884</v>
      </c>
      <c r="AA89" s="5">
        <f t="shared" ca="1" si="37"/>
        <v>66373.427484782806</v>
      </c>
      <c r="AB89" s="5">
        <f t="shared" ca="1" si="37"/>
        <v>0</v>
      </c>
      <c r="AC89" s="5">
        <f t="shared" ca="1" si="37"/>
        <v>0</v>
      </c>
      <c r="AD89" s="5">
        <f t="shared" ca="1" si="37"/>
        <v>0</v>
      </c>
      <c r="AE89" s="5">
        <f t="shared" ca="1" si="37"/>
        <v>0</v>
      </c>
      <c r="AF89" s="5">
        <f t="shared" ca="1" si="37"/>
        <v>0</v>
      </c>
      <c r="AG89" s="5">
        <f t="shared" ca="1" si="37"/>
        <v>0</v>
      </c>
      <c r="AH89" s="5">
        <f t="shared" ca="1" si="37"/>
        <v>0</v>
      </c>
      <c r="AI89" s="5">
        <f t="shared" ca="1" si="37"/>
        <v>0</v>
      </c>
      <c r="AJ89" s="5">
        <f t="shared" ca="1" si="37"/>
        <v>0</v>
      </c>
      <c r="AK89" s="5">
        <f t="shared" ca="1" si="37"/>
        <v>0</v>
      </c>
      <c r="AL89" s="5">
        <f t="shared" ca="1" si="37"/>
        <v>0</v>
      </c>
      <c r="AM89" s="5">
        <f t="shared" ca="1" si="37"/>
        <v>0</v>
      </c>
      <c r="AN89" s="5">
        <f t="shared" ca="1" si="37"/>
        <v>0</v>
      </c>
      <c r="AO89" s="5">
        <f t="shared" ca="1" si="37"/>
        <v>0</v>
      </c>
      <c r="AP89" s="5">
        <f t="shared" ca="1" si="37"/>
        <v>0</v>
      </c>
      <c r="AQ89" s="5">
        <f t="shared" ca="1" si="37"/>
        <v>0</v>
      </c>
      <c r="AR89" s="5">
        <f t="shared" ca="1" si="37"/>
        <v>0</v>
      </c>
      <c r="AS89" s="5">
        <f t="shared" ca="1" si="37"/>
        <v>0</v>
      </c>
      <c r="AT89" s="5">
        <f t="shared" ca="1" si="37"/>
        <v>0</v>
      </c>
      <c r="AU89" s="5">
        <f t="shared" ca="1" si="37"/>
        <v>0</v>
      </c>
      <c r="AV89" s="5">
        <f t="shared" ca="1" si="37"/>
        <v>0</v>
      </c>
      <c r="AW89" s="5">
        <f t="shared" ca="1" si="37"/>
        <v>0</v>
      </c>
      <c r="AX89" s="5">
        <f t="shared" ca="1" si="37"/>
        <v>0</v>
      </c>
      <c r="AY89" s="5">
        <f t="shared" ca="1" si="37"/>
        <v>0</v>
      </c>
      <c r="AZ89" s="5">
        <f t="shared" ca="1" si="37"/>
        <v>0</v>
      </c>
      <c r="BA89" s="5">
        <f t="shared" ca="1" si="37"/>
        <v>0</v>
      </c>
      <c r="BB89" s="5">
        <f t="shared" ca="1" si="37"/>
        <v>0</v>
      </c>
      <c r="BC89" s="5">
        <f t="shared" ca="1" si="37"/>
        <v>0</v>
      </c>
      <c r="BD89" s="5">
        <f t="shared" ca="1" si="37"/>
        <v>0</v>
      </c>
      <c r="BE89" s="5">
        <f t="shared" ca="1" si="37"/>
        <v>0</v>
      </c>
      <c r="BF89" s="5">
        <f t="shared" ca="1" si="37"/>
        <v>0</v>
      </c>
      <c r="BG89" s="5">
        <f t="shared" ca="1" si="37"/>
        <v>0</v>
      </c>
      <c r="BH89" s="5">
        <f t="shared" ca="1" si="37"/>
        <v>0</v>
      </c>
      <c r="BI89" s="5">
        <f t="shared" ca="1" si="37"/>
        <v>0</v>
      </c>
    </row>
    <row r="90" spans="1:61" x14ac:dyDescent="0.25">
      <c r="A90" t="s">
        <v>338</v>
      </c>
      <c r="C90" s="5">
        <f ca="1">C88+C89</f>
        <v>61355.346922189143</v>
      </c>
      <c r="D90" s="5">
        <f ca="1">D88+D89</f>
        <v>60462.904951591277</v>
      </c>
      <c r="E90" s="5">
        <f t="shared" ref="E90:BI90" ca="1" si="38">E88+E89</f>
        <v>-30471.566211530473</v>
      </c>
      <c r="F90" s="5">
        <f t="shared" ca="1" si="38"/>
        <v>-119976.44421217209</v>
      </c>
      <c r="G90" s="5">
        <f t="shared" ca="1" si="38"/>
        <v>-207935.98992942844</v>
      </c>
      <c r="H90" s="5">
        <f t="shared" ca="1" si="38"/>
        <v>-294368.86259301146</v>
      </c>
      <c r="I90" s="5">
        <f t="shared" ca="1" si="38"/>
        <v>-322753.62274316646</v>
      </c>
      <c r="J90" s="5">
        <f t="shared" ca="1" si="38"/>
        <v>-313814.86245233507</v>
      </c>
      <c r="K90" s="5">
        <f t="shared" ca="1" si="38"/>
        <v>-276708.68727107462</v>
      </c>
      <c r="L90" s="5">
        <f t="shared" ca="1" si="38"/>
        <v>-211420.66032082884</v>
      </c>
      <c r="M90" s="5">
        <f t="shared" ca="1" si="38"/>
        <v>-171784.4768256183</v>
      </c>
      <c r="N90" s="5">
        <f t="shared" ca="1" si="38"/>
        <v>-139748.62410226188</v>
      </c>
      <c r="O90" s="5">
        <f t="shared" ca="1" si="38"/>
        <v>-207345.57027630971</v>
      </c>
      <c r="P90" s="5">
        <f t="shared" ca="1" si="38"/>
        <v>-264131.00155644573</v>
      </c>
      <c r="Q90" s="5">
        <f t="shared" ca="1" si="38"/>
        <v>-309500.38201523275</v>
      </c>
      <c r="R90" s="5">
        <f t="shared" ca="1" si="38"/>
        <v>-343611.35355810146</v>
      </c>
      <c r="S90" s="5">
        <f t="shared" ca="1" si="38"/>
        <v>-364341.56196481985</v>
      </c>
      <c r="T90" s="5">
        <f t="shared" ca="1" si="38"/>
        <v>-390950.84489624889</v>
      </c>
      <c r="U90" s="5">
        <f t="shared" ca="1" si="38"/>
        <v>-276027.2975503591</v>
      </c>
      <c r="V90" s="5">
        <f t="shared" ca="1" si="38"/>
        <v>-260655.1604140226</v>
      </c>
      <c r="W90" s="5">
        <f t="shared" ca="1" si="38"/>
        <v>-233244.44165981482</v>
      </c>
      <c r="X90" s="5">
        <f t="shared" ca="1" si="38"/>
        <v>-193977.14874667587</v>
      </c>
      <c r="Y90" s="5">
        <f t="shared" ca="1" si="38"/>
        <v>-225663.994741451</v>
      </c>
      <c r="Z90" s="5">
        <f t="shared" ca="1" si="38"/>
        <v>-255191.80346396851</v>
      </c>
      <c r="AA90" s="5">
        <f t="shared" ca="1" si="38"/>
        <v>-288884.34743382555</v>
      </c>
      <c r="AB90" s="5">
        <f t="shared" ca="1" si="38"/>
        <v>0</v>
      </c>
      <c r="AC90" s="5">
        <f t="shared" ca="1" si="38"/>
        <v>0</v>
      </c>
      <c r="AD90" s="5">
        <f t="shared" ca="1" si="38"/>
        <v>0</v>
      </c>
      <c r="AE90" s="5">
        <f t="shared" ca="1" si="38"/>
        <v>0</v>
      </c>
      <c r="AF90" s="5">
        <f t="shared" ca="1" si="38"/>
        <v>0</v>
      </c>
      <c r="AG90" s="5">
        <f t="shared" ca="1" si="38"/>
        <v>0</v>
      </c>
      <c r="AH90" s="5">
        <f t="shared" ca="1" si="38"/>
        <v>0</v>
      </c>
      <c r="AI90" s="5">
        <f t="shared" ca="1" si="38"/>
        <v>0</v>
      </c>
      <c r="AJ90" s="5">
        <f t="shared" ca="1" si="38"/>
        <v>0</v>
      </c>
      <c r="AK90" s="5">
        <f t="shared" ca="1" si="38"/>
        <v>0</v>
      </c>
      <c r="AL90" s="5">
        <f t="shared" ca="1" si="38"/>
        <v>0</v>
      </c>
      <c r="AM90" s="5">
        <f t="shared" ca="1" si="38"/>
        <v>0</v>
      </c>
      <c r="AN90" s="5">
        <f t="shared" ca="1" si="38"/>
        <v>0</v>
      </c>
      <c r="AO90" s="5">
        <f t="shared" ca="1" si="38"/>
        <v>0</v>
      </c>
      <c r="AP90" s="5">
        <f t="shared" ca="1" si="38"/>
        <v>0</v>
      </c>
      <c r="AQ90" s="5">
        <f t="shared" ca="1" si="38"/>
        <v>0</v>
      </c>
      <c r="AR90" s="5">
        <f t="shared" ca="1" si="38"/>
        <v>0</v>
      </c>
      <c r="AS90" s="5">
        <f t="shared" ca="1" si="38"/>
        <v>0</v>
      </c>
      <c r="AT90" s="5">
        <f t="shared" ca="1" si="38"/>
        <v>0</v>
      </c>
      <c r="AU90" s="5">
        <f t="shared" ca="1" si="38"/>
        <v>0</v>
      </c>
      <c r="AV90" s="5">
        <f t="shared" ca="1" si="38"/>
        <v>0</v>
      </c>
      <c r="AW90" s="5">
        <f t="shared" ca="1" si="38"/>
        <v>0</v>
      </c>
      <c r="AX90" s="5">
        <f t="shared" ca="1" si="38"/>
        <v>0</v>
      </c>
      <c r="AY90" s="5">
        <f t="shared" ca="1" si="38"/>
        <v>0</v>
      </c>
      <c r="AZ90" s="5">
        <f t="shared" ca="1" si="38"/>
        <v>0</v>
      </c>
      <c r="BA90" s="5">
        <f t="shared" ca="1" si="38"/>
        <v>0</v>
      </c>
      <c r="BB90" s="5">
        <f t="shared" ca="1" si="38"/>
        <v>0</v>
      </c>
      <c r="BC90" s="5">
        <f t="shared" ca="1" si="38"/>
        <v>0</v>
      </c>
      <c r="BD90" s="5">
        <f t="shared" ca="1" si="38"/>
        <v>0</v>
      </c>
      <c r="BE90" s="5">
        <f t="shared" ca="1" si="38"/>
        <v>0</v>
      </c>
      <c r="BF90" s="5">
        <f t="shared" ca="1" si="38"/>
        <v>0</v>
      </c>
      <c r="BG90" s="5">
        <f t="shared" ca="1" si="38"/>
        <v>0</v>
      </c>
      <c r="BH90" s="5">
        <f t="shared" ca="1" si="38"/>
        <v>0</v>
      </c>
      <c r="BI90" s="5">
        <f t="shared" ca="1" si="38"/>
        <v>0</v>
      </c>
    </row>
    <row r="91" spans="1:61" x14ac:dyDescent="0.25">
      <c r="A91" t="s">
        <v>339</v>
      </c>
      <c r="C91" s="5">
        <f ca="1">IF($B$9,MAX(0,-C90*C86,0))/(1-$B$7)</f>
        <v>0</v>
      </c>
      <c r="D91" s="5">
        <f t="shared" ref="D91:BI91" ca="1" si="39">IF($B$9,MAX(0,-D90*D86,0))/(1-$B$7)</f>
        <v>0</v>
      </c>
      <c r="E91" s="5">
        <f t="shared" ca="1" si="39"/>
        <v>39633.118741595899</v>
      </c>
      <c r="F91" s="5">
        <f t="shared" ca="1" si="39"/>
        <v>158389.17619285357</v>
      </c>
      <c r="G91" s="5">
        <f t="shared" ca="1" si="39"/>
        <v>278628.29672495573</v>
      </c>
      <c r="H91" s="5">
        <f t="shared" ca="1" si="39"/>
        <v>400362.56947777444</v>
      </c>
      <c r="I91" s="5">
        <f t="shared" ca="1" si="39"/>
        <v>445552.37806076923</v>
      </c>
      <c r="J91" s="5">
        <f t="shared" ca="1" si="39"/>
        <v>439710.85871569091</v>
      </c>
      <c r="K91" s="5">
        <f t="shared" ca="1" si="39"/>
        <v>393534.23463244789</v>
      </c>
      <c r="L91" s="5">
        <f t="shared" ca="1" si="39"/>
        <v>305192.03279760771</v>
      </c>
      <c r="M91" s="5">
        <f t="shared" ca="1" si="39"/>
        <v>251695.65930791726</v>
      </c>
      <c r="N91" s="5">
        <f t="shared" ca="1" si="39"/>
        <v>207828.63837136174</v>
      </c>
      <c r="O91" s="5">
        <f t="shared" ca="1" si="39"/>
        <v>312981.49113794306</v>
      </c>
      <c r="P91" s="5">
        <f t="shared" ca="1" si="39"/>
        <v>404677.73838583473</v>
      </c>
      <c r="Q91" s="5">
        <f t="shared" ca="1" si="39"/>
        <v>481301.44736403076</v>
      </c>
      <c r="R91" s="5">
        <f t="shared" ca="1" si="39"/>
        <v>542362.3400146229</v>
      </c>
      <c r="S91" s="5">
        <f t="shared" ca="1" si="39"/>
        <v>583709.52288567298</v>
      </c>
      <c r="T91" s="5">
        <f t="shared" ca="1" si="39"/>
        <v>635735.20370343456</v>
      </c>
      <c r="U91" s="5">
        <f t="shared" ca="1" si="39"/>
        <v>455587.89964168542</v>
      </c>
      <c r="V91" s="5">
        <f t="shared" ca="1" si="39"/>
        <v>436669.15623719327</v>
      </c>
      <c r="W91" s="5">
        <f t="shared" ca="1" si="39"/>
        <v>396609.88554936036</v>
      </c>
      <c r="X91" s="5">
        <f t="shared" ca="1" si="39"/>
        <v>334787.20019812591</v>
      </c>
      <c r="Y91" s="5">
        <f t="shared" ca="1" si="39"/>
        <v>395317.99871918821</v>
      </c>
      <c r="Z91" s="5">
        <f t="shared" ca="1" si="39"/>
        <v>453750.4613784618</v>
      </c>
      <c r="AA91" s="5">
        <f t="shared" ca="1" si="39"/>
        <v>521363.24606090412</v>
      </c>
      <c r="AB91" s="5">
        <f t="shared" ca="1" si="39"/>
        <v>0</v>
      </c>
      <c r="AC91" s="5">
        <f t="shared" ca="1" si="39"/>
        <v>0</v>
      </c>
      <c r="AD91" s="5">
        <f t="shared" ca="1" si="39"/>
        <v>0</v>
      </c>
      <c r="AE91" s="5">
        <f t="shared" ca="1" si="39"/>
        <v>0</v>
      </c>
      <c r="AF91" s="5">
        <f t="shared" ca="1" si="39"/>
        <v>0</v>
      </c>
      <c r="AG91" s="5">
        <f t="shared" ca="1" si="39"/>
        <v>0</v>
      </c>
      <c r="AH91" s="5">
        <f t="shared" ca="1" si="39"/>
        <v>0</v>
      </c>
      <c r="AI91" s="5">
        <f t="shared" ca="1" si="39"/>
        <v>0</v>
      </c>
      <c r="AJ91" s="5">
        <f t="shared" ca="1" si="39"/>
        <v>0</v>
      </c>
      <c r="AK91" s="5">
        <f t="shared" ca="1" si="39"/>
        <v>0</v>
      </c>
      <c r="AL91" s="5">
        <f t="shared" ca="1" si="39"/>
        <v>0</v>
      </c>
      <c r="AM91" s="5">
        <f t="shared" ca="1" si="39"/>
        <v>0</v>
      </c>
      <c r="AN91" s="5">
        <f t="shared" ca="1" si="39"/>
        <v>0</v>
      </c>
      <c r="AO91" s="5">
        <f t="shared" ca="1" si="39"/>
        <v>0</v>
      </c>
      <c r="AP91" s="5">
        <f t="shared" ca="1" si="39"/>
        <v>0</v>
      </c>
      <c r="AQ91" s="5">
        <f t="shared" ca="1" si="39"/>
        <v>0</v>
      </c>
      <c r="AR91" s="5">
        <f t="shared" ca="1" si="39"/>
        <v>0</v>
      </c>
      <c r="AS91" s="5">
        <f t="shared" ca="1" si="39"/>
        <v>0</v>
      </c>
      <c r="AT91" s="5">
        <f t="shared" ca="1" si="39"/>
        <v>0</v>
      </c>
      <c r="AU91" s="5">
        <f t="shared" ca="1" si="39"/>
        <v>0</v>
      </c>
      <c r="AV91" s="5">
        <f t="shared" ca="1" si="39"/>
        <v>0</v>
      </c>
      <c r="AW91" s="5">
        <f t="shared" ca="1" si="39"/>
        <v>0</v>
      </c>
      <c r="AX91" s="5">
        <f t="shared" ca="1" si="39"/>
        <v>0</v>
      </c>
      <c r="AY91" s="5">
        <f t="shared" ca="1" si="39"/>
        <v>0</v>
      </c>
      <c r="AZ91" s="5">
        <f t="shared" ca="1" si="39"/>
        <v>0</v>
      </c>
      <c r="BA91" s="5">
        <f t="shared" ca="1" si="39"/>
        <v>0</v>
      </c>
      <c r="BB91" s="5">
        <f t="shared" ca="1" si="39"/>
        <v>0</v>
      </c>
      <c r="BC91" s="5">
        <f t="shared" ca="1" si="39"/>
        <v>0</v>
      </c>
      <c r="BD91" s="5">
        <f t="shared" ca="1" si="39"/>
        <v>0</v>
      </c>
      <c r="BE91" s="5">
        <f t="shared" ca="1" si="39"/>
        <v>0</v>
      </c>
      <c r="BF91" s="5">
        <f t="shared" ca="1" si="39"/>
        <v>0</v>
      </c>
      <c r="BG91" s="5">
        <f t="shared" ca="1" si="39"/>
        <v>0</v>
      </c>
      <c r="BH91" s="5">
        <f t="shared" ca="1" si="39"/>
        <v>0</v>
      </c>
      <c r="BI91" s="5">
        <f t="shared" ca="1" si="39"/>
        <v>0</v>
      </c>
    </row>
    <row r="92" spans="1:61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</row>
    <row r="93" spans="1:61" x14ac:dyDescent="0.25">
      <c r="A93" t="s">
        <v>340</v>
      </c>
      <c r="C93" s="5">
        <f t="shared" ref="C93" ca="1" si="40">C55-C54</f>
        <v>-12393780.078282315</v>
      </c>
      <c r="D93" s="5">
        <f ca="1">D55+(D96*(1-$B$7))-D54</f>
        <v>65465.41600232292</v>
      </c>
      <c r="E93" s="5">
        <f t="shared" ref="E93:Z93" ca="1" si="41">E55+(E96*(1-$B$7))-E54</f>
        <v>105584.51877583371</v>
      </c>
      <c r="F93" s="5">
        <f t="shared" ca="1" si="41"/>
        <v>105012.70635722892</v>
      </c>
      <c r="G93" s="5">
        <f t="shared" ca="1" si="41"/>
        <v>145501.62903343659</v>
      </c>
      <c r="H93" s="5">
        <f t="shared" ca="1" si="41"/>
        <v>166765.11843263506</v>
      </c>
      <c r="I93" s="5">
        <f t="shared" ca="1" si="41"/>
        <v>194326.69763320708</v>
      </c>
      <c r="J93" s="5">
        <f t="shared" ca="1" si="41"/>
        <v>225814.45074546477</v>
      </c>
      <c r="K93" s="5">
        <f t="shared" ca="1" si="41"/>
        <v>258260.93601093924</v>
      </c>
      <c r="L93" s="5">
        <f t="shared" ca="1" si="41"/>
        <v>229962.46250624204</v>
      </c>
      <c r="M93" s="5">
        <f t="shared" ca="1" si="41"/>
        <v>221801.11007030803</v>
      </c>
      <c r="N93" s="5">
        <f t="shared" ca="1" si="41"/>
        <v>104700.11709512629</v>
      </c>
      <c r="O93" s="5">
        <f t="shared" ca="1" si="41"/>
        <v>116461.93809346351</v>
      </c>
      <c r="P93" s="5">
        <f t="shared" ca="1" si="41"/>
        <v>129330.07221426608</v>
      </c>
      <c r="Q93" s="5">
        <f t="shared" ca="1" si="41"/>
        <v>142404.89625910472</v>
      </c>
      <c r="R93" s="5">
        <f t="shared" ca="1" si="41"/>
        <v>158544.5514552572</v>
      </c>
      <c r="S93" s="5">
        <f ca="1">S55-S54+S59+(S91*(1-$B$7))</f>
        <v>12953353.774386233</v>
      </c>
      <c r="T93" s="5">
        <f t="shared" ca="1" si="41"/>
        <v>6352141.7061464954</v>
      </c>
      <c r="U93" s="5">
        <f t="shared" ca="1" si="41"/>
        <v>114046.14092170616</v>
      </c>
      <c r="V93" s="5">
        <f t="shared" ca="1" si="41"/>
        <v>130363.48653320978</v>
      </c>
      <c r="W93" s="5">
        <f t="shared" ca="1" si="41"/>
        <v>146920.05974399939</v>
      </c>
      <c r="X93" s="5">
        <f t="shared" ca="1" si="41"/>
        <v>50470.891584648431</v>
      </c>
      <c r="Y93" s="5">
        <f t="shared" ca="1" si="41"/>
        <v>52768.045345321865</v>
      </c>
      <c r="Z93" s="5">
        <f t="shared" ca="1" si="41"/>
        <v>-61373.86073405412</v>
      </c>
      <c r="AA93" s="5">
        <f ca="1">AA55-AA54+AA59+(AA91*(1-$B$7))</f>
        <v>6880971.9263100177</v>
      </c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</row>
    <row r="94" spans="1:61" x14ac:dyDescent="0.25">
      <c r="A94" t="s">
        <v>341</v>
      </c>
      <c r="B94">
        <f ca="1">IF((ABS(C94-C12)&lt;0.0001),"TRUE",C94-C12)</f>
        <v>-2.0822440513970086E-3</v>
      </c>
      <c r="C94" s="20">
        <f ca="1">-1+(1+IRR(C93:S93))^4</f>
        <v>5.9281306573602421E-2</v>
      </c>
    </row>
    <row r="95" spans="1:61" x14ac:dyDescent="0.25">
      <c r="C95" s="10"/>
    </row>
    <row r="96" spans="1:61" x14ac:dyDescent="0.25">
      <c r="A96" s="27" t="s">
        <v>343</v>
      </c>
      <c r="C96" s="5">
        <f t="shared" ref="C96:AH96" ca="1" si="42">IF(C91&gt;0,MIN(C91,C81),0)</f>
        <v>0</v>
      </c>
      <c r="D96" s="5">
        <f t="shared" ca="1" si="42"/>
        <v>0</v>
      </c>
      <c r="E96" s="5">
        <f t="shared" ca="1" si="42"/>
        <v>0</v>
      </c>
      <c r="F96" s="5">
        <f t="shared" ca="1" si="42"/>
        <v>0</v>
      </c>
      <c r="G96" s="5">
        <f t="shared" ca="1" si="42"/>
        <v>0</v>
      </c>
      <c r="H96" s="5">
        <f t="shared" ca="1" si="42"/>
        <v>76582.215628407284</v>
      </c>
      <c r="I96" s="5">
        <f t="shared" ca="1" si="42"/>
        <v>127150.77479727805</v>
      </c>
      <c r="J96" s="5">
        <f t="shared" ca="1" si="42"/>
        <v>166510.46618760016</v>
      </c>
      <c r="K96" s="5">
        <f t="shared" ca="1" si="42"/>
        <v>207068.57276944327</v>
      </c>
      <c r="L96" s="5">
        <f t="shared" ca="1" si="42"/>
        <v>171695.48088857176</v>
      </c>
      <c r="M96" s="5">
        <f t="shared" ca="1" si="42"/>
        <v>161493.79034365425</v>
      </c>
      <c r="N96" s="5">
        <f t="shared" ca="1" si="42"/>
        <v>15117.549124677083</v>
      </c>
      <c r="O96" s="5">
        <f t="shared" ca="1" si="42"/>
        <v>29819.8253725986</v>
      </c>
      <c r="P96" s="5">
        <f t="shared" ca="1" si="42"/>
        <v>45904.993023601826</v>
      </c>
      <c r="Q96" s="5">
        <f t="shared" ca="1" si="42"/>
        <v>62248.523079650127</v>
      </c>
      <c r="R96" s="5">
        <f t="shared" ca="1" si="42"/>
        <v>82423.092074840708</v>
      </c>
      <c r="S96" s="5">
        <f t="shared" ca="1" si="42"/>
        <v>100593.26413233648</v>
      </c>
      <c r="T96" s="5">
        <f t="shared" ca="1" si="42"/>
        <v>243968.20194672421</v>
      </c>
      <c r="U96" s="5">
        <f t="shared" ca="1" si="42"/>
        <v>83653.463909093145</v>
      </c>
      <c r="V96" s="5">
        <f t="shared" ca="1" si="42"/>
        <v>104050.14592347268</v>
      </c>
      <c r="W96" s="5">
        <f t="shared" ca="1" si="42"/>
        <v>124745.86243695967</v>
      </c>
      <c r="X96" s="5">
        <f t="shared" ca="1" si="42"/>
        <v>4184.4022377709916</v>
      </c>
      <c r="Y96" s="5">
        <f t="shared" ca="1" si="42"/>
        <v>7055.8444386127812</v>
      </c>
      <c r="Z96" s="5">
        <f t="shared" ca="1" si="42"/>
        <v>0</v>
      </c>
      <c r="AA96" s="5">
        <f t="shared" ca="1" si="42"/>
        <v>0</v>
      </c>
      <c r="AB96" s="5">
        <f t="shared" ca="1" si="42"/>
        <v>0</v>
      </c>
      <c r="AC96" s="5">
        <f t="shared" ca="1" si="42"/>
        <v>0</v>
      </c>
      <c r="AD96" s="5">
        <f t="shared" ca="1" si="42"/>
        <v>0</v>
      </c>
      <c r="AE96" s="5">
        <f t="shared" ca="1" si="42"/>
        <v>0</v>
      </c>
      <c r="AF96" s="5">
        <f t="shared" ca="1" si="42"/>
        <v>0</v>
      </c>
      <c r="AG96" s="5">
        <f t="shared" ca="1" si="42"/>
        <v>0</v>
      </c>
      <c r="AH96" s="5">
        <f t="shared" ca="1" si="42"/>
        <v>0</v>
      </c>
      <c r="AI96" s="5">
        <f t="shared" ref="AI96:BI96" ca="1" si="43">IF(AI91&gt;0,MIN(AI91,AI81),0)</f>
        <v>0</v>
      </c>
      <c r="AJ96" s="5">
        <f t="shared" ca="1" si="43"/>
        <v>0</v>
      </c>
      <c r="AK96" s="5">
        <f t="shared" ca="1" si="43"/>
        <v>0</v>
      </c>
      <c r="AL96" s="5">
        <f t="shared" ca="1" si="43"/>
        <v>0</v>
      </c>
      <c r="AM96" s="5">
        <f t="shared" ca="1" si="43"/>
        <v>0</v>
      </c>
      <c r="AN96" s="5">
        <f t="shared" ca="1" si="43"/>
        <v>0</v>
      </c>
      <c r="AO96" s="5">
        <f t="shared" ca="1" si="43"/>
        <v>0</v>
      </c>
      <c r="AP96" s="5">
        <f t="shared" ca="1" si="43"/>
        <v>0</v>
      </c>
      <c r="AQ96" s="5">
        <f t="shared" ca="1" si="43"/>
        <v>0</v>
      </c>
      <c r="AR96" s="5">
        <f t="shared" ca="1" si="43"/>
        <v>0</v>
      </c>
      <c r="AS96" s="5">
        <f t="shared" ca="1" si="43"/>
        <v>0</v>
      </c>
      <c r="AT96" s="5">
        <f t="shared" ca="1" si="43"/>
        <v>0</v>
      </c>
      <c r="AU96" s="5">
        <f t="shared" ca="1" si="43"/>
        <v>0</v>
      </c>
      <c r="AV96" s="5">
        <f t="shared" ca="1" si="43"/>
        <v>0</v>
      </c>
      <c r="AW96" s="5">
        <f t="shared" ca="1" si="43"/>
        <v>0</v>
      </c>
      <c r="AX96" s="5">
        <f t="shared" ca="1" si="43"/>
        <v>0</v>
      </c>
      <c r="AY96" s="5">
        <f t="shared" ca="1" si="43"/>
        <v>0</v>
      </c>
      <c r="AZ96" s="5">
        <f t="shared" ca="1" si="43"/>
        <v>0</v>
      </c>
      <c r="BA96" s="5">
        <f t="shared" ca="1" si="43"/>
        <v>0</v>
      </c>
      <c r="BB96" s="5">
        <f t="shared" ca="1" si="43"/>
        <v>0</v>
      </c>
      <c r="BC96" s="5">
        <f t="shared" ca="1" si="43"/>
        <v>0</v>
      </c>
      <c r="BD96" s="5">
        <f t="shared" ca="1" si="43"/>
        <v>0</v>
      </c>
      <c r="BE96" s="5">
        <f t="shared" ca="1" si="43"/>
        <v>0</v>
      </c>
      <c r="BF96" s="5">
        <f t="shared" ca="1" si="43"/>
        <v>0</v>
      </c>
      <c r="BG96" s="5">
        <f t="shared" ca="1" si="43"/>
        <v>0</v>
      </c>
      <c r="BH96" s="5">
        <f t="shared" ca="1" si="43"/>
        <v>0</v>
      </c>
      <c r="BI96" s="5">
        <f t="shared" ca="1" si="43"/>
        <v>0</v>
      </c>
    </row>
    <row r="97" spans="1:61" x14ac:dyDescent="0.25">
      <c r="A97" s="27" t="s">
        <v>438</v>
      </c>
      <c r="B97" s="33">
        <f>B20</f>
        <v>0.77669902912621369</v>
      </c>
      <c r="C97" s="4">
        <f ca="1">$B$97*C96</f>
        <v>0</v>
      </c>
      <c r="D97" s="4">
        <f t="shared" ref="D97:BI97" ca="1" si="44">$B$97*D96</f>
        <v>0</v>
      </c>
      <c r="E97" s="4">
        <f t="shared" ca="1" si="44"/>
        <v>0</v>
      </c>
      <c r="F97" s="4">
        <f t="shared" ca="1" si="44"/>
        <v>0</v>
      </c>
      <c r="G97" s="4">
        <f t="shared" ca="1" si="44"/>
        <v>0</v>
      </c>
      <c r="H97" s="4">
        <f t="shared" ca="1" si="44"/>
        <v>59481.33252691829</v>
      </c>
      <c r="I97" s="4">
        <f t="shared" ca="1" si="44"/>
        <v>98757.883337691703</v>
      </c>
      <c r="J97" s="4">
        <f t="shared" ca="1" si="44"/>
        <v>129328.51742726228</v>
      </c>
      <c r="K97" s="4">
        <f t="shared" ca="1" si="44"/>
        <v>160829.95943257731</v>
      </c>
      <c r="L97" s="4">
        <f t="shared" ca="1" si="44"/>
        <v>133355.71331151208</v>
      </c>
      <c r="M97" s="4">
        <f t="shared" ca="1" si="44"/>
        <v>125432.07016982857</v>
      </c>
      <c r="N97" s="4">
        <f t="shared" ca="1" si="44"/>
        <v>11741.785727904533</v>
      </c>
      <c r="O97" s="4">
        <f t="shared" ca="1" si="44"/>
        <v>23161.029415610567</v>
      </c>
      <c r="P97" s="4">
        <f t="shared" ca="1" si="44"/>
        <v>35654.363513477154</v>
      </c>
      <c r="Q97" s="4">
        <f t="shared" ca="1" si="44"/>
        <v>48348.367440504961</v>
      </c>
      <c r="R97" s="4">
        <f t="shared" ca="1" si="44"/>
        <v>64017.935592109294</v>
      </c>
      <c r="S97" s="4">
        <f t="shared" ca="1" si="44"/>
        <v>78130.690588222526</v>
      </c>
      <c r="T97" s="4">
        <f t="shared" ca="1" si="44"/>
        <v>189489.86558968874</v>
      </c>
      <c r="U97" s="4">
        <f t="shared" ca="1" si="44"/>
        <v>64973.564201237401</v>
      </c>
      <c r="V97" s="4">
        <f t="shared" ca="1" si="44"/>
        <v>80815.647319202093</v>
      </c>
      <c r="W97" s="4">
        <f t="shared" ca="1" si="44"/>
        <v>96889.99024229878</v>
      </c>
      <c r="X97" s="4">
        <f t="shared" ca="1" si="44"/>
        <v>3250.0211555502851</v>
      </c>
      <c r="Y97" s="4">
        <f t="shared" ca="1" si="44"/>
        <v>5480.2675251361416</v>
      </c>
      <c r="Z97" s="4">
        <f t="shared" ca="1" si="44"/>
        <v>0</v>
      </c>
      <c r="AA97" s="4">
        <f t="shared" ca="1" si="44"/>
        <v>0</v>
      </c>
      <c r="AB97" s="4">
        <f t="shared" ca="1" si="44"/>
        <v>0</v>
      </c>
      <c r="AC97" s="4">
        <f t="shared" ca="1" si="44"/>
        <v>0</v>
      </c>
      <c r="AD97" s="4">
        <f t="shared" ca="1" si="44"/>
        <v>0</v>
      </c>
      <c r="AE97" s="4">
        <f t="shared" ca="1" si="44"/>
        <v>0</v>
      </c>
      <c r="AF97" s="4">
        <f t="shared" ca="1" si="44"/>
        <v>0</v>
      </c>
      <c r="AG97" s="4">
        <f t="shared" ca="1" si="44"/>
        <v>0</v>
      </c>
      <c r="AH97" s="4">
        <f t="shared" ca="1" si="44"/>
        <v>0</v>
      </c>
      <c r="AI97" s="4">
        <f t="shared" ca="1" si="44"/>
        <v>0</v>
      </c>
      <c r="AJ97" s="4">
        <f t="shared" ca="1" si="44"/>
        <v>0</v>
      </c>
      <c r="AK97" s="4">
        <f t="shared" ca="1" si="44"/>
        <v>0</v>
      </c>
      <c r="AL97" s="4">
        <f t="shared" ca="1" si="44"/>
        <v>0</v>
      </c>
      <c r="AM97" s="4">
        <f t="shared" ca="1" si="44"/>
        <v>0</v>
      </c>
      <c r="AN97" s="4">
        <f t="shared" ca="1" si="44"/>
        <v>0</v>
      </c>
      <c r="AO97" s="4">
        <f t="shared" ca="1" si="44"/>
        <v>0</v>
      </c>
      <c r="AP97" s="4">
        <f t="shared" ca="1" si="44"/>
        <v>0</v>
      </c>
      <c r="AQ97" s="4">
        <f t="shared" ca="1" si="44"/>
        <v>0</v>
      </c>
      <c r="AR97" s="4">
        <f t="shared" ca="1" si="44"/>
        <v>0</v>
      </c>
      <c r="AS97" s="4">
        <f t="shared" ca="1" si="44"/>
        <v>0</v>
      </c>
      <c r="AT97" s="4">
        <f t="shared" ca="1" si="44"/>
        <v>0</v>
      </c>
      <c r="AU97" s="4">
        <f t="shared" ca="1" si="44"/>
        <v>0</v>
      </c>
      <c r="AV97" s="4">
        <f t="shared" ca="1" si="44"/>
        <v>0</v>
      </c>
      <c r="AW97" s="4">
        <f t="shared" ca="1" si="44"/>
        <v>0</v>
      </c>
      <c r="AX97" s="4">
        <f t="shared" ca="1" si="44"/>
        <v>0</v>
      </c>
      <c r="AY97" s="4">
        <f t="shared" ca="1" si="44"/>
        <v>0</v>
      </c>
      <c r="AZ97" s="4">
        <f t="shared" ca="1" si="44"/>
        <v>0</v>
      </c>
      <c r="BA97" s="4">
        <f t="shared" ca="1" si="44"/>
        <v>0</v>
      </c>
      <c r="BB97" s="4">
        <f t="shared" ca="1" si="44"/>
        <v>0</v>
      </c>
      <c r="BC97" s="4">
        <f t="shared" ca="1" si="44"/>
        <v>0</v>
      </c>
      <c r="BD97" s="4">
        <f t="shared" ca="1" si="44"/>
        <v>0</v>
      </c>
      <c r="BE97" s="4">
        <f t="shared" ca="1" si="44"/>
        <v>0</v>
      </c>
      <c r="BF97" s="4">
        <f t="shared" ca="1" si="44"/>
        <v>0</v>
      </c>
      <c r="BG97" s="4">
        <f t="shared" ca="1" si="44"/>
        <v>0</v>
      </c>
      <c r="BH97" s="4">
        <f t="shared" ca="1" si="44"/>
        <v>0</v>
      </c>
      <c r="BI97" s="4">
        <f t="shared" ca="1" si="44"/>
        <v>0</v>
      </c>
    </row>
    <row r="98" spans="1:61" x14ac:dyDescent="0.25">
      <c r="A98" s="27" t="s">
        <v>439</v>
      </c>
      <c r="B98" s="20">
        <f>1-B97</f>
        <v>0.22330097087378631</v>
      </c>
      <c r="C98" s="4">
        <f ca="1">$B$98*C96</f>
        <v>0</v>
      </c>
      <c r="D98" s="4">
        <f t="shared" ref="D98:BI98" ca="1" si="45">$B$98*D96</f>
        <v>0</v>
      </c>
      <c r="E98" s="4">
        <f t="shared" ca="1" si="45"/>
        <v>0</v>
      </c>
      <c r="F98" s="4">
        <f t="shared" ca="1" si="45"/>
        <v>0</v>
      </c>
      <c r="G98" s="4">
        <f t="shared" ca="1" si="45"/>
        <v>0</v>
      </c>
      <c r="H98" s="4">
        <f t="shared" ca="1" si="45"/>
        <v>17100.883101488998</v>
      </c>
      <c r="I98" s="4">
        <f t="shared" ca="1" si="45"/>
        <v>28392.891459586346</v>
      </c>
      <c r="J98" s="4">
        <f t="shared" ca="1" si="45"/>
        <v>37181.948760337888</v>
      </c>
      <c r="K98" s="4">
        <f t="shared" ca="1" si="45"/>
        <v>46238.61333686595</v>
      </c>
      <c r="L98" s="4">
        <f t="shared" ca="1" si="45"/>
        <v>38339.767577059698</v>
      </c>
      <c r="M98" s="4">
        <f t="shared" ca="1" si="45"/>
        <v>36061.720173825692</v>
      </c>
      <c r="N98" s="4">
        <f t="shared" ca="1" si="45"/>
        <v>3375.763396772551</v>
      </c>
      <c r="O98" s="4">
        <f t="shared" ca="1" si="45"/>
        <v>6658.795956988034</v>
      </c>
      <c r="P98" s="4">
        <f t="shared" ca="1" si="45"/>
        <v>10250.629510124674</v>
      </c>
      <c r="Q98" s="4">
        <f t="shared" ca="1" si="45"/>
        <v>13900.155639145169</v>
      </c>
      <c r="R98" s="4">
        <f t="shared" ca="1" si="45"/>
        <v>18405.156482731411</v>
      </c>
      <c r="S98" s="4">
        <f t="shared" ca="1" si="45"/>
        <v>22462.573544113962</v>
      </c>
      <c r="T98" s="4">
        <f t="shared" ca="1" si="45"/>
        <v>54478.336357035478</v>
      </c>
      <c r="U98" s="4">
        <f t="shared" ca="1" si="45"/>
        <v>18679.899707855744</v>
      </c>
      <c r="V98" s="4">
        <f t="shared" ca="1" si="45"/>
        <v>23234.49860427059</v>
      </c>
      <c r="W98" s="4">
        <f t="shared" ca="1" si="45"/>
        <v>27855.872194660882</v>
      </c>
      <c r="X98" s="4">
        <f t="shared" ca="1" si="45"/>
        <v>934.3810822207065</v>
      </c>
      <c r="Y98" s="4">
        <f t="shared" ca="1" si="45"/>
        <v>1575.5769134766397</v>
      </c>
      <c r="Z98" s="4">
        <f t="shared" ca="1" si="45"/>
        <v>0</v>
      </c>
      <c r="AA98" s="4">
        <f t="shared" ca="1" si="45"/>
        <v>0</v>
      </c>
      <c r="AB98" s="4">
        <f t="shared" ca="1" si="45"/>
        <v>0</v>
      </c>
      <c r="AC98" s="4">
        <f t="shared" ca="1" si="45"/>
        <v>0</v>
      </c>
      <c r="AD98" s="4">
        <f t="shared" ca="1" si="45"/>
        <v>0</v>
      </c>
      <c r="AE98" s="4">
        <f t="shared" ca="1" si="45"/>
        <v>0</v>
      </c>
      <c r="AF98" s="4">
        <f t="shared" ca="1" si="45"/>
        <v>0</v>
      </c>
      <c r="AG98" s="4">
        <f t="shared" ca="1" si="45"/>
        <v>0</v>
      </c>
      <c r="AH98" s="4">
        <f t="shared" ca="1" si="45"/>
        <v>0</v>
      </c>
      <c r="AI98" s="4">
        <f t="shared" ca="1" si="45"/>
        <v>0</v>
      </c>
      <c r="AJ98" s="4">
        <f t="shared" ca="1" si="45"/>
        <v>0</v>
      </c>
      <c r="AK98" s="4">
        <f t="shared" ca="1" si="45"/>
        <v>0</v>
      </c>
      <c r="AL98" s="4">
        <f t="shared" ca="1" si="45"/>
        <v>0</v>
      </c>
      <c r="AM98" s="4">
        <f t="shared" ca="1" si="45"/>
        <v>0</v>
      </c>
      <c r="AN98" s="4">
        <f t="shared" ca="1" si="45"/>
        <v>0</v>
      </c>
      <c r="AO98" s="4">
        <f t="shared" ca="1" si="45"/>
        <v>0</v>
      </c>
      <c r="AP98" s="4">
        <f t="shared" ca="1" si="45"/>
        <v>0</v>
      </c>
      <c r="AQ98" s="4">
        <f t="shared" ca="1" si="45"/>
        <v>0</v>
      </c>
      <c r="AR98" s="4">
        <f t="shared" ca="1" si="45"/>
        <v>0</v>
      </c>
      <c r="AS98" s="4">
        <f t="shared" ca="1" si="45"/>
        <v>0</v>
      </c>
      <c r="AT98" s="4">
        <f t="shared" ca="1" si="45"/>
        <v>0</v>
      </c>
      <c r="AU98" s="4">
        <f t="shared" ca="1" si="45"/>
        <v>0</v>
      </c>
      <c r="AV98" s="4">
        <f t="shared" ca="1" si="45"/>
        <v>0</v>
      </c>
      <c r="AW98" s="4">
        <f t="shared" ca="1" si="45"/>
        <v>0</v>
      </c>
      <c r="AX98" s="4">
        <f t="shared" ca="1" si="45"/>
        <v>0</v>
      </c>
      <c r="AY98" s="4">
        <f t="shared" ca="1" si="45"/>
        <v>0</v>
      </c>
      <c r="AZ98" s="4">
        <f t="shared" ca="1" si="45"/>
        <v>0</v>
      </c>
      <c r="BA98" s="4">
        <f t="shared" ca="1" si="45"/>
        <v>0</v>
      </c>
      <c r="BB98" s="4">
        <f t="shared" ca="1" si="45"/>
        <v>0</v>
      </c>
      <c r="BC98" s="4">
        <f t="shared" ca="1" si="45"/>
        <v>0</v>
      </c>
      <c r="BD98" s="4">
        <f t="shared" ca="1" si="45"/>
        <v>0</v>
      </c>
      <c r="BE98" s="4">
        <f t="shared" ca="1" si="45"/>
        <v>0</v>
      </c>
      <c r="BF98" s="4">
        <f t="shared" ca="1" si="45"/>
        <v>0</v>
      </c>
      <c r="BG98" s="4">
        <f t="shared" ca="1" si="45"/>
        <v>0</v>
      </c>
      <c r="BH98" s="4">
        <f t="shared" ca="1" si="45"/>
        <v>0</v>
      </c>
      <c r="BI98" s="4">
        <f t="shared" ca="1" si="45"/>
        <v>0</v>
      </c>
    </row>
    <row r="99" spans="1:61" ht="45" x14ac:dyDescent="0.25">
      <c r="A99" s="27" t="s">
        <v>344</v>
      </c>
      <c r="C99" s="5">
        <f t="shared" ref="C99:AH99" ca="1" si="46">C81-C96</f>
        <v>0</v>
      </c>
      <c r="D99" s="5">
        <f t="shared" ca="1" si="46"/>
        <v>0</v>
      </c>
      <c r="E99" s="5">
        <f t="shared" ca="1" si="46"/>
        <v>0</v>
      </c>
      <c r="F99" s="5">
        <f t="shared" ca="1" si="46"/>
        <v>0</v>
      </c>
      <c r="G99" s="5">
        <f t="shared" ca="1" si="46"/>
        <v>0</v>
      </c>
      <c r="H99" s="5">
        <f t="shared" ca="1" si="46"/>
        <v>0</v>
      </c>
      <c r="I99" s="5">
        <f t="shared" ca="1" si="46"/>
        <v>0</v>
      </c>
      <c r="J99" s="5">
        <f t="shared" ca="1" si="46"/>
        <v>0</v>
      </c>
      <c r="K99" s="5">
        <f t="shared" ca="1" si="46"/>
        <v>0</v>
      </c>
      <c r="L99" s="5">
        <f t="shared" ca="1" si="46"/>
        <v>0</v>
      </c>
      <c r="M99" s="5">
        <f t="shared" ca="1" si="46"/>
        <v>0</v>
      </c>
      <c r="N99" s="5">
        <f t="shared" ca="1" si="46"/>
        <v>0</v>
      </c>
      <c r="O99" s="5">
        <f t="shared" ca="1" si="46"/>
        <v>0</v>
      </c>
      <c r="P99" s="5">
        <f t="shared" ca="1" si="46"/>
        <v>0</v>
      </c>
      <c r="Q99" s="5">
        <f t="shared" ca="1" si="46"/>
        <v>0</v>
      </c>
      <c r="R99" s="5">
        <f t="shared" ca="1" si="46"/>
        <v>0</v>
      </c>
      <c r="S99" s="5">
        <f t="shared" ca="1" si="46"/>
        <v>0</v>
      </c>
      <c r="T99" s="5">
        <f t="shared" ca="1" si="46"/>
        <v>0</v>
      </c>
      <c r="U99" s="5">
        <f t="shared" ca="1" si="46"/>
        <v>0</v>
      </c>
      <c r="V99" s="5">
        <f t="shared" ca="1" si="46"/>
        <v>0</v>
      </c>
      <c r="W99" s="5">
        <f t="shared" ca="1" si="46"/>
        <v>0</v>
      </c>
      <c r="X99" s="5">
        <f t="shared" ca="1" si="46"/>
        <v>0</v>
      </c>
      <c r="Y99" s="5">
        <f t="shared" ca="1" si="46"/>
        <v>0</v>
      </c>
      <c r="Z99" s="5">
        <f t="shared" ca="1" si="46"/>
        <v>0</v>
      </c>
      <c r="AA99" s="5">
        <f t="shared" ca="1" si="46"/>
        <v>0</v>
      </c>
      <c r="AB99" s="5">
        <f t="shared" ca="1" si="46"/>
        <v>0</v>
      </c>
      <c r="AC99" s="5">
        <f t="shared" ca="1" si="46"/>
        <v>0</v>
      </c>
      <c r="AD99" s="5">
        <f t="shared" ca="1" si="46"/>
        <v>0</v>
      </c>
      <c r="AE99" s="5">
        <f t="shared" ca="1" si="46"/>
        <v>0</v>
      </c>
      <c r="AF99" s="5">
        <f t="shared" ca="1" si="46"/>
        <v>0</v>
      </c>
      <c r="AG99" s="5">
        <f t="shared" ca="1" si="46"/>
        <v>0</v>
      </c>
      <c r="AH99" s="5">
        <f t="shared" ca="1" si="46"/>
        <v>0</v>
      </c>
      <c r="AI99" s="5">
        <f t="shared" ref="AI99:BI99" ca="1" si="47">AI81-AI96</f>
        <v>0</v>
      </c>
      <c r="AJ99" s="5">
        <f t="shared" ca="1" si="47"/>
        <v>0</v>
      </c>
      <c r="AK99" s="5">
        <f t="shared" ca="1" si="47"/>
        <v>0</v>
      </c>
      <c r="AL99" s="5">
        <f t="shared" ca="1" si="47"/>
        <v>0</v>
      </c>
      <c r="AM99" s="5">
        <f t="shared" ca="1" si="47"/>
        <v>0</v>
      </c>
      <c r="AN99" s="5">
        <f t="shared" ca="1" si="47"/>
        <v>0</v>
      </c>
      <c r="AO99" s="5">
        <f t="shared" ca="1" si="47"/>
        <v>0</v>
      </c>
      <c r="AP99" s="5">
        <f t="shared" ca="1" si="47"/>
        <v>0</v>
      </c>
      <c r="AQ99" s="5">
        <f t="shared" ca="1" si="47"/>
        <v>0</v>
      </c>
      <c r="AR99" s="5">
        <f t="shared" ca="1" si="47"/>
        <v>0</v>
      </c>
      <c r="AS99" s="5">
        <f t="shared" ca="1" si="47"/>
        <v>0</v>
      </c>
      <c r="AT99" s="5">
        <f t="shared" ca="1" si="47"/>
        <v>0</v>
      </c>
      <c r="AU99" s="5">
        <f t="shared" ca="1" si="47"/>
        <v>0</v>
      </c>
      <c r="AV99" s="5">
        <f t="shared" ca="1" si="47"/>
        <v>0</v>
      </c>
      <c r="AW99" s="5">
        <f t="shared" ca="1" si="47"/>
        <v>0</v>
      </c>
      <c r="AX99" s="5">
        <f t="shared" ca="1" si="47"/>
        <v>0</v>
      </c>
      <c r="AY99" s="5">
        <f t="shared" ca="1" si="47"/>
        <v>0</v>
      </c>
      <c r="AZ99" s="5">
        <f t="shared" ca="1" si="47"/>
        <v>0</v>
      </c>
      <c r="BA99" s="5">
        <f t="shared" ca="1" si="47"/>
        <v>0</v>
      </c>
      <c r="BB99" s="5">
        <f t="shared" ca="1" si="47"/>
        <v>0</v>
      </c>
      <c r="BC99" s="5">
        <f t="shared" ca="1" si="47"/>
        <v>0</v>
      </c>
      <c r="BD99" s="5">
        <f t="shared" ca="1" si="47"/>
        <v>0</v>
      </c>
      <c r="BE99" s="5">
        <f t="shared" ca="1" si="47"/>
        <v>0</v>
      </c>
      <c r="BF99" s="5">
        <f t="shared" ca="1" si="47"/>
        <v>0</v>
      </c>
      <c r="BG99" s="5">
        <f t="shared" ca="1" si="47"/>
        <v>0</v>
      </c>
      <c r="BH99" s="5">
        <f t="shared" ca="1" si="47"/>
        <v>0</v>
      </c>
      <c r="BI99" s="5">
        <f t="shared" ca="1" si="47"/>
        <v>0</v>
      </c>
    </row>
    <row r="100" spans="1:61" x14ac:dyDescent="0.25">
      <c r="A100" s="27" t="s">
        <v>438</v>
      </c>
      <c r="B100" s="33">
        <f>B21</f>
        <v>0.72815533980582525</v>
      </c>
      <c r="C100" s="4">
        <f ca="1">$B$100*C99</f>
        <v>0</v>
      </c>
      <c r="D100" s="4">
        <f t="shared" ref="D100:BI100" ca="1" si="48">$B$100*D99</f>
        <v>0</v>
      </c>
      <c r="E100" s="4">
        <f t="shared" ca="1" si="48"/>
        <v>0</v>
      </c>
      <c r="F100" s="4">
        <f t="shared" ca="1" si="48"/>
        <v>0</v>
      </c>
      <c r="G100" s="4">
        <f t="shared" ca="1" si="48"/>
        <v>0</v>
      </c>
      <c r="H100" s="4">
        <f t="shared" ca="1" si="48"/>
        <v>0</v>
      </c>
      <c r="I100" s="4">
        <f t="shared" ca="1" si="48"/>
        <v>0</v>
      </c>
      <c r="J100" s="4">
        <f t="shared" ca="1" si="48"/>
        <v>0</v>
      </c>
      <c r="K100" s="4">
        <f t="shared" ca="1" si="48"/>
        <v>0</v>
      </c>
      <c r="L100" s="4">
        <f t="shared" ca="1" si="48"/>
        <v>0</v>
      </c>
      <c r="M100" s="4">
        <f t="shared" ca="1" si="48"/>
        <v>0</v>
      </c>
      <c r="N100" s="4">
        <f t="shared" ca="1" si="48"/>
        <v>0</v>
      </c>
      <c r="O100" s="4">
        <f t="shared" ca="1" si="48"/>
        <v>0</v>
      </c>
      <c r="P100" s="4">
        <f t="shared" ca="1" si="48"/>
        <v>0</v>
      </c>
      <c r="Q100" s="4">
        <f t="shared" ca="1" si="48"/>
        <v>0</v>
      </c>
      <c r="R100" s="4">
        <f t="shared" ca="1" si="48"/>
        <v>0</v>
      </c>
      <c r="S100" s="4">
        <f t="shared" ca="1" si="48"/>
        <v>0</v>
      </c>
      <c r="T100" s="4">
        <f t="shared" ca="1" si="48"/>
        <v>0</v>
      </c>
      <c r="U100" s="4">
        <f t="shared" ca="1" si="48"/>
        <v>0</v>
      </c>
      <c r="V100" s="4">
        <f t="shared" ca="1" si="48"/>
        <v>0</v>
      </c>
      <c r="W100" s="4">
        <f t="shared" ca="1" si="48"/>
        <v>0</v>
      </c>
      <c r="X100" s="4">
        <f t="shared" ca="1" si="48"/>
        <v>0</v>
      </c>
      <c r="Y100" s="4">
        <f t="shared" ca="1" si="48"/>
        <v>0</v>
      </c>
      <c r="Z100" s="4">
        <f t="shared" ca="1" si="48"/>
        <v>0</v>
      </c>
      <c r="AA100" s="4">
        <f t="shared" ca="1" si="48"/>
        <v>0</v>
      </c>
      <c r="AB100" s="4">
        <f t="shared" ca="1" si="48"/>
        <v>0</v>
      </c>
      <c r="AC100" s="4">
        <f t="shared" ca="1" si="48"/>
        <v>0</v>
      </c>
      <c r="AD100" s="4">
        <f t="shared" ca="1" si="48"/>
        <v>0</v>
      </c>
      <c r="AE100" s="4">
        <f t="shared" ca="1" si="48"/>
        <v>0</v>
      </c>
      <c r="AF100" s="4">
        <f t="shared" ca="1" si="48"/>
        <v>0</v>
      </c>
      <c r="AG100" s="4">
        <f t="shared" ca="1" si="48"/>
        <v>0</v>
      </c>
      <c r="AH100" s="4">
        <f t="shared" ca="1" si="48"/>
        <v>0</v>
      </c>
      <c r="AI100" s="4">
        <f t="shared" ca="1" si="48"/>
        <v>0</v>
      </c>
      <c r="AJ100" s="4">
        <f t="shared" ca="1" si="48"/>
        <v>0</v>
      </c>
      <c r="AK100" s="4">
        <f t="shared" ca="1" si="48"/>
        <v>0</v>
      </c>
      <c r="AL100" s="4">
        <f t="shared" ca="1" si="48"/>
        <v>0</v>
      </c>
      <c r="AM100" s="4">
        <f t="shared" ca="1" si="48"/>
        <v>0</v>
      </c>
      <c r="AN100" s="4">
        <f t="shared" ca="1" si="48"/>
        <v>0</v>
      </c>
      <c r="AO100" s="4">
        <f t="shared" ca="1" si="48"/>
        <v>0</v>
      </c>
      <c r="AP100" s="4">
        <f t="shared" ca="1" si="48"/>
        <v>0</v>
      </c>
      <c r="AQ100" s="4">
        <f t="shared" ca="1" si="48"/>
        <v>0</v>
      </c>
      <c r="AR100" s="4">
        <f t="shared" ca="1" si="48"/>
        <v>0</v>
      </c>
      <c r="AS100" s="4">
        <f t="shared" ca="1" si="48"/>
        <v>0</v>
      </c>
      <c r="AT100" s="4">
        <f t="shared" ca="1" si="48"/>
        <v>0</v>
      </c>
      <c r="AU100" s="4">
        <f t="shared" ca="1" si="48"/>
        <v>0</v>
      </c>
      <c r="AV100" s="4">
        <f t="shared" ca="1" si="48"/>
        <v>0</v>
      </c>
      <c r="AW100" s="4">
        <f t="shared" ca="1" si="48"/>
        <v>0</v>
      </c>
      <c r="AX100" s="4">
        <f t="shared" ca="1" si="48"/>
        <v>0</v>
      </c>
      <c r="AY100" s="4">
        <f t="shared" ca="1" si="48"/>
        <v>0</v>
      </c>
      <c r="AZ100" s="4">
        <f t="shared" ca="1" si="48"/>
        <v>0</v>
      </c>
      <c r="BA100" s="4">
        <f t="shared" ca="1" si="48"/>
        <v>0</v>
      </c>
      <c r="BB100" s="4">
        <f t="shared" ca="1" si="48"/>
        <v>0</v>
      </c>
      <c r="BC100" s="4">
        <f t="shared" ca="1" si="48"/>
        <v>0</v>
      </c>
      <c r="BD100" s="4">
        <f t="shared" ca="1" si="48"/>
        <v>0</v>
      </c>
      <c r="BE100" s="4">
        <f t="shared" ca="1" si="48"/>
        <v>0</v>
      </c>
      <c r="BF100" s="4">
        <f t="shared" ca="1" si="48"/>
        <v>0</v>
      </c>
      <c r="BG100" s="4">
        <f t="shared" ca="1" si="48"/>
        <v>0</v>
      </c>
      <c r="BH100" s="4">
        <f t="shared" ca="1" si="48"/>
        <v>0</v>
      </c>
      <c r="BI100" s="4">
        <f t="shared" ca="1" si="48"/>
        <v>0</v>
      </c>
    </row>
    <row r="101" spans="1:61" x14ac:dyDescent="0.25">
      <c r="A101" s="27" t="s">
        <v>439</v>
      </c>
      <c r="B101" s="20">
        <f>1-B100</f>
        <v>0.27184466019417475</v>
      </c>
      <c r="C101" s="4">
        <f ca="1">$B$101*C99</f>
        <v>0</v>
      </c>
      <c r="D101" s="4">
        <f t="shared" ref="D101:BI101" ca="1" si="49">$B$101*D99</f>
        <v>0</v>
      </c>
      <c r="E101" s="4">
        <f t="shared" ca="1" si="49"/>
        <v>0</v>
      </c>
      <c r="F101" s="4">
        <f t="shared" ca="1" si="49"/>
        <v>0</v>
      </c>
      <c r="G101" s="4">
        <f t="shared" ca="1" si="49"/>
        <v>0</v>
      </c>
      <c r="H101" s="4">
        <f t="shared" ca="1" si="49"/>
        <v>0</v>
      </c>
      <c r="I101" s="4">
        <f t="shared" ca="1" si="49"/>
        <v>0</v>
      </c>
      <c r="J101" s="4">
        <f t="shared" ca="1" si="49"/>
        <v>0</v>
      </c>
      <c r="K101" s="4">
        <f t="shared" ca="1" si="49"/>
        <v>0</v>
      </c>
      <c r="L101" s="4">
        <f t="shared" ca="1" si="49"/>
        <v>0</v>
      </c>
      <c r="M101" s="4">
        <f t="shared" ca="1" si="49"/>
        <v>0</v>
      </c>
      <c r="N101" s="4">
        <f t="shared" ca="1" si="49"/>
        <v>0</v>
      </c>
      <c r="O101" s="4">
        <f t="shared" ca="1" si="49"/>
        <v>0</v>
      </c>
      <c r="P101" s="4">
        <f t="shared" ca="1" si="49"/>
        <v>0</v>
      </c>
      <c r="Q101" s="4">
        <f t="shared" ca="1" si="49"/>
        <v>0</v>
      </c>
      <c r="R101" s="4">
        <f t="shared" ca="1" si="49"/>
        <v>0</v>
      </c>
      <c r="S101" s="4">
        <f t="shared" ca="1" si="49"/>
        <v>0</v>
      </c>
      <c r="T101" s="4">
        <f t="shared" ca="1" si="49"/>
        <v>0</v>
      </c>
      <c r="U101" s="4">
        <f t="shared" ca="1" si="49"/>
        <v>0</v>
      </c>
      <c r="V101" s="4">
        <f t="shared" ca="1" si="49"/>
        <v>0</v>
      </c>
      <c r="W101" s="4">
        <f t="shared" ca="1" si="49"/>
        <v>0</v>
      </c>
      <c r="X101" s="4">
        <f t="shared" ca="1" si="49"/>
        <v>0</v>
      </c>
      <c r="Y101" s="4">
        <f t="shared" ca="1" si="49"/>
        <v>0</v>
      </c>
      <c r="Z101" s="4">
        <f t="shared" ca="1" si="49"/>
        <v>0</v>
      </c>
      <c r="AA101" s="4">
        <f t="shared" ca="1" si="49"/>
        <v>0</v>
      </c>
      <c r="AB101" s="4">
        <f t="shared" ca="1" si="49"/>
        <v>0</v>
      </c>
      <c r="AC101" s="4">
        <f t="shared" ca="1" si="49"/>
        <v>0</v>
      </c>
      <c r="AD101" s="4">
        <f t="shared" ca="1" si="49"/>
        <v>0</v>
      </c>
      <c r="AE101" s="4">
        <f t="shared" ca="1" si="49"/>
        <v>0</v>
      </c>
      <c r="AF101" s="4">
        <f t="shared" ca="1" si="49"/>
        <v>0</v>
      </c>
      <c r="AG101" s="4">
        <f t="shared" ca="1" si="49"/>
        <v>0</v>
      </c>
      <c r="AH101" s="4">
        <f t="shared" ca="1" si="49"/>
        <v>0</v>
      </c>
      <c r="AI101" s="4">
        <f t="shared" ca="1" si="49"/>
        <v>0</v>
      </c>
      <c r="AJ101" s="4">
        <f t="shared" ca="1" si="49"/>
        <v>0</v>
      </c>
      <c r="AK101" s="4">
        <f t="shared" ca="1" si="49"/>
        <v>0</v>
      </c>
      <c r="AL101" s="4">
        <f t="shared" ca="1" si="49"/>
        <v>0</v>
      </c>
      <c r="AM101" s="4">
        <f t="shared" ca="1" si="49"/>
        <v>0</v>
      </c>
      <c r="AN101" s="4">
        <f t="shared" ca="1" si="49"/>
        <v>0</v>
      </c>
      <c r="AO101" s="4">
        <f t="shared" ca="1" si="49"/>
        <v>0</v>
      </c>
      <c r="AP101" s="4">
        <f t="shared" ca="1" si="49"/>
        <v>0</v>
      </c>
      <c r="AQ101" s="4">
        <f t="shared" ca="1" si="49"/>
        <v>0</v>
      </c>
      <c r="AR101" s="4">
        <f t="shared" ca="1" si="49"/>
        <v>0</v>
      </c>
      <c r="AS101" s="4">
        <f t="shared" ca="1" si="49"/>
        <v>0</v>
      </c>
      <c r="AT101" s="4">
        <f t="shared" ca="1" si="49"/>
        <v>0</v>
      </c>
      <c r="AU101" s="4">
        <f t="shared" ca="1" si="49"/>
        <v>0</v>
      </c>
      <c r="AV101" s="4">
        <f t="shared" ca="1" si="49"/>
        <v>0</v>
      </c>
      <c r="AW101" s="4">
        <f t="shared" ca="1" si="49"/>
        <v>0</v>
      </c>
      <c r="AX101" s="4">
        <f t="shared" ca="1" si="49"/>
        <v>0</v>
      </c>
      <c r="AY101" s="4">
        <f t="shared" ca="1" si="49"/>
        <v>0</v>
      </c>
      <c r="AZ101" s="4">
        <f t="shared" ca="1" si="49"/>
        <v>0</v>
      </c>
      <c r="BA101" s="4">
        <f t="shared" ca="1" si="49"/>
        <v>0</v>
      </c>
      <c r="BB101" s="4">
        <f t="shared" ca="1" si="49"/>
        <v>0</v>
      </c>
      <c r="BC101" s="4">
        <f t="shared" ca="1" si="49"/>
        <v>0</v>
      </c>
      <c r="BD101" s="4">
        <f t="shared" ca="1" si="49"/>
        <v>0</v>
      </c>
      <c r="BE101" s="4">
        <f t="shared" ca="1" si="49"/>
        <v>0</v>
      </c>
      <c r="BF101" s="4">
        <f t="shared" ca="1" si="49"/>
        <v>0</v>
      </c>
      <c r="BG101" s="4">
        <f t="shared" ca="1" si="49"/>
        <v>0</v>
      </c>
      <c r="BH101" s="4">
        <f t="shared" ca="1" si="49"/>
        <v>0</v>
      </c>
      <c r="BI101" s="4">
        <f t="shared" ca="1" si="49"/>
        <v>0</v>
      </c>
    </row>
    <row r="102" spans="1:61" x14ac:dyDescent="0.25">
      <c r="A102" s="27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</row>
    <row r="103" spans="1:61" x14ac:dyDescent="0.25">
      <c r="A103" s="115" t="s">
        <v>441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</row>
    <row r="104" spans="1:61" x14ac:dyDescent="0.25">
      <c r="A104" s="27" t="s">
        <v>442</v>
      </c>
      <c r="C104" s="4">
        <f t="shared" ref="C104:AH104" ca="1" si="50">C67</f>
        <v>12032796.192507103</v>
      </c>
      <c r="D104" s="4">
        <f t="shared" ca="1" si="50"/>
        <v>0</v>
      </c>
      <c r="E104" s="4">
        <f t="shared" ca="1" si="50"/>
        <v>0</v>
      </c>
      <c r="F104" s="4">
        <f t="shared" ca="1" si="50"/>
        <v>0</v>
      </c>
      <c r="G104" s="4">
        <f t="shared" ca="1" si="50"/>
        <v>0</v>
      </c>
      <c r="H104" s="4">
        <f t="shared" ca="1" si="50"/>
        <v>0</v>
      </c>
      <c r="I104" s="4">
        <f t="shared" ca="1" si="50"/>
        <v>0</v>
      </c>
      <c r="J104" s="4">
        <f t="shared" ca="1" si="50"/>
        <v>0</v>
      </c>
      <c r="K104" s="4">
        <f t="shared" ca="1" si="50"/>
        <v>0</v>
      </c>
      <c r="L104" s="4">
        <f t="shared" ca="1" si="50"/>
        <v>0</v>
      </c>
      <c r="M104" s="4">
        <f t="shared" ca="1" si="50"/>
        <v>0</v>
      </c>
      <c r="N104" s="4">
        <f t="shared" ca="1" si="50"/>
        <v>0</v>
      </c>
      <c r="O104" s="4">
        <f t="shared" ca="1" si="50"/>
        <v>0</v>
      </c>
      <c r="P104" s="4">
        <f t="shared" ca="1" si="50"/>
        <v>0</v>
      </c>
      <c r="Q104" s="4">
        <f t="shared" ca="1" si="50"/>
        <v>0</v>
      </c>
      <c r="R104" s="4">
        <f t="shared" ca="1" si="50"/>
        <v>0</v>
      </c>
      <c r="S104" s="4">
        <f t="shared" ca="1" si="50"/>
        <v>0</v>
      </c>
      <c r="T104" s="4">
        <f t="shared" ca="1" si="50"/>
        <v>0</v>
      </c>
      <c r="U104" s="4">
        <f t="shared" ca="1" si="50"/>
        <v>0</v>
      </c>
      <c r="V104" s="4">
        <f t="shared" ca="1" si="50"/>
        <v>0</v>
      </c>
      <c r="W104" s="4">
        <f t="shared" ca="1" si="50"/>
        <v>0</v>
      </c>
      <c r="X104" s="4">
        <f t="shared" ca="1" si="50"/>
        <v>0</v>
      </c>
      <c r="Y104" s="4">
        <f t="shared" ca="1" si="50"/>
        <v>0</v>
      </c>
      <c r="Z104" s="4">
        <f t="shared" ca="1" si="50"/>
        <v>59586.272557334101</v>
      </c>
      <c r="AA104" s="4">
        <f t="shared" ca="1" si="50"/>
        <v>47304.514043415991</v>
      </c>
      <c r="AB104" s="4">
        <f t="shared" ca="1" si="50"/>
        <v>0</v>
      </c>
      <c r="AC104" s="4">
        <f t="shared" ca="1" si="50"/>
        <v>0</v>
      </c>
      <c r="AD104" s="4">
        <f t="shared" ca="1" si="50"/>
        <v>0</v>
      </c>
      <c r="AE104" s="4">
        <f t="shared" ca="1" si="50"/>
        <v>0</v>
      </c>
      <c r="AF104" s="4">
        <f t="shared" ca="1" si="50"/>
        <v>0</v>
      </c>
      <c r="AG104" s="4">
        <f t="shared" ca="1" si="50"/>
        <v>0</v>
      </c>
      <c r="AH104" s="4">
        <f t="shared" ca="1" si="50"/>
        <v>0</v>
      </c>
      <c r="AI104" s="4">
        <f t="shared" ref="AI104:BI104" ca="1" si="51">AI67</f>
        <v>0</v>
      </c>
      <c r="AJ104" s="4">
        <f t="shared" ca="1" si="51"/>
        <v>0</v>
      </c>
      <c r="AK104" s="4">
        <f t="shared" ca="1" si="51"/>
        <v>0</v>
      </c>
      <c r="AL104" s="4">
        <f t="shared" ca="1" si="51"/>
        <v>0</v>
      </c>
      <c r="AM104" s="4">
        <f t="shared" ca="1" si="51"/>
        <v>0</v>
      </c>
      <c r="AN104" s="4">
        <f t="shared" ca="1" si="51"/>
        <v>0</v>
      </c>
      <c r="AO104" s="4">
        <f t="shared" ca="1" si="51"/>
        <v>0</v>
      </c>
      <c r="AP104" s="4">
        <f t="shared" ca="1" si="51"/>
        <v>0</v>
      </c>
      <c r="AQ104" s="4">
        <f t="shared" ca="1" si="51"/>
        <v>0</v>
      </c>
      <c r="AR104" s="4">
        <f t="shared" ca="1" si="51"/>
        <v>0</v>
      </c>
      <c r="AS104" s="4">
        <f t="shared" ca="1" si="51"/>
        <v>0</v>
      </c>
      <c r="AT104" s="4">
        <f t="shared" ca="1" si="51"/>
        <v>0</v>
      </c>
      <c r="AU104" s="4">
        <f t="shared" ca="1" si="51"/>
        <v>0</v>
      </c>
      <c r="AV104" s="4">
        <f t="shared" ca="1" si="51"/>
        <v>0</v>
      </c>
      <c r="AW104" s="4">
        <f t="shared" ca="1" si="51"/>
        <v>0</v>
      </c>
      <c r="AX104" s="4">
        <f t="shared" ca="1" si="51"/>
        <v>0</v>
      </c>
      <c r="AY104" s="4">
        <f t="shared" ca="1" si="51"/>
        <v>0</v>
      </c>
      <c r="AZ104" s="4">
        <f t="shared" ca="1" si="51"/>
        <v>0</v>
      </c>
      <c r="BA104" s="4">
        <f t="shared" ca="1" si="51"/>
        <v>0</v>
      </c>
      <c r="BB104" s="4">
        <f t="shared" ca="1" si="51"/>
        <v>0</v>
      </c>
      <c r="BC104" s="4">
        <f t="shared" ca="1" si="51"/>
        <v>0</v>
      </c>
      <c r="BD104" s="4">
        <f t="shared" ca="1" si="51"/>
        <v>0</v>
      </c>
      <c r="BE104" s="4">
        <f t="shared" ca="1" si="51"/>
        <v>0</v>
      </c>
      <c r="BF104" s="4">
        <f t="shared" ca="1" si="51"/>
        <v>0</v>
      </c>
      <c r="BG104" s="4">
        <f t="shared" ca="1" si="51"/>
        <v>0</v>
      </c>
      <c r="BH104" s="4">
        <f t="shared" ca="1" si="51"/>
        <v>0</v>
      </c>
      <c r="BI104" s="4">
        <f t="shared" ca="1" si="51"/>
        <v>0</v>
      </c>
    </row>
    <row r="105" spans="1:61" x14ac:dyDescent="0.25">
      <c r="A105" s="27" t="s">
        <v>443</v>
      </c>
      <c r="C105" s="4">
        <f t="shared" ref="C105:AH105" ca="1" si="52">C68</f>
        <v>0</v>
      </c>
      <c r="D105" s="4">
        <f t="shared" ca="1" si="52"/>
        <v>63558.656312934872</v>
      </c>
      <c r="E105" s="4">
        <f t="shared" ca="1" si="52"/>
        <v>102509.24152993565</v>
      </c>
      <c r="F105" s="4">
        <f t="shared" ca="1" si="52"/>
        <v>101954.08384196983</v>
      </c>
      <c r="G105" s="4">
        <f t="shared" ca="1" si="52"/>
        <v>141263.71750819086</v>
      </c>
      <c r="H105" s="4">
        <f t="shared" ca="1" si="52"/>
        <v>102426.54944651382</v>
      </c>
      <c r="I105" s="4">
        <f t="shared" ca="1" si="52"/>
        <v>89908.813393577308</v>
      </c>
      <c r="J105" s="4">
        <f t="shared" ca="1" si="52"/>
        <v>89908.813393577308</v>
      </c>
      <c r="K105" s="4">
        <f t="shared" ca="1" si="52"/>
        <v>89908.813393577308</v>
      </c>
      <c r="L105" s="4">
        <f t="shared" ca="1" si="52"/>
        <v>89908.813393577308</v>
      </c>
      <c r="M105" s="4">
        <f t="shared" ca="1" si="52"/>
        <v>89908.813393577308</v>
      </c>
      <c r="N105" s="4">
        <f t="shared" ca="1" si="52"/>
        <v>89908.813393577308</v>
      </c>
      <c r="O105" s="4">
        <f t="shared" ca="1" si="52"/>
        <v>89908.813393577308</v>
      </c>
      <c r="P105" s="4">
        <f t="shared" ca="1" si="52"/>
        <v>89908.813393577308</v>
      </c>
      <c r="Q105" s="4">
        <f t="shared" ca="1" si="52"/>
        <v>89908.813393577308</v>
      </c>
      <c r="R105" s="4">
        <f t="shared" ca="1" si="52"/>
        <v>89908.813393577308</v>
      </c>
      <c r="S105" s="4">
        <f t="shared" ca="1" si="52"/>
        <v>89908.813393577308</v>
      </c>
      <c r="T105" s="4">
        <f t="shared" ca="1" si="52"/>
        <v>5977638.0044554528</v>
      </c>
      <c r="U105" s="4">
        <f t="shared" ca="1" si="52"/>
        <v>45750.84446061324</v>
      </c>
      <c r="V105" s="4">
        <f t="shared" ca="1" si="52"/>
        <v>45750.84446061324</v>
      </c>
      <c r="W105" s="4">
        <f t="shared" ca="1" si="52"/>
        <v>45750.84446061324</v>
      </c>
      <c r="X105" s="4">
        <f t="shared" ca="1" si="52"/>
        <v>45750.84446061324</v>
      </c>
      <c r="Y105" s="4">
        <f t="shared" ca="1" si="52"/>
        <v>45750.84446061324</v>
      </c>
      <c r="Z105" s="4">
        <f t="shared" ca="1" si="52"/>
        <v>0</v>
      </c>
      <c r="AA105" s="4">
        <f t="shared" ca="1" si="52"/>
        <v>0</v>
      </c>
      <c r="AB105" s="4">
        <f t="shared" ca="1" si="52"/>
        <v>0</v>
      </c>
      <c r="AC105" s="4">
        <f t="shared" ca="1" si="52"/>
        <v>0</v>
      </c>
      <c r="AD105" s="4">
        <f t="shared" ca="1" si="52"/>
        <v>0</v>
      </c>
      <c r="AE105" s="4">
        <f t="shared" ca="1" si="52"/>
        <v>0</v>
      </c>
      <c r="AF105" s="4">
        <f t="shared" ca="1" si="52"/>
        <v>0</v>
      </c>
      <c r="AG105" s="4">
        <f t="shared" ca="1" si="52"/>
        <v>0</v>
      </c>
      <c r="AH105" s="4">
        <f t="shared" ca="1" si="52"/>
        <v>0</v>
      </c>
      <c r="AI105" s="4">
        <f t="shared" ref="AI105:BI105" ca="1" si="53">AI68</f>
        <v>0</v>
      </c>
      <c r="AJ105" s="4">
        <f t="shared" ca="1" si="53"/>
        <v>0</v>
      </c>
      <c r="AK105" s="4">
        <f t="shared" ca="1" si="53"/>
        <v>0</v>
      </c>
      <c r="AL105" s="4">
        <f t="shared" ca="1" si="53"/>
        <v>0</v>
      </c>
      <c r="AM105" s="4">
        <f t="shared" ca="1" si="53"/>
        <v>0</v>
      </c>
      <c r="AN105" s="4">
        <f t="shared" ca="1" si="53"/>
        <v>0</v>
      </c>
      <c r="AO105" s="4">
        <f t="shared" ca="1" si="53"/>
        <v>0</v>
      </c>
      <c r="AP105" s="4">
        <f t="shared" ca="1" si="53"/>
        <v>0</v>
      </c>
      <c r="AQ105" s="4">
        <f t="shared" ca="1" si="53"/>
        <v>0</v>
      </c>
      <c r="AR105" s="4">
        <f t="shared" ca="1" si="53"/>
        <v>0</v>
      </c>
      <c r="AS105" s="4">
        <f t="shared" ca="1" si="53"/>
        <v>0</v>
      </c>
      <c r="AT105" s="4">
        <f t="shared" ca="1" si="53"/>
        <v>0</v>
      </c>
      <c r="AU105" s="4">
        <f t="shared" ca="1" si="53"/>
        <v>0</v>
      </c>
      <c r="AV105" s="4">
        <f t="shared" ca="1" si="53"/>
        <v>0</v>
      </c>
      <c r="AW105" s="4">
        <f t="shared" ca="1" si="53"/>
        <v>0</v>
      </c>
      <c r="AX105" s="4">
        <f t="shared" ca="1" si="53"/>
        <v>0</v>
      </c>
      <c r="AY105" s="4">
        <f t="shared" ca="1" si="53"/>
        <v>0</v>
      </c>
      <c r="AZ105" s="4">
        <f t="shared" ca="1" si="53"/>
        <v>0</v>
      </c>
      <c r="BA105" s="4">
        <f t="shared" ca="1" si="53"/>
        <v>0</v>
      </c>
      <c r="BB105" s="4">
        <f t="shared" ca="1" si="53"/>
        <v>0</v>
      </c>
      <c r="BC105" s="4">
        <f t="shared" ca="1" si="53"/>
        <v>0</v>
      </c>
      <c r="BD105" s="4">
        <f t="shared" ca="1" si="53"/>
        <v>0</v>
      </c>
      <c r="BE105" s="4">
        <f t="shared" ca="1" si="53"/>
        <v>0</v>
      </c>
      <c r="BF105" s="4">
        <f t="shared" ca="1" si="53"/>
        <v>0</v>
      </c>
      <c r="BG105" s="4">
        <f t="shared" ca="1" si="53"/>
        <v>0</v>
      </c>
      <c r="BH105" s="4">
        <f t="shared" ca="1" si="53"/>
        <v>0</v>
      </c>
      <c r="BI105" s="4">
        <f t="shared" ca="1" si="53"/>
        <v>0</v>
      </c>
    </row>
    <row r="106" spans="1:61" x14ac:dyDescent="0.25">
      <c r="A106" s="27" t="s">
        <v>444</v>
      </c>
      <c r="C106" s="4">
        <f t="shared" ref="C106:AH106" ca="1" si="54">C69</f>
        <v>-12032796.192507103</v>
      </c>
      <c r="D106" s="4">
        <f t="shared" ca="1" si="54"/>
        <v>63558.656312934872</v>
      </c>
      <c r="E106" s="4">
        <f t="shared" ca="1" si="54"/>
        <v>102509.24152993565</v>
      </c>
      <c r="F106" s="4">
        <f t="shared" ca="1" si="54"/>
        <v>101954.08384196983</v>
      </c>
      <c r="G106" s="4">
        <f t="shared" ca="1" si="54"/>
        <v>141263.71750819086</v>
      </c>
      <c r="H106" s="4">
        <f t="shared" ca="1" si="54"/>
        <v>102426.54944651382</v>
      </c>
      <c r="I106" s="4">
        <f t="shared" ca="1" si="54"/>
        <v>89908.813393577308</v>
      </c>
      <c r="J106" s="4">
        <f t="shared" ca="1" si="54"/>
        <v>89908.813393577308</v>
      </c>
      <c r="K106" s="4">
        <f t="shared" ca="1" si="54"/>
        <v>89908.813393577308</v>
      </c>
      <c r="L106" s="4">
        <f t="shared" ca="1" si="54"/>
        <v>89908.813393577308</v>
      </c>
      <c r="M106" s="4">
        <f t="shared" ca="1" si="54"/>
        <v>89908.813393577308</v>
      </c>
      <c r="N106" s="4">
        <f t="shared" ca="1" si="54"/>
        <v>89908.813393577308</v>
      </c>
      <c r="O106" s="4">
        <f t="shared" ca="1" si="54"/>
        <v>89908.813393577308</v>
      </c>
      <c r="P106" s="4">
        <f t="shared" ca="1" si="54"/>
        <v>89908.813393577308</v>
      </c>
      <c r="Q106" s="4">
        <f t="shared" ca="1" si="54"/>
        <v>89908.813393577308</v>
      </c>
      <c r="R106" s="4">
        <f t="shared" ca="1" si="54"/>
        <v>89908.813393577308</v>
      </c>
      <c r="S106" s="4">
        <f t="shared" ca="1" si="54"/>
        <v>89908.813393577308</v>
      </c>
      <c r="T106" s="4">
        <f t="shared" ca="1" si="54"/>
        <v>5977638.0044554528</v>
      </c>
      <c r="U106" s="4">
        <f t="shared" ca="1" si="54"/>
        <v>45750.84446061324</v>
      </c>
      <c r="V106" s="4">
        <f t="shared" ca="1" si="54"/>
        <v>45750.84446061324</v>
      </c>
      <c r="W106" s="4">
        <f t="shared" ca="1" si="54"/>
        <v>45750.84446061324</v>
      </c>
      <c r="X106" s="4">
        <f t="shared" ca="1" si="54"/>
        <v>45750.84446061324</v>
      </c>
      <c r="Y106" s="4">
        <f t="shared" ca="1" si="54"/>
        <v>45750.84446061324</v>
      </c>
      <c r="Z106" s="4">
        <f t="shared" ca="1" si="54"/>
        <v>-59586.272557334101</v>
      </c>
      <c r="AA106" s="4">
        <f t="shared" ca="1" si="54"/>
        <v>-47304.514043415991</v>
      </c>
      <c r="AB106" s="4">
        <f t="shared" ca="1" si="54"/>
        <v>0</v>
      </c>
      <c r="AC106" s="4">
        <f t="shared" ca="1" si="54"/>
        <v>0</v>
      </c>
      <c r="AD106" s="4">
        <f t="shared" ca="1" si="54"/>
        <v>0</v>
      </c>
      <c r="AE106" s="4">
        <f t="shared" ca="1" si="54"/>
        <v>0</v>
      </c>
      <c r="AF106" s="4">
        <f t="shared" ca="1" si="54"/>
        <v>0</v>
      </c>
      <c r="AG106" s="4">
        <f t="shared" ca="1" si="54"/>
        <v>0</v>
      </c>
      <c r="AH106" s="4">
        <f t="shared" ca="1" si="54"/>
        <v>0</v>
      </c>
      <c r="AI106" s="4">
        <f t="shared" ref="AI106:BI106" ca="1" si="55">AI69</f>
        <v>0</v>
      </c>
      <c r="AJ106" s="4">
        <f t="shared" ca="1" si="55"/>
        <v>0</v>
      </c>
      <c r="AK106" s="4">
        <f t="shared" ca="1" si="55"/>
        <v>0</v>
      </c>
      <c r="AL106" s="4">
        <f t="shared" ca="1" si="55"/>
        <v>0</v>
      </c>
      <c r="AM106" s="4">
        <f t="shared" ca="1" si="55"/>
        <v>0</v>
      </c>
      <c r="AN106" s="4">
        <f t="shared" ca="1" si="55"/>
        <v>0</v>
      </c>
      <c r="AO106" s="4">
        <f t="shared" ca="1" si="55"/>
        <v>0</v>
      </c>
      <c r="AP106" s="4">
        <f t="shared" ca="1" si="55"/>
        <v>0</v>
      </c>
      <c r="AQ106" s="4">
        <f t="shared" ca="1" si="55"/>
        <v>0</v>
      </c>
      <c r="AR106" s="4">
        <f t="shared" ca="1" si="55"/>
        <v>0</v>
      </c>
      <c r="AS106" s="4">
        <f t="shared" ca="1" si="55"/>
        <v>0</v>
      </c>
      <c r="AT106" s="4">
        <f t="shared" ca="1" si="55"/>
        <v>0</v>
      </c>
      <c r="AU106" s="4">
        <f t="shared" ca="1" si="55"/>
        <v>0</v>
      </c>
      <c r="AV106" s="4">
        <f t="shared" ca="1" si="55"/>
        <v>0</v>
      </c>
      <c r="AW106" s="4">
        <f t="shared" ca="1" si="55"/>
        <v>0</v>
      </c>
      <c r="AX106" s="4">
        <f t="shared" ca="1" si="55"/>
        <v>0</v>
      </c>
      <c r="AY106" s="4">
        <f t="shared" ca="1" si="55"/>
        <v>0</v>
      </c>
      <c r="AZ106" s="4">
        <f t="shared" ca="1" si="55"/>
        <v>0</v>
      </c>
      <c r="BA106" s="4">
        <f t="shared" ca="1" si="55"/>
        <v>0</v>
      </c>
      <c r="BB106" s="4">
        <f t="shared" ca="1" si="55"/>
        <v>0</v>
      </c>
      <c r="BC106" s="4">
        <f t="shared" ca="1" si="55"/>
        <v>0</v>
      </c>
      <c r="BD106" s="4">
        <f t="shared" ca="1" si="55"/>
        <v>0</v>
      </c>
      <c r="BE106" s="4">
        <f t="shared" ca="1" si="55"/>
        <v>0</v>
      </c>
      <c r="BF106" s="4">
        <f t="shared" ca="1" si="55"/>
        <v>0</v>
      </c>
      <c r="BG106" s="4">
        <f t="shared" ca="1" si="55"/>
        <v>0</v>
      </c>
      <c r="BH106" s="4">
        <f t="shared" ca="1" si="55"/>
        <v>0</v>
      </c>
      <c r="BI106" s="4">
        <f t="shared" ca="1" si="55"/>
        <v>0</v>
      </c>
    </row>
    <row r="107" spans="1:61" x14ac:dyDescent="0.25">
      <c r="A107" s="27" t="s">
        <v>445</v>
      </c>
      <c r="C107" s="4">
        <f ca="1">C97</f>
        <v>0</v>
      </c>
      <c r="D107" s="4">
        <f t="shared" ref="D107:BI107" ca="1" si="56">D97</f>
        <v>0</v>
      </c>
      <c r="E107" s="4">
        <f t="shared" ca="1" si="56"/>
        <v>0</v>
      </c>
      <c r="F107" s="4">
        <f t="shared" ca="1" si="56"/>
        <v>0</v>
      </c>
      <c r="G107" s="4">
        <f t="shared" ca="1" si="56"/>
        <v>0</v>
      </c>
      <c r="H107" s="4">
        <f t="shared" ca="1" si="56"/>
        <v>59481.33252691829</v>
      </c>
      <c r="I107" s="4">
        <f t="shared" ca="1" si="56"/>
        <v>98757.883337691703</v>
      </c>
      <c r="J107" s="4">
        <f t="shared" ca="1" si="56"/>
        <v>129328.51742726228</v>
      </c>
      <c r="K107" s="4">
        <f t="shared" ca="1" si="56"/>
        <v>160829.95943257731</v>
      </c>
      <c r="L107" s="4">
        <f t="shared" ca="1" si="56"/>
        <v>133355.71331151208</v>
      </c>
      <c r="M107" s="4">
        <f t="shared" ca="1" si="56"/>
        <v>125432.07016982857</v>
      </c>
      <c r="N107" s="4">
        <f t="shared" ca="1" si="56"/>
        <v>11741.785727904533</v>
      </c>
      <c r="O107" s="4">
        <f t="shared" ca="1" si="56"/>
        <v>23161.029415610567</v>
      </c>
      <c r="P107" s="4">
        <f t="shared" ca="1" si="56"/>
        <v>35654.363513477154</v>
      </c>
      <c r="Q107" s="4">
        <f t="shared" ca="1" si="56"/>
        <v>48348.367440504961</v>
      </c>
      <c r="R107" s="4">
        <f t="shared" ca="1" si="56"/>
        <v>64017.935592109294</v>
      </c>
      <c r="S107" s="4">
        <f t="shared" ca="1" si="56"/>
        <v>78130.690588222526</v>
      </c>
      <c r="T107" s="4">
        <f t="shared" ca="1" si="56"/>
        <v>189489.86558968874</v>
      </c>
      <c r="U107" s="4">
        <f t="shared" ca="1" si="56"/>
        <v>64973.564201237401</v>
      </c>
      <c r="V107" s="4">
        <f t="shared" ca="1" si="56"/>
        <v>80815.647319202093</v>
      </c>
      <c r="W107" s="4">
        <f t="shared" ca="1" si="56"/>
        <v>96889.99024229878</v>
      </c>
      <c r="X107" s="4">
        <f t="shared" ca="1" si="56"/>
        <v>3250.0211555502851</v>
      </c>
      <c r="Y107" s="4">
        <f t="shared" ca="1" si="56"/>
        <v>5480.2675251361416</v>
      </c>
      <c r="Z107" s="4">
        <f t="shared" ca="1" si="56"/>
        <v>0</v>
      </c>
      <c r="AA107" s="4">
        <f t="shared" ca="1" si="56"/>
        <v>0</v>
      </c>
      <c r="AB107" s="4">
        <f t="shared" ca="1" si="56"/>
        <v>0</v>
      </c>
      <c r="AC107" s="4">
        <f t="shared" ca="1" si="56"/>
        <v>0</v>
      </c>
      <c r="AD107" s="4">
        <f t="shared" ca="1" si="56"/>
        <v>0</v>
      </c>
      <c r="AE107" s="4">
        <f t="shared" ca="1" si="56"/>
        <v>0</v>
      </c>
      <c r="AF107" s="4">
        <f t="shared" ca="1" si="56"/>
        <v>0</v>
      </c>
      <c r="AG107" s="4">
        <f t="shared" ca="1" si="56"/>
        <v>0</v>
      </c>
      <c r="AH107" s="4">
        <f t="shared" ca="1" si="56"/>
        <v>0</v>
      </c>
      <c r="AI107" s="4">
        <f t="shared" ca="1" si="56"/>
        <v>0</v>
      </c>
      <c r="AJ107" s="4">
        <f t="shared" ca="1" si="56"/>
        <v>0</v>
      </c>
      <c r="AK107" s="4">
        <f t="shared" ca="1" si="56"/>
        <v>0</v>
      </c>
      <c r="AL107" s="4">
        <f t="shared" ca="1" si="56"/>
        <v>0</v>
      </c>
      <c r="AM107" s="4">
        <f t="shared" ca="1" si="56"/>
        <v>0</v>
      </c>
      <c r="AN107" s="4">
        <f t="shared" ca="1" si="56"/>
        <v>0</v>
      </c>
      <c r="AO107" s="4">
        <f t="shared" ca="1" si="56"/>
        <v>0</v>
      </c>
      <c r="AP107" s="4">
        <f t="shared" ca="1" si="56"/>
        <v>0</v>
      </c>
      <c r="AQ107" s="4">
        <f t="shared" ca="1" si="56"/>
        <v>0</v>
      </c>
      <c r="AR107" s="4">
        <f t="shared" ca="1" si="56"/>
        <v>0</v>
      </c>
      <c r="AS107" s="4">
        <f t="shared" ca="1" si="56"/>
        <v>0</v>
      </c>
      <c r="AT107" s="4">
        <f t="shared" ca="1" si="56"/>
        <v>0</v>
      </c>
      <c r="AU107" s="4">
        <f t="shared" ca="1" si="56"/>
        <v>0</v>
      </c>
      <c r="AV107" s="4">
        <f t="shared" ca="1" si="56"/>
        <v>0</v>
      </c>
      <c r="AW107" s="4">
        <f t="shared" ca="1" si="56"/>
        <v>0</v>
      </c>
      <c r="AX107" s="4">
        <f t="shared" ca="1" si="56"/>
        <v>0</v>
      </c>
      <c r="AY107" s="4">
        <f t="shared" ca="1" si="56"/>
        <v>0</v>
      </c>
      <c r="AZ107" s="4">
        <f t="shared" ca="1" si="56"/>
        <v>0</v>
      </c>
      <c r="BA107" s="4">
        <f t="shared" ca="1" si="56"/>
        <v>0</v>
      </c>
      <c r="BB107" s="4">
        <f t="shared" ca="1" si="56"/>
        <v>0</v>
      </c>
      <c r="BC107" s="4">
        <f t="shared" ca="1" si="56"/>
        <v>0</v>
      </c>
      <c r="BD107" s="4">
        <f t="shared" ca="1" si="56"/>
        <v>0</v>
      </c>
      <c r="BE107" s="4">
        <f t="shared" ca="1" si="56"/>
        <v>0</v>
      </c>
      <c r="BF107" s="4">
        <f t="shared" ca="1" si="56"/>
        <v>0</v>
      </c>
      <c r="BG107" s="4">
        <f t="shared" ca="1" si="56"/>
        <v>0</v>
      </c>
      <c r="BH107" s="4">
        <f t="shared" ca="1" si="56"/>
        <v>0</v>
      </c>
      <c r="BI107" s="4">
        <f t="shared" ca="1" si="56"/>
        <v>0</v>
      </c>
    </row>
    <row r="108" spans="1:61" x14ac:dyDescent="0.25">
      <c r="A108" s="27" t="s">
        <v>446</v>
      </c>
      <c r="C108" s="4">
        <f ca="1">C100</f>
        <v>0</v>
      </c>
      <c r="D108" s="4">
        <f t="shared" ref="D108:BI108" ca="1" si="57">D100</f>
        <v>0</v>
      </c>
      <c r="E108" s="4">
        <f t="shared" ca="1" si="57"/>
        <v>0</v>
      </c>
      <c r="F108" s="4">
        <f t="shared" ca="1" si="57"/>
        <v>0</v>
      </c>
      <c r="G108" s="4">
        <f t="shared" ca="1" si="57"/>
        <v>0</v>
      </c>
      <c r="H108" s="4">
        <f t="shared" ca="1" si="57"/>
        <v>0</v>
      </c>
      <c r="I108" s="4">
        <f t="shared" ca="1" si="57"/>
        <v>0</v>
      </c>
      <c r="J108" s="4">
        <f t="shared" ca="1" si="57"/>
        <v>0</v>
      </c>
      <c r="K108" s="4">
        <f t="shared" ca="1" si="57"/>
        <v>0</v>
      </c>
      <c r="L108" s="4">
        <f t="shared" ca="1" si="57"/>
        <v>0</v>
      </c>
      <c r="M108" s="4">
        <f t="shared" ca="1" si="57"/>
        <v>0</v>
      </c>
      <c r="N108" s="4">
        <f t="shared" ca="1" si="57"/>
        <v>0</v>
      </c>
      <c r="O108" s="4">
        <f t="shared" ca="1" si="57"/>
        <v>0</v>
      </c>
      <c r="P108" s="4">
        <f t="shared" ca="1" si="57"/>
        <v>0</v>
      </c>
      <c r="Q108" s="4">
        <f t="shared" ca="1" si="57"/>
        <v>0</v>
      </c>
      <c r="R108" s="4">
        <f t="shared" ca="1" si="57"/>
        <v>0</v>
      </c>
      <c r="S108" s="4">
        <f t="shared" ca="1" si="57"/>
        <v>0</v>
      </c>
      <c r="T108" s="4">
        <f t="shared" ca="1" si="57"/>
        <v>0</v>
      </c>
      <c r="U108" s="4">
        <f t="shared" ca="1" si="57"/>
        <v>0</v>
      </c>
      <c r="V108" s="4">
        <f t="shared" ca="1" si="57"/>
        <v>0</v>
      </c>
      <c r="W108" s="4">
        <f t="shared" ca="1" si="57"/>
        <v>0</v>
      </c>
      <c r="X108" s="4">
        <f t="shared" ca="1" si="57"/>
        <v>0</v>
      </c>
      <c r="Y108" s="4">
        <f t="shared" ca="1" si="57"/>
        <v>0</v>
      </c>
      <c r="Z108" s="4">
        <f t="shared" ca="1" si="57"/>
        <v>0</v>
      </c>
      <c r="AA108" s="4">
        <f t="shared" ca="1" si="57"/>
        <v>0</v>
      </c>
      <c r="AB108" s="4">
        <f t="shared" ca="1" si="57"/>
        <v>0</v>
      </c>
      <c r="AC108" s="4">
        <f t="shared" ca="1" si="57"/>
        <v>0</v>
      </c>
      <c r="AD108" s="4">
        <f t="shared" ca="1" si="57"/>
        <v>0</v>
      </c>
      <c r="AE108" s="4">
        <f t="shared" ca="1" si="57"/>
        <v>0</v>
      </c>
      <c r="AF108" s="4">
        <f t="shared" ca="1" si="57"/>
        <v>0</v>
      </c>
      <c r="AG108" s="4">
        <f t="shared" ca="1" si="57"/>
        <v>0</v>
      </c>
      <c r="AH108" s="4">
        <f t="shared" ca="1" si="57"/>
        <v>0</v>
      </c>
      <c r="AI108" s="4">
        <f t="shared" ca="1" si="57"/>
        <v>0</v>
      </c>
      <c r="AJ108" s="4">
        <f t="shared" ca="1" si="57"/>
        <v>0</v>
      </c>
      <c r="AK108" s="4">
        <f t="shared" ca="1" si="57"/>
        <v>0</v>
      </c>
      <c r="AL108" s="4">
        <f t="shared" ca="1" si="57"/>
        <v>0</v>
      </c>
      <c r="AM108" s="4">
        <f t="shared" ca="1" si="57"/>
        <v>0</v>
      </c>
      <c r="AN108" s="4">
        <f t="shared" ca="1" si="57"/>
        <v>0</v>
      </c>
      <c r="AO108" s="4">
        <f t="shared" ca="1" si="57"/>
        <v>0</v>
      </c>
      <c r="AP108" s="4">
        <f t="shared" ca="1" si="57"/>
        <v>0</v>
      </c>
      <c r="AQ108" s="4">
        <f t="shared" ca="1" si="57"/>
        <v>0</v>
      </c>
      <c r="AR108" s="4">
        <f t="shared" ca="1" si="57"/>
        <v>0</v>
      </c>
      <c r="AS108" s="4">
        <f t="shared" ca="1" si="57"/>
        <v>0</v>
      </c>
      <c r="AT108" s="4">
        <f t="shared" ca="1" si="57"/>
        <v>0</v>
      </c>
      <c r="AU108" s="4">
        <f t="shared" ca="1" si="57"/>
        <v>0</v>
      </c>
      <c r="AV108" s="4">
        <f t="shared" ca="1" si="57"/>
        <v>0</v>
      </c>
      <c r="AW108" s="4">
        <f t="shared" ca="1" si="57"/>
        <v>0</v>
      </c>
      <c r="AX108" s="4">
        <f t="shared" ca="1" si="57"/>
        <v>0</v>
      </c>
      <c r="AY108" s="4">
        <f t="shared" ca="1" si="57"/>
        <v>0</v>
      </c>
      <c r="AZ108" s="4">
        <f t="shared" ca="1" si="57"/>
        <v>0</v>
      </c>
      <c r="BA108" s="4">
        <f t="shared" ca="1" si="57"/>
        <v>0</v>
      </c>
      <c r="BB108" s="4">
        <f t="shared" ca="1" si="57"/>
        <v>0</v>
      </c>
      <c r="BC108" s="4">
        <f t="shared" ca="1" si="57"/>
        <v>0</v>
      </c>
      <c r="BD108" s="4">
        <f t="shared" ca="1" si="57"/>
        <v>0</v>
      </c>
      <c r="BE108" s="4">
        <f t="shared" ca="1" si="57"/>
        <v>0</v>
      </c>
      <c r="BF108" s="4">
        <f t="shared" ca="1" si="57"/>
        <v>0</v>
      </c>
      <c r="BG108" s="4">
        <f t="shared" ca="1" si="57"/>
        <v>0</v>
      </c>
      <c r="BH108" s="4">
        <f t="shared" ca="1" si="57"/>
        <v>0</v>
      </c>
      <c r="BI108" s="4">
        <f t="shared" ca="1" si="57"/>
        <v>0</v>
      </c>
    </row>
    <row r="109" spans="1:61" x14ac:dyDescent="0.25">
      <c r="A109" s="27" t="s">
        <v>447</v>
      </c>
      <c r="C109" s="4">
        <f ca="1">C42</f>
        <v>0</v>
      </c>
      <c r="D109" s="4">
        <f t="shared" ref="D109:BI109" ca="1" si="58">D42</f>
        <v>0</v>
      </c>
      <c r="E109" s="4">
        <f t="shared" ca="1" si="58"/>
        <v>0</v>
      </c>
      <c r="F109" s="4">
        <f t="shared" ca="1" si="58"/>
        <v>0</v>
      </c>
      <c r="G109" s="4">
        <f t="shared" ca="1" si="58"/>
        <v>0</v>
      </c>
      <c r="H109" s="4">
        <f t="shared" ca="1" si="58"/>
        <v>0</v>
      </c>
      <c r="I109" s="4">
        <f t="shared" ca="1" si="58"/>
        <v>0</v>
      </c>
      <c r="J109" s="4">
        <f t="shared" ca="1" si="58"/>
        <v>0</v>
      </c>
      <c r="K109" s="4">
        <f t="shared" ca="1" si="58"/>
        <v>0</v>
      </c>
      <c r="L109" s="4">
        <f t="shared" ca="1" si="58"/>
        <v>0</v>
      </c>
      <c r="M109" s="4">
        <f t="shared" ca="1" si="58"/>
        <v>0</v>
      </c>
      <c r="N109" s="4">
        <f t="shared" ca="1" si="58"/>
        <v>0</v>
      </c>
      <c r="O109" s="4">
        <f t="shared" ca="1" si="58"/>
        <v>0</v>
      </c>
      <c r="P109" s="4">
        <f t="shared" ca="1" si="58"/>
        <v>0</v>
      </c>
      <c r="Q109" s="4">
        <f t="shared" ca="1" si="58"/>
        <v>0</v>
      </c>
      <c r="R109" s="4">
        <f t="shared" ca="1" si="58"/>
        <v>0</v>
      </c>
      <c r="S109" s="4">
        <f t="shared" ca="1" si="58"/>
        <v>0</v>
      </c>
      <c r="T109" s="4">
        <f t="shared" ca="1" si="58"/>
        <v>0</v>
      </c>
      <c r="U109" s="4">
        <f t="shared" ca="1" si="58"/>
        <v>0</v>
      </c>
      <c r="V109" s="4">
        <f t="shared" ca="1" si="58"/>
        <v>0</v>
      </c>
      <c r="W109" s="4">
        <f t="shared" ca="1" si="58"/>
        <v>0</v>
      </c>
      <c r="X109" s="4">
        <f t="shared" ca="1" si="58"/>
        <v>0</v>
      </c>
      <c r="Y109" s="4">
        <f t="shared" ca="1" si="58"/>
        <v>0</v>
      </c>
      <c r="Z109" s="4">
        <f t="shared" ca="1" si="58"/>
        <v>0</v>
      </c>
      <c r="AA109" s="4">
        <f t="shared" ca="1" si="58"/>
        <v>0</v>
      </c>
      <c r="AB109" s="4">
        <f t="shared" ca="1" si="58"/>
        <v>179478.46992732174</v>
      </c>
      <c r="AC109" s="4">
        <f t="shared" ca="1" si="58"/>
        <v>213276.95714197145</v>
      </c>
      <c r="AD109" s="4">
        <f t="shared" ca="1" si="58"/>
        <v>399244.89191858511</v>
      </c>
      <c r="AE109" s="4">
        <f t="shared" ca="1" si="58"/>
        <v>405352.73196552531</v>
      </c>
      <c r="AF109" s="4">
        <f t="shared" ca="1" si="58"/>
        <v>382784.68722589506</v>
      </c>
      <c r="AG109" s="4">
        <f t="shared" ca="1" si="58"/>
        <v>385147.62835635024</v>
      </c>
      <c r="AH109" s="4">
        <f t="shared" ca="1" si="58"/>
        <v>298909.09071902168</v>
      </c>
      <c r="AI109" s="4">
        <f t="shared" ca="1" si="58"/>
        <v>293885.9291299982</v>
      </c>
      <c r="AJ109" s="4">
        <f t="shared" ca="1" si="58"/>
        <v>243563.60363477076</v>
      </c>
      <c r="AK109" s="4">
        <f t="shared" ca="1" si="58"/>
        <v>247005.31516887303</v>
      </c>
      <c r="AL109" s="4">
        <f t="shared" ca="1" si="58"/>
        <v>250471.18834554363</v>
      </c>
      <c r="AM109" s="4">
        <f t="shared" ca="1" si="58"/>
        <v>253961.38530118059</v>
      </c>
      <c r="AN109" s="4">
        <f t="shared" ca="1" si="58"/>
        <v>257476.06916136038</v>
      </c>
      <c r="AO109" s="4">
        <f t="shared" ca="1" si="58"/>
        <v>261015.40404550033</v>
      </c>
      <c r="AP109" s="4">
        <f t="shared" ca="1" si="58"/>
        <v>265085.74521300755</v>
      </c>
      <c r="AQ109" s="4">
        <f t="shared" ca="1" si="58"/>
        <v>269188.13005119469</v>
      </c>
      <c r="AR109" s="4">
        <f t="shared" ca="1" si="58"/>
        <v>163041.4904563904</v>
      </c>
      <c r="AS109" s="4">
        <f t="shared" ca="1" si="58"/>
        <v>164176.32682197544</v>
      </c>
      <c r="AT109" s="4">
        <f t="shared" ca="1" si="58"/>
        <v>85998.181507211921</v>
      </c>
      <c r="AU109" s="4">
        <f t="shared" ca="1" si="58"/>
        <v>78714.529578128728</v>
      </c>
      <c r="AV109" s="4">
        <f t="shared" ca="1" si="58"/>
        <v>206223.97054393325</v>
      </c>
      <c r="AW109" s="4">
        <f t="shared" ca="1" si="58"/>
        <v>229035.6369535377</v>
      </c>
      <c r="AX109" s="4">
        <f t="shared" ca="1" si="58"/>
        <v>458765.01680037775</v>
      </c>
      <c r="AY109" s="4">
        <f t="shared" ca="1" si="58"/>
        <v>477352.2047444022</v>
      </c>
      <c r="AZ109" s="4">
        <f t="shared" ca="1" si="58"/>
        <v>559880.43425221916</v>
      </c>
      <c r="BA109" s="4">
        <f t="shared" ca="1" si="58"/>
        <v>553476.48643646098</v>
      </c>
      <c r="BB109" s="4">
        <f t="shared" ca="1" si="58"/>
        <v>403945.85848793352</v>
      </c>
      <c r="BC109" s="4">
        <f t="shared" ca="1" si="58"/>
        <v>407266.14642806276</v>
      </c>
      <c r="BD109" s="4">
        <f t="shared" ca="1" si="58"/>
        <v>374191.0701253686</v>
      </c>
      <c r="BE109" s="4">
        <f t="shared" ca="1" si="58"/>
        <v>374747.10073849955</v>
      </c>
      <c r="BF109" s="4">
        <f t="shared" ca="1" si="58"/>
        <v>356673.16171086329</v>
      </c>
      <c r="BG109" s="4">
        <f t="shared" ca="1" si="58"/>
        <v>360756.98585891374</v>
      </c>
      <c r="BH109" s="4">
        <f t="shared" ca="1" si="58"/>
        <v>366073.22104598186</v>
      </c>
      <c r="BI109" s="4">
        <f t="shared" ca="1" si="58"/>
        <v>519984.51805050363</v>
      </c>
    </row>
    <row r="110" spans="1:61" x14ac:dyDescent="0.25">
      <c r="A110" s="27" t="s">
        <v>8</v>
      </c>
      <c r="C110" s="4">
        <f ca="1">SUM(C106:C109)</f>
        <v>-12032796.192507103</v>
      </c>
      <c r="D110" s="4">
        <f t="shared" ref="D110:BI110" ca="1" si="59">SUM(D106:D109)</f>
        <v>63558.656312934872</v>
      </c>
      <c r="E110" s="4">
        <f t="shared" ca="1" si="59"/>
        <v>102509.24152993565</v>
      </c>
      <c r="F110" s="4">
        <f t="shared" ca="1" si="59"/>
        <v>101954.08384196983</v>
      </c>
      <c r="G110" s="4">
        <f t="shared" ca="1" si="59"/>
        <v>141263.71750819086</v>
      </c>
      <c r="H110" s="4">
        <f t="shared" ca="1" si="59"/>
        <v>161907.88197343212</v>
      </c>
      <c r="I110" s="4">
        <f t="shared" ca="1" si="59"/>
        <v>188666.69673126901</v>
      </c>
      <c r="J110" s="4">
        <f t="shared" ca="1" si="59"/>
        <v>219237.33082083959</v>
      </c>
      <c r="K110" s="4">
        <f t="shared" ca="1" si="59"/>
        <v>250738.7728261546</v>
      </c>
      <c r="L110" s="4">
        <f t="shared" ca="1" si="59"/>
        <v>223264.52670508937</v>
      </c>
      <c r="M110" s="4">
        <f t="shared" ca="1" si="59"/>
        <v>215340.88356340589</v>
      </c>
      <c r="N110" s="4">
        <f t="shared" ca="1" si="59"/>
        <v>101650.59912148184</v>
      </c>
      <c r="O110" s="4">
        <f t="shared" ca="1" si="59"/>
        <v>113069.84280918787</v>
      </c>
      <c r="P110" s="4">
        <f t="shared" ca="1" si="59"/>
        <v>125563.17690705447</v>
      </c>
      <c r="Q110" s="4">
        <f t="shared" ca="1" si="59"/>
        <v>138257.18083408228</v>
      </c>
      <c r="R110" s="4">
        <f t="shared" ca="1" si="59"/>
        <v>153926.7489856866</v>
      </c>
      <c r="S110" s="4">
        <f t="shared" ca="1" si="59"/>
        <v>168039.50398179982</v>
      </c>
      <c r="T110" s="4">
        <f t="shared" ca="1" si="59"/>
        <v>6167127.8700451413</v>
      </c>
      <c r="U110" s="4">
        <f t="shared" ca="1" si="59"/>
        <v>110724.40866185064</v>
      </c>
      <c r="V110" s="4">
        <f t="shared" ca="1" si="59"/>
        <v>126566.49177981533</v>
      </c>
      <c r="W110" s="4">
        <f t="shared" ca="1" si="59"/>
        <v>142640.83470291202</v>
      </c>
      <c r="X110" s="4">
        <f t="shared" ca="1" si="59"/>
        <v>49000.865616163523</v>
      </c>
      <c r="Y110" s="4">
        <f t="shared" ca="1" si="59"/>
        <v>51231.111985749383</v>
      </c>
      <c r="Z110" s="4">
        <f t="shared" ca="1" si="59"/>
        <v>-59586.272557334101</v>
      </c>
      <c r="AA110" s="4">
        <f t="shared" ca="1" si="59"/>
        <v>-47304.514043415991</v>
      </c>
      <c r="AB110" s="4">
        <f t="shared" ca="1" si="59"/>
        <v>179478.46992732174</v>
      </c>
      <c r="AC110" s="4">
        <f t="shared" ca="1" si="59"/>
        <v>213276.95714197145</v>
      </c>
      <c r="AD110" s="4">
        <f t="shared" ca="1" si="59"/>
        <v>399244.89191858511</v>
      </c>
      <c r="AE110" s="4">
        <f t="shared" ca="1" si="59"/>
        <v>405352.73196552531</v>
      </c>
      <c r="AF110" s="4">
        <f t="shared" ca="1" si="59"/>
        <v>382784.68722589506</v>
      </c>
      <c r="AG110" s="4">
        <f t="shared" ca="1" si="59"/>
        <v>385147.62835635024</v>
      </c>
      <c r="AH110" s="4">
        <f t="shared" ca="1" si="59"/>
        <v>298909.09071902168</v>
      </c>
      <c r="AI110" s="4">
        <f t="shared" ca="1" si="59"/>
        <v>293885.9291299982</v>
      </c>
      <c r="AJ110" s="4">
        <f t="shared" ca="1" si="59"/>
        <v>243563.60363477076</v>
      </c>
      <c r="AK110" s="4">
        <f t="shared" ca="1" si="59"/>
        <v>247005.31516887303</v>
      </c>
      <c r="AL110" s="4">
        <f t="shared" ca="1" si="59"/>
        <v>250471.18834554363</v>
      </c>
      <c r="AM110" s="4">
        <f t="shared" ca="1" si="59"/>
        <v>253961.38530118059</v>
      </c>
      <c r="AN110" s="4">
        <f t="shared" ca="1" si="59"/>
        <v>257476.06916136038</v>
      </c>
      <c r="AO110" s="4">
        <f t="shared" ca="1" si="59"/>
        <v>261015.40404550033</v>
      </c>
      <c r="AP110" s="4">
        <f t="shared" ca="1" si="59"/>
        <v>265085.74521300755</v>
      </c>
      <c r="AQ110" s="4">
        <f t="shared" ca="1" si="59"/>
        <v>269188.13005119469</v>
      </c>
      <c r="AR110" s="4">
        <f t="shared" ca="1" si="59"/>
        <v>163041.4904563904</v>
      </c>
      <c r="AS110" s="4">
        <f t="shared" ca="1" si="59"/>
        <v>164176.32682197544</v>
      </c>
      <c r="AT110" s="4">
        <f t="shared" ca="1" si="59"/>
        <v>85998.181507211921</v>
      </c>
      <c r="AU110" s="4">
        <f t="shared" ca="1" si="59"/>
        <v>78714.529578128728</v>
      </c>
      <c r="AV110" s="4">
        <f t="shared" ca="1" si="59"/>
        <v>206223.97054393325</v>
      </c>
      <c r="AW110" s="4">
        <f t="shared" ca="1" si="59"/>
        <v>229035.6369535377</v>
      </c>
      <c r="AX110" s="4">
        <f t="shared" ca="1" si="59"/>
        <v>458765.01680037775</v>
      </c>
      <c r="AY110" s="4">
        <f t="shared" ca="1" si="59"/>
        <v>477352.2047444022</v>
      </c>
      <c r="AZ110" s="4">
        <f t="shared" ca="1" si="59"/>
        <v>559880.43425221916</v>
      </c>
      <c r="BA110" s="4">
        <f t="shared" ca="1" si="59"/>
        <v>553476.48643646098</v>
      </c>
      <c r="BB110" s="4">
        <f t="shared" ca="1" si="59"/>
        <v>403945.85848793352</v>
      </c>
      <c r="BC110" s="4">
        <f t="shared" ca="1" si="59"/>
        <v>407266.14642806276</v>
      </c>
      <c r="BD110" s="4">
        <f t="shared" ca="1" si="59"/>
        <v>374191.0701253686</v>
      </c>
      <c r="BE110" s="4">
        <f t="shared" ca="1" si="59"/>
        <v>374747.10073849955</v>
      </c>
      <c r="BF110" s="4">
        <f t="shared" ca="1" si="59"/>
        <v>356673.16171086329</v>
      </c>
      <c r="BG110" s="4">
        <f t="shared" ca="1" si="59"/>
        <v>360756.98585891374</v>
      </c>
      <c r="BH110" s="4">
        <f t="shared" ca="1" si="59"/>
        <v>366073.22104598186</v>
      </c>
      <c r="BI110" s="4">
        <f t="shared" ca="1" si="59"/>
        <v>519984.51805050363</v>
      </c>
    </row>
    <row r="111" spans="1:61" x14ac:dyDescent="0.25">
      <c r="A111" s="27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</row>
    <row r="112" spans="1:61" x14ac:dyDescent="0.25">
      <c r="A112" s="115" t="s">
        <v>462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</row>
    <row r="113" spans="1:61" x14ac:dyDescent="0.25">
      <c r="A113" s="27" t="s">
        <v>463</v>
      </c>
      <c r="C113" s="4">
        <f ca="1">C106</f>
        <v>-12032796.192507103</v>
      </c>
      <c r="D113" s="4">
        <f t="shared" ref="D113:S113" ca="1" si="60">D106</f>
        <v>63558.656312934872</v>
      </c>
      <c r="E113" s="4">
        <f t="shared" ca="1" si="60"/>
        <v>102509.24152993565</v>
      </c>
      <c r="F113" s="4">
        <f t="shared" ca="1" si="60"/>
        <v>101954.08384196983</v>
      </c>
      <c r="G113" s="4">
        <f t="shared" ca="1" si="60"/>
        <v>141263.71750819086</v>
      </c>
      <c r="H113" s="4">
        <f t="shared" ca="1" si="60"/>
        <v>102426.54944651382</v>
      </c>
      <c r="I113" s="4">
        <f t="shared" ca="1" si="60"/>
        <v>89908.813393577308</v>
      </c>
      <c r="J113" s="4">
        <f t="shared" ca="1" si="60"/>
        <v>89908.813393577308</v>
      </c>
      <c r="K113" s="4">
        <f t="shared" ca="1" si="60"/>
        <v>89908.813393577308</v>
      </c>
      <c r="L113" s="4">
        <f t="shared" ca="1" si="60"/>
        <v>89908.813393577308</v>
      </c>
      <c r="M113" s="4">
        <f t="shared" ca="1" si="60"/>
        <v>89908.813393577308</v>
      </c>
      <c r="N113" s="4">
        <f t="shared" ca="1" si="60"/>
        <v>89908.813393577308</v>
      </c>
      <c r="O113" s="4">
        <f t="shared" ca="1" si="60"/>
        <v>89908.813393577308</v>
      </c>
      <c r="P113" s="4">
        <f t="shared" ca="1" si="60"/>
        <v>89908.813393577308</v>
      </c>
      <c r="Q113" s="4">
        <f t="shared" ca="1" si="60"/>
        <v>89908.813393577308</v>
      </c>
      <c r="R113" s="4">
        <f t="shared" ca="1" si="60"/>
        <v>89908.813393577308</v>
      </c>
      <c r="S113" s="4">
        <f t="shared" ca="1" si="60"/>
        <v>89908.813393577308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</row>
    <row r="114" spans="1:61" ht="45" x14ac:dyDescent="0.25">
      <c r="A114" s="27" t="s">
        <v>470</v>
      </c>
      <c r="B114" s="20">
        <f>B19</f>
        <v>0.970873786407767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>
        <f ca="1">B114*S59</f>
        <v>12032796.192507097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</row>
    <row r="115" spans="1:61" x14ac:dyDescent="0.25">
      <c r="A115" s="27" t="s">
        <v>8</v>
      </c>
      <c r="C115" s="4">
        <f ca="1">C113+C114</f>
        <v>-12032796.192507103</v>
      </c>
      <c r="D115" s="4">
        <f t="shared" ref="D115:S115" ca="1" si="61">D113+D114</f>
        <v>63558.656312934872</v>
      </c>
      <c r="E115" s="4">
        <f t="shared" ca="1" si="61"/>
        <v>102509.24152993565</v>
      </c>
      <c r="F115" s="4">
        <f t="shared" ca="1" si="61"/>
        <v>101954.08384196983</v>
      </c>
      <c r="G115" s="4">
        <f t="shared" ca="1" si="61"/>
        <v>141263.71750819086</v>
      </c>
      <c r="H115" s="4">
        <f t="shared" ca="1" si="61"/>
        <v>102426.54944651382</v>
      </c>
      <c r="I115" s="4">
        <f t="shared" ca="1" si="61"/>
        <v>89908.813393577308</v>
      </c>
      <c r="J115" s="4">
        <f t="shared" ca="1" si="61"/>
        <v>89908.813393577308</v>
      </c>
      <c r="K115" s="4">
        <f t="shared" ca="1" si="61"/>
        <v>89908.813393577308</v>
      </c>
      <c r="L115" s="4">
        <f t="shared" ca="1" si="61"/>
        <v>89908.813393577308</v>
      </c>
      <c r="M115" s="4">
        <f t="shared" ca="1" si="61"/>
        <v>89908.813393577308</v>
      </c>
      <c r="N115" s="4">
        <f t="shared" ca="1" si="61"/>
        <v>89908.813393577308</v>
      </c>
      <c r="O115" s="4">
        <f t="shared" ca="1" si="61"/>
        <v>89908.813393577308</v>
      </c>
      <c r="P115" s="4">
        <f t="shared" ca="1" si="61"/>
        <v>89908.813393577308</v>
      </c>
      <c r="Q115" s="4">
        <f t="shared" ca="1" si="61"/>
        <v>89908.813393577308</v>
      </c>
      <c r="R115" s="4">
        <f t="shared" ca="1" si="61"/>
        <v>89908.813393577308</v>
      </c>
      <c r="S115" s="4">
        <f t="shared" ca="1" si="61"/>
        <v>12122705.005900675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</row>
    <row r="116" spans="1:61" x14ac:dyDescent="0.25">
      <c r="A116" s="27" t="s">
        <v>109</v>
      </c>
      <c r="B116" s="33">
        <f ca="1">-1+(1+IRR(C115:S115))^4</f>
        <v>3.1582805963676241E-2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</row>
    <row r="117" spans="1:61" x14ac:dyDescent="0.25">
      <c r="A117" s="27" t="s">
        <v>464</v>
      </c>
      <c r="B117" s="33">
        <f>-1+(1+B6/4)^4</f>
        <v>3.0339190664062876E-2</v>
      </c>
      <c r="C117" s="4" t="s">
        <v>465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</row>
    <row r="118" spans="1:61" x14ac:dyDescent="0.25">
      <c r="A118" s="27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</row>
    <row r="119" spans="1:61" x14ac:dyDescent="0.25">
      <c r="A119" s="115" t="s">
        <v>466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</row>
    <row r="120" spans="1:61" x14ac:dyDescent="0.25">
      <c r="A120" s="27" t="s">
        <v>467</v>
      </c>
      <c r="C120" s="4">
        <f ca="1">C107</f>
        <v>0</v>
      </c>
      <c r="D120" s="4">
        <f t="shared" ref="D120:S120" ca="1" si="62">D107</f>
        <v>0</v>
      </c>
      <c r="E120" s="4">
        <f t="shared" ca="1" si="62"/>
        <v>0</v>
      </c>
      <c r="F120" s="4">
        <f t="shared" ca="1" si="62"/>
        <v>0</v>
      </c>
      <c r="G120" s="4">
        <f t="shared" ca="1" si="62"/>
        <v>0</v>
      </c>
      <c r="H120" s="4">
        <f t="shared" ca="1" si="62"/>
        <v>59481.33252691829</v>
      </c>
      <c r="I120" s="4">
        <f t="shared" ca="1" si="62"/>
        <v>98757.883337691703</v>
      </c>
      <c r="J120" s="4">
        <f t="shared" ca="1" si="62"/>
        <v>129328.51742726228</v>
      </c>
      <c r="K120" s="4">
        <f t="shared" ca="1" si="62"/>
        <v>160829.95943257731</v>
      </c>
      <c r="L120" s="4">
        <f t="shared" ca="1" si="62"/>
        <v>133355.71331151208</v>
      </c>
      <c r="M120" s="4">
        <f t="shared" ca="1" si="62"/>
        <v>125432.07016982857</v>
      </c>
      <c r="N120" s="4">
        <f t="shared" ca="1" si="62"/>
        <v>11741.785727904533</v>
      </c>
      <c r="O120" s="4">
        <f t="shared" ca="1" si="62"/>
        <v>23161.029415610567</v>
      </c>
      <c r="P120" s="4">
        <f t="shared" ca="1" si="62"/>
        <v>35654.363513477154</v>
      </c>
      <c r="Q120" s="4">
        <f t="shared" ca="1" si="62"/>
        <v>48348.367440504961</v>
      </c>
      <c r="R120" s="4">
        <f t="shared" ca="1" si="62"/>
        <v>64017.935592109294</v>
      </c>
      <c r="S120" s="4">
        <f t="shared" ca="1" si="62"/>
        <v>78130.690588222526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</row>
    <row r="121" spans="1:61" ht="45" x14ac:dyDescent="0.25">
      <c r="A121" s="27" t="s">
        <v>469</v>
      </c>
      <c r="B121" s="20">
        <f>B20</f>
        <v>0.77669902912621369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87">
        <f ca="1">B121*(S91-S96)</f>
        <v>375235.92912880512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</row>
    <row r="122" spans="1:61" x14ac:dyDescent="0.25">
      <c r="A122" s="27" t="s">
        <v>8</v>
      </c>
      <c r="C122" s="4">
        <f ca="1">C115+C120+C121</f>
        <v>-12032796.192507103</v>
      </c>
      <c r="D122" s="4">
        <f t="shared" ref="D122:S122" ca="1" si="63">D115+D120+D121</f>
        <v>63558.656312934872</v>
      </c>
      <c r="E122" s="4">
        <f t="shared" ca="1" si="63"/>
        <v>102509.24152993565</v>
      </c>
      <c r="F122" s="4">
        <f t="shared" ca="1" si="63"/>
        <v>101954.08384196983</v>
      </c>
      <c r="G122" s="4">
        <f t="shared" ca="1" si="63"/>
        <v>141263.71750819086</v>
      </c>
      <c r="H122" s="4">
        <f t="shared" ca="1" si="63"/>
        <v>161907.88197343212</v>
      </c>
      <c r="I122" s="4">
        <f t="shared" ca="1" si="63"/>
        <v>188666.69673126901</v>
      </c>
      <c r="J122" s="4">
        <f t="shared" ca="1" si="63"/>
        <v>219237.33082083959</v>
      </c>
      <c r="K122" s="4">
        <f t="shared" ca="1" si="63"/>
        <v>250738.7728261546</v>
      </c>
      <c r="L122" s="4">
        <f t="shared" ca="1" si="63"/>
        <v>223264.52670508937</v>
      </c>
      <c r="M122" s="4">
        <f t="shared" ca="1" si="63"/>
        <v>215340.88356340589</v>
      </c>
      <c r="N122" s="4">
        <f t="shared" ca="1" si="63"/>
        <v>101650.59912148184</v>
      </c>
      <c r="O122" s="4">
        <f t="shared" ca="1" si="63"/>
        <v>113069.84280918787</v>
      </c>
      <c r="P122" s="4">
        <f t="shared" ca="1" si="63"/>
        <v>125563.17690705447</v>
      </c>
      <c r="Q122" s="4">
        <f t="shared" ca="1" si="63"/>
        <v>138257.18083408228</v>
      </c>
      <c r="R122" s="4">
        <f t="shared" ca="1" si="63"/>
        <v>153926.7489856866</v>
      </c>
      <c r="S122" s="4">
        <f t="shared" ca="1" si="63"/>
        <v>12576071.625617703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</row>
    <row r="123" spans="1:61" x14ac:dyDescent="0.25">
      <c r="A123" s="27" t="s">
        <v>109</v>
      </c>
      <c r="B123" s="33">
        <f ca="1">-1+(1+IRR(C122:Z122))^4</f>
        <v>5.9281306573601533E-2</v>
      </c>
      <c r="C123" s="135" t="str">
        <f>IF(B9,"","tier 2 is off -- won't match")</f>
        <v/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</row>
    <row r="124" spans="1:61" x14ac:dyDescent="0.25">
      <c r="A124" s="27" t="s">
        <v>464</v>
      </c>
      <c r="B124" s="33">
        <f>-1+(1+B12/4)^4</f>
        <v>6.136355062499943E-2</v>
      </c>
      <c r="C124" s="4" t="s">
        <v>465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</row>
    <row r="125" spans="1:61" x14ac:dyDescent="0.25">
      <c r="A125" s="27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</row>
    <row r="126" spans="1:61" x14ac:dyDescent="0.25">
      <c r="A126" s="115" t="s">
        <v>448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</row>
    <row r="127" spans="1:61" x14ac:dyDescent="0.25">
      <c r="A127" s="27" t="s">
        <v>442</v>
      </c>
      <c r="C127" s="4">
        <f t="shared" ref="C127:AH127" ca="1" si="64">C70</f>
        <v>360983.8857752129</v>
      </c>
      <c r="D127" s="4">
        <f t="shared" ca="1" si="64"/>
        <v>0</v>
      </c>
      <c r="E127" s="4">
        <f t="shared" ca="1" si="64"/>
        <v>0</v>
      </c>
      <c r="F127" s="4">
        <f t="shared" ca="1" si="64"/>
        <v>0</v>
      </c>
      <c r="G127" s="4">
        <f t="shared" ca="1" si="64"/>
        <v>0</v>
      </c>
      <c r="H127" s="4">
        <f t="shared" ca="1" si="64"/>
        <v>0</v>
      </c>
      <c r="I127" s="4">
        <f t="shared" ca="1" si="64"/>
        <v>0</v>
      </c>
      <c r="J127" s="4">
        <f t="shared" ca="1" si="64"/>
        <v>0</v>
      </c>
      <c r="K127" s="4">
        <f t="shared" ca="1" si="64"/>
        <v>0</v>
      </c>
      <c r="L127" s="4">
        <f t="shared" ca="1" si="64"/>
        <v>0</v>
      </c>
      <c r="M127" s="4">
        <f t="shared" ca="1" si="64"/>
        <v>0</v>
      </c>
      <c r="N127" s="4">
        <f t="shared" ca="1" si="64"/>
        <v>0</v>
      </c>
      <c r="O127" s="4">
        <f t="shared" ca="1" si="64"/>
        <v>0</v>
      </c>
      <c r="P127" s="4">
        <f t="shared" ca="1" si="64"/>
        <v>0</v>
      </c>
      <c r="Q127" s="4">
        <f t="shared" ca="1" si="64"/>
        <v>0</v>
      </c>
      <c r="R127" s="4">
        <f t="shared" ca="1" si="64"/>
        <v>0</v>
      </c>
      <c r="S127" s="4">
        <f t="shared" ca="1" si="64"/>
        <v>0</v>
      </c>
      <c r="T127" s="4">
        <f t="shared" ca="1" si="64"/>
        <v>0</v>
      </c>
      <c r="U127" s="4">
        <f t="shared" ca="1" si="64"/>
        <v>0</v>
      </c>
      <c r="V127" s="4">
        <f t="shared" ca="1" si="64"/>
        <v>0</v>
      </c>
      <c r="W127" s="4">
        <f t="shared" ca="1" si="64"/>
        <v>0</v>
      </c>
      <c r="X127" s="4">
        <f t="shared" ca="1" si="64"/>
        <v>0</v>
      </c>
      <c r="Y127" s="4">
        <f t="shared" ca="1" si="64"/>
        <v>0</v>
      </c>
      <c r="Z127" s="4">
        <f t="shared" ca="1" si="64"/>
        <v>1787.5881767200221</v>
      </c>
      <c r="AA127" s="4">
        <f t="shared" ca="1" si="64"/>
        <v>1419.1354213024792</v>
      </c>
      <c r="AB127" s="4">
        <f t="shared" ca="1" si="64"/>
        <v>0</v>
      </c>
      <c r="AC127" s="4">
        <f t="shared" ca="1" si="64"/>
        <v>0</v>
      </c>
      <c r="AD127" s="4">
        <f t="shared" ca="1" si="64"/>
        <v>0</v>
      </c>
      <c r="AE127" s="4">
        <f t="shared" ca="1" si="64"/>
        <v>0</v>
      </c>
      <c r="AF127" s="4">
        <f t="shared" ca="1" si="64"/>
        <v>0</v>
      </c>
      <c r="AG127" s="4">
        <f t="shared" ca="1" si="64"/>
        <v>0</v>
      </c>
      <c r="AH127" s="4">
        <f t="shared" ca="1" si="64"/>
        <v>0</v>
      </c>
      <c r="AI127" s="4">
        <f t="shared" ref="AI127:BI127" ca="1" si="65">AI70</f>
        <v>0</v>
      </c>
      <c r="AJ127" s="4">
        <f t="shared" ca="1" si="65"/>
        <v>0</v>
      </c>
      <c r="AK127" s="4">
        <f t="shared" ca="1" si="65"/>
        <v>0</v>
      </c>
      <c r="AL127" s="4">
        <f t="shared" ca="1" si="65"/>
        <v>0</v>
      </c>
      <c r="AM127" s="4">
        <f t="shared" ca="1" si="65"/>
        <v>0</v>
      </c>
      <c r="AN127" s="4">
        <f t="shared" ca="1" si="65"/>
        <v>0</v>
      </c>
      <c r="AO127" s="4">
        <f t="shared" ca="1" si="65"/>
        <v>0</v>
      </c>
      <c r="AP127" s="4">
        <f t="shared" ca="1" si="65"/>
        <v>0</v>
      </c>
      <c r="AQ127" s="4">
        <f t="shared" ca="1" si="65"/>
        <v>0</v>
      </c>
      <c r="AR127" s="4">
        <f t="shared" ca="1" si="65"/>
        <v>0</v>
      </c>
      <c r="AS127" s="4">
        <f t="shared" ca="1" si="65"/>
        <v>0</v>
      </c>
      <c r="AT127" s="4">
        <f t="shared" ca="1" si="65"/>
        <v>0</v>
      </c>
      <c r="AU127" s="4">
        <f t="shared" ca="1" si="65"/>
        <v>0</v>
      </c>
      <c r="AV127" s="4">
        <f t="shared" ca="1" si="65"/>
        <v>0</v>
      </c>
      <c r="AW127" s="4">
        <f t="shared" ca="1" si="65"/>
        <v>0</v>
      </c>
      <c r="AX127" s="4">
        <f t="shared" ca="1" si="65"/>
        <v>0</v>
      </c>
      <c r="AY127" s="4">
        <f t="shared" ca="1" si="65"/>
        <v>0</v>
      </c>
      <c r="AZ127" s="4">
        <f t="shared" ca="1" si="65"/>
        <v>0</v>
      </c>
      <c r="BA127" s="4">
        <f t="shared" ca="1" si="65"/>
        <v>0</v>
      </c>
      <c r="BB127" s="4">
        <f t="shared" ca="1" si="65"/>
        <v>0</v>
      </c>
      <c r="BC127" s="4">
        <f t="shared" ca="1" si="65"/>
        <v>0</v>
      </c>
      <c r="BD127" s="4">
        <f t="shared" ca="1" si="65"/>
        <v>0</v>
      </c>
      <c r="BE127" s="4">
        <f t="shared" ca="1" si="65"/>
        <v>0</v>
      </c>
      <c r="BF127" s="4">
        <f t="shared" ca="1" si="65"/>
        <v>0</v>
      </c>
      <c r="BG127" s="4">
        <f t="shared" ca="1" si="65"/>
        <v>0</v>
      </c>
      <c r="BH127" s="4">
        <f t="shared" ca="1" si="65"/>
        <v>0</v>
      </c>
      <c r="BI127" s="4">
        <f t="shared" ca="1" si="65"/>
        <v>0</v>
      </c>
    </row>
    <row r="128" spans="1:61" x14ac:dyDescent="0.25">
      <c r="A128" s="27" t="s">
        <v>443</v>
      </c>
      <c r="C128" s="4">
        <f t="shared" ref="C128:AH128" ca="1" si="66">C71</f>
        <v>0</v>
      </c>
      <c r="D128" s="4">
        <f t="shared" ca="1" si="66"/>
        <v>1906.7596893880454</v>
      </c>
      <c r="E128" s="4">
        <f t="shared" ca="1" si="66"/>
        <v>3075.277245898068</v>
      </c>
      <c r="F128" s="4">
        <f t="shared" ca="1" si="66"/>
        <v>3058.6225152590932</v>
      </c>
      <c r="G128" s="4">
        <f t="shared" ca="1" si="66"/>
        <v>4237.9115252457241</v>
      </c>
      <c r="H128" s="4">
        <f t="shared" ca="1" si="66"/>
        <v>3072.7964833954134</v>
      </c>
      <c r="I128" s="4">
        <f t="shared" ca="1" si="66"/>
        <v>2697.2644018073179</v>
      </c>
      <c r="J128" s="4">
        <f t="shared" ca="1" si="66"/>
        <v>2697.2644018073179</v>
      </c>
      <c r="K128" s="4">
        <f t="shared" ca="1" si="66"/>
        <v>2697.2644018073179</v>
      </c>
      <c r="L128" s="4">
        <f t="shared" ca="1" si="66"/>
        <v>2697.2644018073179</v>
      </c>
      <c r="M128" s="4">
        <f t="shared" ca="1" si="66"/>
        <v>2697.2644018073179</v>
      </c>
      <c r="N128" s="4">
        <f t="shared" ca="1" si="66"/>
        <v>2697.2644018073179</v>
      </c>
      <c r="O128" s="4">
        <f t="shared" ca="1" si="66"/>
        <v>2697.2644018073179</v>
      </c>
      <c r="P128" s="4">
        <f t="shared" ca="1" si="66"/>
        <v>2697.2644018073179</v>
      </c>
      <c r="Q128" s="4">
        <f t="shared" ca="1" si="66"/>
        <v>2697.2644018073179</v>
      </c>
      <c r="R128" s="4">
        <f t="shared" ca="1" si="66"/>
        <v>2697.2644018073179</v>
      </c>
      <c r="S128" s="4">
        <f t="shared" ca="1" si="66"/>
        <v>2697.2644018073179</v>
      </c>
      <c r="T128" s="4">
        <f t="shared" ca="1" si="66"/>
        <v>179329.14013366349</v>
      </c>
      <c r="U128" s="4">
        <f t="shared" ca="1" si="66"/>
        <v>1372.5253338183966</v>
      </c>
      <c r="V128" s="4">
        <f t="shared" ca="1" si="66"/>
        <v>1372.5253338183966</v>
      </c>
      <c r="W128" s="4">
        <f t="shared" ca="1" si="66"/>
        <v>1372.5253338183966</v>
      </c>
      <c r="X128" s="4">
        <f t="shared" ca="1" si="66"/>
        <v>1372.5253338183966</v>
      </c>
      <c r="Y128" s="4">
        <f t="shared" ca="1" si="66"/>
        <v>1372.5253338183966</v>
      </c>
      <c r="Z128" s="4">
        <f t="shared" ca="1" si="66"/>
        <v>0</v>
      </c>
      <c r="AA128" s="4">
        <f t="shared" ca="1" si="66"/>
        <v>0</v>
      </c>
      <c r="AB128" s="4">
        <f t="shared" ca="1" si="66"/>
        <v>0</v>
      </c>
      <c r="AC128" s="4">
        <f t="shared" ca="1" si="66"/>
        <v>0</v>
      </c>
      <c r="AD128" s="4">
        <f t="shared" ca="1" si="66"/>
        <v>0</v>
      </c>
      <c r="AE128" s="4">
        <f t="shared" ca="1" si="66"/>
        <v>0</v>
      </c>
      <c r="AF128" s="4">
        <f t="shared" ca="1" si="66"/>
        <v>0</v>
      </c>
      <c r="AG128" s="4">
        <f t="shared" ca="1" si="66"/>
        <v>0</v>
      </c>
      <c r="AH128" s="4">
        <f t="shared" ca="1" si="66"/>
        <v>0</v>
      </c>
      <c r="AI128" s="4">
        <f t="shared" ref="AI128:BI128" ca="1" si="67">AI71</f>
        <v>0</v>
      </c>
      <c r="AJ128" s="4">
        <f t="shared" ca="1" si="67"/>
        <v>0</v>
      </c>
      <c r="AK128" s="4">
        <f t="shared" ca="1" si="67"/>
        <v>0</v>
      </c>
      <c r="AL128" s="4">
        <f t="shared" ca="1" si="67"/>
        <v>0</v>
      </c>
      <c r="AM128" s="4">
        <f t="shared" ca="1" si="67"/>
        <v>0</v>
      </c>
      <c r="AN128" s="4">
        <f t="shared" ca="1" si="67"/>
        <v>0</v>
      </c>
      <c r="AO128" s="4">
        <f t="shared" ca="1" si="67"/>
        <v>0</v>
      </c>
      <c r="AP128" s="4">
        <f t="shared" ca="1" si="67"/>
        <v>0</v>
      </c>
      <c r="AQ128" s="4">
        <f t="shared" ca="1" si="67"/>
        <v>0</v>
      </c>
      <c r="AR128" s="4">
        <f t="shared" ca="1" si="67"/>
        <v>0</v>
      </c>
      <c r="AS128" s="4">
        <f t="shared" ca="1" si="67"/>
        <v>0</v>
      </c>
      <c r="AT128" s="4">
        <f t="shared" ca="1" si="67"/>
        <v>0</v>
      </c>
      <c r="AU128" s="4">
        <f t="shared" ca="1" si="67"/>
        <v>0</v>
      </c>
      <c r="AV128" s="4">
        <f t="shared" ca="1" si="67"/>
        <v>0</v>
      </c>
      <c r="AW128" s="4">
        <f t="shared" ca="1" si="67"/>
        <v>0</v>
      </c>
      <c r="AX128" s="4">
        <f t="shared" ca="1" si="67"/>
        <v>0</v>
      </c>
      <c r="AY128" s="4">
        <f t="shared" ca="1" si="67"/>
        <v>0</v>
      </c>
      <c r="AZ128" s="4">
        <f t="shared" ca="1" si="67"/>
        <v>0</v>
      </c>
      <c r="BA128" s="4">
        <f t="shared" ca="1" si="67"/>
        <v>0</v>
      </c>
      <c r="BB128" s="4">
        <f t="shared" ca="1" si="67"/>
        <v>0</v>
      </c>
      <c r="BC128" s="4">
        <f t="shared" ca="1" si="67"/>
        <v>0</v>
      </c>
      <c r="BD128" s="4">
        <f t="shared" ca="1" si="67"/>
        <v>0</v>
      </c>
      <c r="BE128" s="4">
        <f t="shared" ca="1" si="67"/>
        <v>0</v>
      </c>
      <c r="BF128" s="4">
        <f t="shared" ca="1" si="67"/>
        <v>0</v>
      </c>
      <c r="BG128" s="4">
        <f t="shared" ca="1" si="67"/>
        <v>0</v>
      </c>
      <c r="BH128" s="4">
        <f t="shared" ca="1" si="67"/>
        <v>0</v>
      </c>
      <c r="BI128" s="4">
        <f t="shared" ca="1" si="67"/>
        <v>0</v>
      </c>
    </row>
    <row r="129" spans="1:61" x14ac:dyDescent="0.25">
      <c r="A129" s="27" t="s">
        <v>444</v>
      </c>
      <c r="C129" s="4">
        <f t="shared" ref="C129:AH129" ca="1" si="68">C72</f>
        <v>-360983.8857752129</v>
      </c>
      <c r="D129" s="4">
        <f t="shared" ca="1" si="68"/>
        <v>1906.7596893880454</v>
      </c>
      <c r="E129" s="4">
        <f t="shared" ca="1" si="68"/>
        <v>3075.277245898068</v>
      </c>
      <c r="F129" s="4">
        <f t="shared" ca="1" si="68"/>
        <v>3058.6225152590932</v>
      </c>
      <c r="G129" s="4">
        <f t="shared" ca="1" si="68"/>
        <v>4237.9115252457241</v>
      </c>
      <c r="H129" s="4">
        <f t="shared" ca="1" si="68"/>
        <v>3072.7964833954134</v>
      </c>
      <c r="I129" s="4">
        <f t="shared" ca="1" si="68"/>
        <v>2697.2644018073179</v>
      </c>
      <c r="J129" s="4">
        <f t="shared" ca="1" si="68"/>
        <v>2697.2644018073179</v>
      </c>
      <c r="K129" s="4">
        <f t="shared" ca="1" si="68"/>
        <v>2697.2644018073179</v>
      </c>
      <c r="L129" s="4">
        <f t="shared" ca="1" si="68"/>
        <v>2697.2644018073179</v>
      </c>
      <c r="M129" s="4">
        <f t="shared" ca="1" si="68"/>
        <v>2697.2644018073179</v>
      </c>
      <c r="N129" s="4">
        <f t="shared" ca="1" si="68"/>
        <v>2697.2644018073179</v>
      </c>
      <c r="O129" s="4">
        <f t="shared" ca="1" si="68"/>
        <v>2697.2644018073179</v>
      </c>
      <c r="P129" s="4">
        <f t="shared" ca="1" si="68"/>
        <v>2697.2644018073179</v>
      </c>
      <c r="Q129" s="4">
        <f t="shared" ca="1" si="68"/>
        <v>2697.2644018073179</v>
      </c>
      <c r="R129" s="4">
        <f t="shared" ca="1" si="68"/>
        <v>2697.2644018073179</v>
      </c>
      <c r="S129" s="4">
        <f t="shared" ca="1" si="68"/>
        <v>2697.2644018073179</v>
      </c>
      <c r="T129" s="4">
        <f t="shared" ca="1" si="68"/>
        <v>179329.14013366349</v>
      </c>
      <c r="U129" s="4">
        <f t="shared" ca="1" si="68"/>
        <v>1372.5253338183966</v>
      </c>
      <c r="V129" s="4">
        <f t="shared" ca="1" si="68"/>
        <v>1372.5253338183966</v>
      </c>
      <c r="W129" s="4">
        <f t="shared" ca="1" si="68"/>
        <v>1372.5253338183966</v>
      </c>
      <c r="X129" s="4">
        <f t="shared" ca="1" si="68"/>
        <v>1372.5253338183966</v>
      </c>
      <c r="Y129" s="4">
        <f t="shared" ca="1" si="68"/>
        <v>1372.5253338183966</v>
      </c>
      <c r="Z129" s="4">
        <f t="shared" ca="1" si="68"/>
        <v>-1787.5881767200221</v>
      </c>
      <c r="AA129" s="4">
        <f t="shared" ca="1" si="68"/>
        <v>-1419.1354213024792</v>
      </c>
      <c r="AB129" s="4">
        <f t="shared" ca="1" si="68"/>
        <v>0</v>
      </c>
      <c r="AC129" s="4">
        <f t="shared" ca="1" si="68"/>
        <v>0</v>
      </c>
      <c r="AD129" s="4">
        <f t="shared" ca="1" si="68"/>
        <v>0</v>
      </c>
      <c r="AE129" s="4">
        <f t="shared" ca="1" si="68"/>
        <v>0</v>
      </c>
      <c r="AF129" s="4">
        <f t="shared" ca="1" si="68"/>
        <v>0</v>
      </c>
      <c r="AG129" s="4">
        <f t="shared" ca="1" si="68"/>
        <v>0</v>
      </c>
      <c r="AH129" s="4">
        <f t="shared" ca="1" si="68"/>
        <v>0</v>
      </c>
      <c r="AI129" s="4">
        <f t="shared" ref="AI129:BI129" ca="1" si="69">AI72</f>
        <v>0</v>
      </c>
      <c r="AJ129" s="4">
        <f t="shared" ca="1" si="69"/>
        <v>0</v>
      </c>
      <c r="AK129" s="4">
        <f t="shared" ca="1" si="69"/>
        <v>0</v>
      </c>
      <c r="AL129" s="4">
        <f t="shared" ca="1" si="69"/>
        <v>0</v>
      </c>
      <c r="AM129" s="4">
        <f t="shared" ca="1" si="69"/>
        <v>0</v>
      </c>
      <c r="AN129" s="4">
        <f t="shared" ca="1" si="69"/>
        <v>0</v>
      </c>
      <c r="AO129" s="4">
        <f t="shared" ca="1" si="69"/>
        <v>0</v>
      </c>
      <c r="AP129" s="4">
        <f t="shared" ca="1" si="69"/>
        <v>0</v>
      </c>
      <c r="AQ129" s="4">
        <f t="shared" ca="1" si="69"/>
        <v>0</v>
      </c>
      <c r="AR129" s="4">
        <f t="shared" ca="1" si="69"/>
        <v>0</v>
      </c>
      <c r="AS129" s="4">
        <f t="shared" ca="1" si="69"/>
        <v>0</v>
      </c>
      <c r="AT129" s="4">
        <f t="shared" ca="1" si="69"/>
        <v>0</v>
      </c>
      <c r="AU129" s="4">
        <f t="shared" ca="1" si="69"/>
        <v>0</v>
      </c>
      <c r="AV129" s="4">
        <f t="shared" ca="1" si="69"/>
        <v>0</v>
      </c>
      <c r="AW129" s="4">
        <f t="shared" ca="1" si="69"/>
        <v>0</v>
      </c>
      <c r="AX129" s="4">
        <f t="shared" ca="1" si="69"/>
        <v>0</v>
      </c>
      <c r="AY129" s="4">
        <f t="shared" ca="1" si="69"/>
        <v>0</v>
      </c>
      <c r="AZ129" s="4">
        <f t="shared" ca="1" si="69"/>
        <v>0</v>
      </c>
      <c r="BA129" s="4">
        <f t="shared" ca="1" si="69"/>
        <v>0</v>
      </c>
      <c r="BB129" s="4">
        <f t="shared" ca="1" si="69"/>
        <v>0</v>
      </c>
      <c r="BC129" s="4">
        <f t="shared" ca="1" si="69"/>
        <v>0</v>
      </c>
      <c r="BD129" s="4">
        <f t="shared" ca="1" si="69"/>
        <v>0</v>
      </c>
      <c r="BE129" s="4">
        <f t="shared" ca="1" si="69"/>
        <v>0</v>
      </c>
      <c r="BF129" s="4">
        <f t="shared" ca="1" si="69"/>
        <v>0</v>
      </c>
      <c r="BG129" s="4">
        <f t="shared" ca="1" si="69"/>
        <v>0</v>
      </c>
      <c r="BH129" s="4">
        <f t="shared" ca="1" si="69"/>
        <v>0</v>
      </c>
      <c r="BI129" s="4">
        <f t="shared" ca="1" si="69"/>
        <v>0</v>
      </c>
    </row>
    <row r="130" spans="1:61" x14ac:dyDescent="0.25">
      <c r="A130" s="27" t="s">
        <v>449</v>
      </c>
      <c r="C130" s="4">
        <f ca="1">C78</f>
        <v>0</v>
      </c>
      <c r="D130" s="4">
        <f t="shared" ref="D130:BI130" ca="1" si="70">D78</f>
        <v>0</v>
      </c>
      <c r="E130" s="4">
        <f t="shared" ca="1" si="70"/>
        <v>0</v>
      </c>
      <c r="F130" s="4">
        <f t="shared" ca="1" si="70"/>
        <v>0</v>
      </c>
      <c r="G130" s="4">
        <f t="shared" ca="1" si="70"/>
        <v>0</v>
      </c>
      <c r="H130" s="4">
        <f t="shared" ca="1" si="70"/>
        <v>0</v>
      </c>
      <c r="I130" s="4">
        <f t="shared" ca="1" si="70"/>
        <v>0</v>
      </c>
      <c r="J130" s="4">
        <f t="shared" ca="1" si="70"/>
        <v>0</v>
      </c>
      <c r="K130" s="4">
        <f t="shared" ca="1" si="70"/>
        <v>0</v>
      </c>
      <c r="L130" s="4">
        <f t="shared" ca="1" si="70"/>
        <v>0</v>
      </c>
      <c r="M130" s="4">
        <f t="shared" ca="1" si="70"/>
        <v>0</v>
      </c>
      <c r="N130" s="4">
        <f t="shared" ca="1" si="70"/>
        <v>0</v>
      </c>
      <c r="O130" s="4">
        <f t="shared" ca="1" si="70"/>
        <v>0</v>
      </c>
      <c r="P130" s="4">
        <f t="shared" ca="1" si="70"/>
        <v>0</v>
      </c>
      <c r="Q130" s="4">
        <f t="shared" ca="1" si="70"/>
        <v>0</v>
      </c>
      <c r="R130" s="4">
        <f t="shared" ca="1" si="70"/>
        <v>0</v>
      </c>
      <c r="S130" s="4">
        <f t="shared" ca="1" si="70"/>
        <v>0</v>
      </c>
      <c r="T130" s="4">
        <f t="shared" ca="1" si="70"/>
        <v>0</v>
      </c>
      <c r="U130" s="4">
        <f t="shared" ca="1" si="70"/>
        <v>0</v>
      </c>
      <c r="V130" s="4">
        <f t="shared" ca="1" si="70"/>
        <v>0</v>
      </c>
      <c r="W130" s="4">
        <f t="shared" ca="1" si="70"/>
        <v>0</v>
      </c>
      <c r="X130" s="4">
        <f t="shared" ca="1" si="70"/>
        <v>0</v>
      </c>
      <c r="Y130" s="4">
        <f t="shared" ca="1" si="70"/>
        <v>0</v>
      </c>
      <c r="Z130" s="4">
        <f t="shared" ca="1" si="70"/>
        <v>0</v>
      </c>
      <c r="AA130" s="4">
        <f t="shared" ca="1" si="70"/>
        <v>0</v>
      </c>
      <c r="AB130" s="4">
        <f t="shared" ca="1" si="70"/>
        <v>0</v>
      </c>
      <c r="AC130" s="4">
        <f t="shared" ca="1" si="70"/>
        <v>0</v>
      </c>
      <c r="AD130" s="4">
        <f t="shared" ca="1" si="70"/>
        <v>0</v>
      </c>
      <c r="AE130" s="4">
        <f t="shared" ca="1" si="70"/>
        <v>0</v>
      </c>
      <c r="AF130" s="4">
        <f t="shared" ca="1" si="70"/>
        <v>0</v>
      </c>
      <c r="AG130" s="4">
        <f t="shared" ca="1" si="70"/>
        <v>0</v>
      </c>
      <c r="AH130" s="4">
        <f t="shared" ca="1" si="70"/>
        <v>0</v>
      </c>
      <c r="AI130" s="4">
        <f t="shared" ca="1" si="70"/>
        <v>0</v>
      </c>
      <c r="AJ130" s="4">
        <f t="shared" ca="1" si="70"/>
        <v>0</v>
      </c>
      <c r="AK130" s="4">
        <f t="shared" ca="1" si="70"/>
        <v>0</v>
      </c>
      <c r="AL130" s="4">
        <f t="shared" ca="1" si="70"/>
        <v>0</v>
      </c>
      <c r="AM130" s="4">
        <f t="shared" ca="1" si="70"/>
        <v>0</v>
      </c>
      <c r="AN130" s="4">
        <f t="shared" ca="1" si="70"/>
        <v>0</v>
      </c>
      <c r="AO130" s="4">
        <f t="shared" ca="1" si="70"/>
        <v>0</v>
      </c>
      <c r="AP130" s="4">
        <f t="shared" ca="1" si="70"/>
        <v>0</v>
      </c>
      <c r="AQ130" s="4">
        <f t="shared" ca="1" si="70"/>
        <v>0</v>
      </c>
      <c r="AR130" s="4">
        <f t="shared" ca="1" si="70"/>
        <v>0</v>
      </c>
      <c r="AS130" s="4">
        <f t="shared" ca="1" si="70"/>
        <v>0</v>
      </c>
      <c r="AT130" s="4">
        <f t="shared" ca="1" si="70"/>
        <v>0</v>
      </c>
      <c r="AU130" s="4">
        <f t="shared" ca="1" si="70"/>
        <v>0</v>
      </c>
      <c r="AV130" s="4">
        <f t="shared" ca="1" si="70"/>
        <v>0</v>
      </c>
      <c r="AW130" s="4">
        <f t="shared" ca="1" si="70"/>
        <v>0</v>
      </c>
      <c r="AX130" s="4">
        <f t="shared" ca="1" si="70"/>
        <v>0</v>
      </c>
      <c r="AY130" s="4">
        <f t="shared" ca="1" si="70"/>
        <v>0</v>
      </c>
      <c r="AZ130" s="4">
        <f t="shared" ca="1" si="70"/>
        <v>0</v>
      </c>
      <c r="BA130" s="4">
        <f t="shared" ca="1" si="70"/>
        <v>0</v>
      </c>
      <c r="BB130" s="4">
        <f t="shared" ca="1" si="70"/>
        <v>0</v>
      </c>
      <c r="BC130" s="4">
        <f t="shared" ca="1" si="70"/>
        <v>0</v>
      </c>
      <c r="BD130" s="4">
        <f t="shared" ca="1" si="70"/>
        <v>0</v>
      </c>
      <c r="BE130" s="4">
        <f t="shared" ca="1" si="70"/>
        <v>0</v>
      </c>
      <c r="BF130" s="4">
        <f t="shared" ca="1" si="70"/>
        <v>0</v>
      </c>
      <c r="BG130" s="4">
        <f t="shared" ca="1" si="70"/>
        <v>0</v>
      </c>
      <c r="BH130" s="4">
        <f t="shared" ca="1" si="70"/>
        <v>0</v>
      </c>
      <c r="BI130" s="4">
        <f t="shared" ca="1" si="70"/>
        <v>0</v>
      </c>
    </row>
    <row r="131" spans="1:61" x14ac:dyDescent="0.25">
      <c r="A131" s="27" t="s">
        <v>445</v>
      </c>
      <c r="C131" s="4">
        <f ca="1">C98</f>
        <v>0</v>
      </c>
      <c r="D131" s="4">
        <f t="shared" ref="D131:BI131" ca="1" si="71">D98</f>
        <v>0</v>
      </c>
      <c r="E131" s="4">
        <f t="shared" ca="1" si="71"/>
        <v>0</v>
      </c>
      <c r="F131" s="4">
        <f t="shared" ca="1" si="71"/>
        <v>0</v>
      </c>
      <c r="G131" s="4">
        <f t="shared" ca="1" si="71"/>
        <v>0</v>
      </c>
      <c r="H131" s="4">
        <f t="shared" ca="1" si="71"/>
        <v>17100.883101488998</v>
      </c>
      <c r="I131" s="4">
        <f t="shared" ca="1" si="71"/>
        <v>28392.891459586346</v>
      </c>
      <c r="J131" s="4">
        <f t="shared" ca="1" si="71"/>
        <v>37181.948760337888</v>
      </c>
      <c r="K131" s="4">
        <f t="shared" ca="1" si="71"/>
        <v>46238.61333686595</v>
      </c>
      <c r="L131" s="4">
        <f t="shared" ca="1" si="71"/>
        <v>38339.767577059698</v>
      </c>
      <c r="M131" s="4">
        <f t="shared" ca="1" si="71"/>
        <v>36061.720173825692</v>
      </c>
      <c r="N131" s="4">
        <f t="shared" ca="1" si="71"/>
        <v>3375.763396772551</v>
      </c>
      <c r="O131" s="4">
        <f t="shared" ca="1" si="71"/>
        <v>6658.795956988034</v>
      </c>
      <c r="P131" s="4">
        <f t="shared" ca="1" si="71"/>
        <v>10250.629510124674</v>
      </c>
      <c r="Q131" s="4">
        <f t="shared" ca="1" si="71"/>
        <v>13900.155639145169</v>
      </c>
      <c r="R131" s="4">
        <f t="shared" ca="1" si="71"/>
        <v>18405.156482731411</v>
      </c>
      <c r="S131" s="4">
        <f t="shared" ca="1" si="71"/>
        <v>22462.573544113962</v>
      </c>
      <c r="T131" s="4">
        <f t="shared" ca="1" si="71"/>
        <v>54478.336357035478</v>
      </c>
      <c r="U131" s="4">
        <f t="shared" ca="1" si="71"/>
        <v>18679.899707855744</v>
      </c>
      <c r="V131" s="4">
        <f t="shared" ca="1" si="71"/>
        <v>23234.49860427059</v>
      </c>
      <c r="W131" s="4">
        <f t="shared" ca="1" si="71"/>
        <v>27855.872194660882</v>
      </c>
      <c r="X131" s="4">
        <f t="shared" ca="1" si="71"/>
        <v>934.3810822207065</v>
      </c>
      <c r="Y131" s="4">
        <f t="shared" ca="1" si="71"/>
        <v>1575.5769134766397</v>
      </c>
      <c r="Z131" s="4">
        <f t="shared" ca="1" si="71"/>
        <v>0</v>
      </c>
      <c r="AA131" s="4">
        <f t="shared" ca="1" si="71"/>
        <v>0</v>
      </c>
      <c r="AB131" s="4">
        <f t="shared" ca="1" si="71"/>
        <v>0</v>
      </c>
      <c r="AC131" s="4">
        <f t="shared" ca="1" si="71"/>
        <v>0</v>
      </c>
      <c r="AD131" s="4">
        <f t="shared" ca="1" si="71"/>
        <v>0</v>
      </c>
      <c r="AE131" s="4">
        <f t="shared" ca="1" si="71"/>
        <v>0</v>
      </c>
      <c r="AF131" s="4">
        <f t="shared" ca="1" si="71"/>
        <v>0</v>
      </c>
      <c r="AG131" s="4">
        <f t="shared" ca="1" si="71"/>
        <v>0</v>
      </c>
      <c r="AH131" s="4">
        <f t="shared" ca="1" si="71"/>
        <v>0</v>
      </c>
      <c r="AI131" s="4">
        <f t="shared" ca="1" si="71"/>
        <v>0</v>
      </c>
      <c r="AJ131" s="4">
        <f t="shared" ca="1" si="71"/>
        <v>0</v>
      </c>
      <c r="AK131" s="4">
        <f t="shared" ca="1" si="71"/>
        <v>0</v>
      </c>
      <c r="AL131" s="4">
        <f t="shared" ca="1" si="71"/>
        <v>0</v>
      </c>
      <c r="AM131" s="4">
        <f t="shared" ca="1" si="71"/>
        <v>0</v>
      </c>
      <c r="AN131" s="4">
        <f t="shared" ca="1" si="71"/>
        <v>0</v>
      </c>
      <c r="AO131" s="4">
        <f t="shared" ca="1" si="71"/>
        <v>0</v>
      </c>
      <c r="AP131" s="4">
        <f t="shared" ca="1" si="71"/>
        <v>0</v>
      </c>
      <c r="AQ131" s="4">
        <f t="shared" ca="1" si="71"/>
        <v>0</v>
      </c>
      <c r="AR131" s="4">
        <f t="shared" ca="1" si="71"/>
        <v>0</v>
      </c>
      <c r="AS131" s="4">
        <f t="shared" ca="1" si="71"/>
        <v>0</v>
      </c>
      <c r="AT131" s="4">
        <f t="shared" ca="1" si="71"/>
        <v>0</v>
      </c>
      <c r="AU131" s="4">
        <f t="shared" ca="1" si="71"/>
        <v>0</v>
      </c>
      <c r="AV131" s="4">
        <f t="shared" ca="1" si="71"/>
        <v>0</v>
      </c>
      <c r="AW131" s="4">
        <f t="shared" ca="1" si="71"/>
        <v>0</v>
      </c>
      <c r="AX131" s="4">
        <f t="shared" ca="1" si="71"/>
        <v>0</v>
      </c>
      <c r="AY131" s="4">
        <f t="shared" ca="1" si="71"/>
        <v>0</v>
      </c>
      <c r="AZ131" s="4">
        <f t="shared" ca="1" si="71"/>
        <v>0</v>
      </c>
      <c r="BA131" s="4">
        <f t="shared" ca="1" si="71"/>
        <v>0</v>
      </c>
      <c r="BB131" s="4">
        <f t="shared" ca="1" si="71"/>
        <v>0</v>
      </c>
      <c r="BC131" s="4">
        <f t="shared" ca="1" si="71"/>
        <v>0</v>
      </c>
      <c r="BD131" s="4">
        <f t="shared" ca="1" si="71"/>
        <v>0</v>
      </c>
      <c r="BE131" s="4">
        <f t="shared" ca="1" si="71"/>
        <v>0</v>
      </c>
      <c r="BF131" s="4">
        <f t="shared" ca="1" si="71"/>
        <v>0</v>
      </c>
      <c r="BG131" s="4">
        <f t="shared" ca="1" si="71"/>
        <v>0</v>
      </c>
      <c r="BH131" s="4">
        <f t="shared" ca="1" si="71"/>
        <v>0</v>
      </c>
      <c r="BI131" s="4">
        <f t="shared" ca="1" si="71"/>
        <v>0</v>
      </c>
    </row>
    <row r="132" spans="1:61" x14ac:dyDescent="0.25">
      <c r="A132" s="27" t="s">
        <v>446</v>
      </c>
      <c r="C132" s="4">
        <f ca="1">C101</f>
        <v>0</v>
      </c>
      <c r="D132" s="4">
        <f t="shared" ref="D132:BI132" ca="1" si="72">D101</f>
        <v>0</v>
      </c>
      <c r="E132" s="4">
        <f t="shared" ca="1" si="72"/>
        <v>0</v>
      </c>
      <c r="F132" s="4">
        <f t="shared" ca="1" si="72"/>
        <v>0</v>
      </c>
      <c r="G132" s="4">
        <f t="shared" ca="1" si="72"/>
        <v>0</v>
      </c>
      <c r="H132" s="4">
        <f t="shared" ca="1" si="72"/>
        <v>0</v>
      </c>
      <c r="I132" s="4">
        <f t="shared" ca="1" si="72"/>
        <v>0</v>
      </c>
      <c r="J132" s="4">
        <f t="shared" ca="1" si="72"/>
        <v>0</v>
      </c>
      <c r="K132" s="4">
        <f t="shared" ca="1" si="72"/>
        <v>0</v>
      </c>
      <c r="L132" s="4">
        <f t="shared" ca="1" si="72"/>
        <v>0</v>
      </c>
      <c r="M132" s="4">
        <f t="shared" ca="1" si="72"/>
        <v>0</v>
      </c>
      <c r="N132" s="4">
        <f t="shared" ca="1" si="72"/>
        <v>0</v>
      </c>
      <c r="O132" s="4">
        <f t="shared" ca="1" si="72"/>
        <v>0</v>
      </c>
      <c r="P132" s="4">
        <f t="shared" ca="1" si="72"/>
        <v>0</v>
      </c>
      <c r="Q132" s="4">
        <f t="shared" ca="1" si="72"/>
        <v>0</v>
      </c>
      <c r="R132" s="4">
        <f t="shared" ca="1" si="72"/>
        <v>0</v>
      </c>
      <c r="S132" s="4">
        <f t="shared" ca="1" si="72"/>
        <v>0</v>
      </c>
      <c r="T132" s="4">
        <f t="shared" ca="1" si="72"/>
        <v>0</v>
      </c>
      <c r="U132" s="4">
        <f t="shared" ca="1" si="72"/>
        <v>0</v>
      </c>
      <c r="V132" s="4">
        <f t="shared" ca="1" si="72"/>
        <v>0</v>
      </c>
      <c r="W132" s="4">
        <f t="shared" ca="1" si="72"/>
        <v>0</v>
      </c>
      <c r="X132" s="4">
        <f t="shared" ca="1" si="72"/>
        <v>0</v>
      </c>
      <c r="Y132" s="4">
        <f t="shared" ca="1" si="72"/>
        <v>0</v>
      </c>
      <c r="Z132" s="4">
        <f t="shared" ca="1" si="72"/>
        <v>0</v>
      </c>
      <c r="AA132" s="4">
        <f t="shared" ca="1" si="72"/>
        <v>0</v>
      </c>
      <c r="AB132" s="4">
        <f t="shared" ca="1" si="72"/>
        <v>0</v>
      </c>
      <c r="AC132" s="4">
        <f t="shared" ca="1" si="72"/>
        <v>0</v>
      </c>
      <c r="AD132" s="4">
        <f t="shared" ca="1" si="72"/>
        <v>0</v>
      </c>
      <c r="AE132" s="4">
        <f t="shared" ca="1" si="72"/>
        <v>0</v>
      </c>
      <c r="AF132" s="4">
        <f t="shared" ca="1" si="72"/>
        <v>0</v>
      </c>
      <c r="AG132" s="4">
        <f t="shared" ca="1" si="72"/>
        <v>0</v>
      </c>
      <c r="AH132" s="4">
        <f t="shared" ca="1" si="72"/>
        <v>0</v>
      </c>
      <c r="AI132" s="4">
        <f t="shared" ca="1" si="72"/>
        <v>0</v>
      </c>
      <c r="AJ132" s="4">
        <f t="shared" ca="1" si="72"/>
        <v>0</v>
      </c>
      <c r="AK132" s="4">
        <f t="shared" ca="1" si="72"/>
        <v>0</v>
      </c>
      <c r="AL132" s="4">
        <f t="shared" ca="1" si="72"/>
        <v>0</v>
      </c>
      <c r="AM132" s="4">
        <f t="shared" ca="1" si="72"/>
        <v>0</v>
      </c>
      <c r="AN132" s="4">
        <f t="shared" ca="1" si="72"/>
        <v>0</v>
      </c>
      <c r="AO132" s="4">
        <f t="shared" ca="1" si="72"/>
        <v>0</v>
      </c>
      <c r="AP132" s="4">
        <f t="shared" ca="1" si="72"/>
        <v>0</v>
      </c>
      <c r="AQ132" s="4">
        <f t="shared" ca="1" si="72"/>
        <v>0</v>
      </c>
      <c r="AR132" s="4">
        <f t="shared" ca="1" si="72"/>
        <v>0</v>
      </c>
      <c r="AS132" s="4">
        <f t="shared" ca="1" si="72"/>
        <v>0</v>
      </c>
      <c r="AT132" s="4">
        <f t="shared" ca="1" si="72"/>
        <v>0</v>
      </c>
      <c r="AU132" s="4">
        <f t="shared" ca="1" si="72"/>
        <v>0</v>
      </c>
      <c r="AV132" s="4">
        <f t="shared" ca="1" si="72"/>
        <v>0</v>
      </c>
      <c r="AW132" s="4">
        <f t="shared" ca="1" si="72"/>
        <v>0</v>
      </c>
      <c r="AX132" s="4">
        <f t="shared" ca="1" si="72"/>
        <v>0</v>
      </c>
      <c r="AY132" s="4">
        <f t="shared" ca="1" si="72"/>
        <v>0</v>
      </c>
      <c r="AZ132" s="4">
        <f t="shared" ca="1" si="72"/>
        <v>0</v>
      </c>
      <c r="BA132" s="4">
        <f t="shared" ca="1" si="72"/>
        <v>0</v>
      </c>
      <c r="BB132" s="4">
        <f t="shared" ca="1" si="72"/>
        <v>0</v>
      </c>
      <c r="BC132" s="4">
        <f t="shared" ca="1" si="72"/>
        <v>0</v>
      </c>
      <c r="BD132" s="4">
        <f t="shared" ca="1" si="72"/>
        <v>0</v>
      </c>
      <c r="BE132" s="4">
        <f t="shared" ca="1" si="72"/>
        <v>0</v>
      </c>
      <c r="BF132" s="4">
        <f t="shared" ca="1" si="72"/>
        <v>0</v>
      </c>
      <c r="BG132" s="4">
        <f t="shared" ca="1" si="72"/>
        <v>0</v>
      </c>
      <c r="BH132" s="4">
        <f t="shared" ca="1" si="72"/>
        <v>0</v>
      </c>
      <c r="BI132" s="4">
        <f t="shared" ca="1" si="72"/>
        <v>0</v>
      </c>
    </row>
    <row r="133" spans="1:61" x14ac:dyDescent="0.25">
      <c r="A133" s="27" t="s">
        <v>597</v>
      </c>
      <c r="C133" s="4">
        <f ca="1">-C143</f>
        <v>0</v>
      </c>
      <c r="D133" s="4">
        <f t="shared" ref="D133:BI133" ca="1" si="73">-D143</f>
        <v>0</v>
      </c>
      <c r="E133" s="4">
        <f t="shared" ca="1" si="73"/>
        <v>0</v>
      </c>
      <c r="F133" s="4">
        <f t="shared" ca="1" si="73"/>
        <v>0</v>
      </c>
      <c r="G133" s="4">
        <f t="shared" ca="1" si="73"/>
        <v>0</v>
      </c>
      <c r="H133" s="4">
        <f t="shared" ca="1" si="73"/>
        <v>0</v>
      </c>
      <c r="I133" s="4">
        <f t="shared" ca="1" si="73"/>
        <v>0</v>
      </c>
      <c r="J133" s="4">
        <f t="shared" ca="1" si="73"/>
        <v>0</v>
      </c>
      <c r="K133" s="4">
        <f t="shared" ca="1" si="73"/>
        <v>0</v>
      </c>
      <c r="L133" s="4">
        <f t="shared" ca="1" si="73"/>
        <v>0</v>
      </c>
      <c r="M133" s="4">
        <f t="shared" ca="1" si="73"/>
        <v>0</v>
      </c>
      <c r="N133" s="4">
        <f t="shared" ca="1" si="73"/>
        <v>0</v>
      </c>
      <c r="O133" s="4">
        <f t="shared" ca="1" si="73"/>
        <v>0</v>
      </c>
      <c r="P133" s="4">
        <f t="shared" ca="1" si="73"/>
        <v>0</v>
      </c>
      <c r="Q133" s="4">
        <f t="shared" ca="1" si="73"/>
        <v>0</v>
      </c>
      <c r="R133" s="4">
        <f t="shared" ca="1" si="73"/>
        <v>0</v>
      </c>
      <c r="S133" s="4">
        <f t="shared" ca="1" si="73"/>
        <v>0</v>
      </c>
      <c r="T133" s="4">
        <f t="shared" ca="1" si="73"/>
        <v>0</v>
      </c>
      <c r="U133" s="4">
        <f t="shared" ca="1" si="73"/>
        <v>0</v>
      </c>
      <c r="V133" s="4">
        <f t="shared" ca="1" si="73"/>
        <v>0</v>
      </c>
      <c r="W133" s="4">
        <f t="shared" ca="1" si="73"/>
        <v>0</v>
      </c>
      <c r="X133" s="4">
        <f t="shared" ca="1" si="73"/>
        <v>0</v>
      </c>
      <c r="Y133" s="4">
        <f t="shared" ca="1" si="73"/>
        <v>0</v>
      </c>
      <c r="Z133" s="4">
        <f t="shared" ca="1" si="73"/>
        <v>0</v>
      </c>
      <c r="AA133" s="4">
        <f t="shared" ca="1" si="73"/>
        <v>0</v>
      </c>
      <c r="AB133" s="4">
        <f t="shared" ca="1" si="73"/>
        <v>0</v>
      </c>
      <c r="AC133" s="4">
        <f t="shared" ca="1" si="73"/>
        <v>0</v>
      </c>
      <c r="AD133" s="4">
        <f t="shared" ca="1" si="73"/>
        <v>0</v>
      </c>
      <c r="AE133" s="4">
        <f t="shared" ca="1" si="73"/>
        <v>0</v>
      </c>
      <c r="AF133" s="4">
        <f t="shared" ca="1" si="73"/>
        <v>0</v>
      </c>
      <c r="AG133" s="4">
        <f t="shared" ca="1" si="73"/>
        <v>0</v>
      </c>
      <c r="AH133" s="4">
        <f t="shared" ca="1" si="73"/>
        <v>0</v>
      </c>
      <c r="AI133" s="4">
        <f t="shared" ca="1" si="73"/>
        <v>0</v>
      </c>
      <c r="AJ133" s="4">
        <f t="shared" ca="1" si="73"/>
        <v>0</v>
      </c>
      <c r="AK133" s="4">
        <f t="shared" ca="1" si="73"/>
        <v>0</v>
      </c>
      <c r="AL133" s="4">
        <f t="shared" ca="1" si="73"/>
        <v>0</v>
      </c>
      <c r="AM133" s="4">
        <f t="shared" ca="1" si="73"/>
        <v>0</v>
      </c>
      <c r="AN133" s="4">
        <f t="shared" ca="1" si="73"/>
        <v>0</v>
      </c>
      <c r="AO133" s="4">
        <f t="shared" ca="1" si="73"/>
        <v>0</v>
      </c>
      <c r="AP133" s="4">
        <f t="shared" ca="1" si="73"/>
        <v>0</v>
      </c>
      <c r="AQ133" s="4">
        <f t="shared" ca="1" si="73"/>
        <v>0</v>
      </c>
      <c r="AR133" s="4">
        <f t="shared" ca="1" si="73"/>
        <v>0</v>
      </c>
      <c r="AS133" s="4">
        <f t="shared" ca="1" si="73"/>
        <v>0</v>
      </c>
      <c r="AT133" s="4">
        <f t="shared" ca="1" si="73"/>
        <v>0</v>
      </c>
      <c r="AU133" s="4">
        <f t="shared" ca="1" si="73"/>
        <v>0</v>
      </c>
      <c r="AV133" s="4">
        <f t="shared" ca="1" si="73"/>
        <v>0</v>
      </c>
      <c r="AW133" s="4">
        <f t="shared" ca="1" si="73"/>
        <v>0</v>
      </c>
      <c r="AX133" s="4">
        <f t="shared" ca="1" si="73"/>
        <v>0</v>
      </c>
      <c r="AY133" s="4">
        <f t="shared" ca="1" si="73"/>
        <v>0</v>
      </c>
      <c r="AZ133" s="4">
        <f t="shared" ca="1" si="73"/>
        <v>0</v>
      </c>
      <c r="BA133" s="4">
        <f t="shared" ca="1" si="73"/>
        <v>0</v>
      </c>
      <c r="BB133" s="4">
        <f t="shared" ca="1" si="73"/>
        <v>0</v>
      </c>
      <c r="BC133" s="4">
        <f t="shared" ca="1" si="73"/>
        <v>0</v>
      </c>
      <c r="BD133" s="4">
        <f t="shared" ca="1" si="73"/>
        <v>0</v>
      </c>
      <c r="BE133" s="4">
        <f t="shared" ca="1" si="73"/>
        <v>0</v>
      </c>
      <c r="BF133" s="4">
        <f t="shared" ca="1" si="73"/>
        <v>0</v>
      </c>
      <c r="BG133" s="4">
        <f t="shared" ca="1" si="73"/>
        <v>0</v>
      </c>
      <c r="BH133" s="4">
        <f t="shared" ca="1" si="73"/>
        <v>0</v>
      </c>
      <c r="BI133" s="4">
        <f t="shared" ca="1" si="73"/>
        <v>0</v>
      </c>
    </row>
    <row r="134" spans="1:61" x14ac:dyDescent="0.25">
      <c r="A134" s="27" t="s">
        <v>447</v>
      </c>
      <c r="C134" s="4">
        <f ca="1">C45</f>
        <v>0</v>
      </c>
      <c r="D134" s="4">
        <f t="shared" ref="D134:BI134" ca="1" si="74">D45</f>
        <v>0</v>
      </c>
      <c r="E134" s="4">
        <f t="shared" ca="1" si="74"/>
        <v>0</v>
      </c>
      <c r="F134" s="4">
        <f t="shared" ca="1" si="74"/>
        <v>0</v>
      </c>
      <c r="G134" s="4">
        <f t="shared" ca="1" si="74"/>
        <v>0</v>
      </c>
      <c r="H134" s="4">
        <f t="shared" ca="1" si="74"/>
        <v>0</v>
      </c>
      <c r="I134" s="4">
        <f t="shared" ca="1" si="74"/>
        <v>0</v>
      </c>
      <c r="J134" s="4">
        <f t="shared" ca="1" si="74"/>
        <v>0</v>
      </c>
      <c r="K134" s="4">
        <f t="shared" ca="1" si="74"/>
        <v>0</v>
      </c>
      <c r="L134" s="4">
        <f t="shared" ca="1" si="74"/>
        <v>0</v>
      </c>
      <c r="M134" s="4">
        <f t="shared" ca="1" si="74"/>
        <v>0</v>
      </c>
      <c r="N134" s="4">
        <f t="shared" ca="1" si="74"/>
        <v>0</v>
      </c>
      <c r="O134" s="4">
        <f t="shared" ca="1" si="74"/>
        <v>0</v>
      </c>
      <c r="P134" s="4">
        <f t="shared" ca="1" si="74"/>
        <v>0</v>
      </c>
      <c r="Q134" s="4">
        <f t="shared" ca="1" si="74"/>
        <v>0</v>
      </c>
      <c r="R134" s="4">
        <f t="shared" ca="1" si="74"/>
        <v>0</v>
      </c>
      <c r="S134" s="4">
        <f t="shared" ca="1" si="74"/>
        <v>0</v>
      </c>
      <c r="T134" s="4">
        <f t="shared" ca="1" si="74"/>
        <v>0</v>
      </c>
      <c r="U134" s="4">
        <f t="shared" ca="1" si="74"/>
        <v>0</v>
      </c>
      <c r="V134" s="4">
        <f t="shared" ca="1" si="74"/>
        <v>0</v>
      </c>
      <c r="W134" s="4">
        <f t="shared" ca="1" si="74"/>
        <v>0</v>
      </c>
      <c r="X134" s="4">
        <f t="shared" ca="1" si="74"/>
        <v>0</v>
      </c>
      <c r="Y134" s="4">
        <f t="shared" ca="1" si="74"/>
        <v>0</v>
      </c>
      <c r="Z134" s="4">
        <f t="shared" ca="1" si="74"/>
        <v>0</v>
      </c>
      <c r="AA134" s="4">
        <f t="shared" ca="1" si="74"/>
        <v>0</v>
      </c>
      <c r="AB134" s="4">
        <f t="shared" ca="1" si="74"/>
        <v>42057.411346513705</v>
      </c>
      <c r="AC134" s="4">
        <f t="shared" ca="1" si="74"/>
        <v>49977.452565117928</v>
      </c>
      <c r="AD134" s="4">
        <f t="shared" ca="1" si="74"/>
        <v>93555.548218200172</v>
      </c>
      <c r="AE134" s="4">
        <f t="shared" ca="1" si="74"/>
        <v>94986.805913883087</v>
      </c>
      <c r="AF134" s="4">
        <f t="shared" ca="1" si="74"/>
        <v>89698.408139567837</v>
      </c>
      <c r="AG134" s="4">
        <f t="shared" ca="1" si="74"/>
        <v>90252.119050694906</v>
      </c>
      <c r="AH134" s="4">
        <f t="shared" ca="1" si="74"/>
        <v>70043.736102012321</v>
      </c>
      <c r="AI134" s="4">
        <f t="shared" ca="1" si="74"/>
        <v>68866.652447938832</v>
      </c>
      <c r="AJ134" s="4">
        <f t="shared" ca="1" si="74"/>
        <v>57074.559813524451</v>
      </c>
      <c r="AK134" s="4">
        <f t="shared" ca="1" si="74"/>
        <v>57881.060324613027</v>
      </c>
      <c r="AL134" s="4">
        <f t="shared" ca="1" si="74"/>
        <v>58693.222663221721</v>
      </c>
      <c r="AM134" s="4">
        <f t="shared" ca="1" si="74"/>
        <v>59511.084822972771</v>
      </c>
      <c r="AN134" s="4">
        <f t="shared" ca="1" si="74"/>
        <v>60334.685029283821</v>
      </c>
      <c r="AO134" s="4">
        <f t="shared" ca="1" si="74"/>
        <v>61164.061740460471</v>
      </c>
      <c r="AP134" s="4">
        <f t="shared" ca="1" si="74"/>
        <v>62117.869809315875</v>
      </c>
      <c r="AQ134" s="4">
        <f t="shared" ca="1" si="74"/>
        <v>63079.186711065719</v>
      </c>
      <c r="AR134" s="4">
        <f t="shared" ca="1" si="74"/>
        <v>38205.713662757567</v>
      </c>
      <c r="AS134" s="4">
        <f t="shared" ca="1" si="74"/>
        <v>38471.641268769141</v>
      </c>
      <c r="AT134" s="4">
        <f t="shared" ca="1" si="74"/>
        <v>20152.060000096815</v>
      </c>
      <c r="AU134" s="4">
        <f t="shared" ca="1" si="74"/>
        <v>18445.272855040777</v>
      </c>
      <c r="AV134" s="4">
        <f t="shared" ca="1" si="74"/>
        <v>48324.717511742121</v>
      </c>
      <c r="AW134" s="4">
        <f t="shared" ca="1" si="74"/>
        <v>53670.203452627873</v>
      </c>
      <c r="AX134" s="4">
        <f t="shared" ca="1" si="74"/>
        <v>107502.97253356843</v>
      </c>
      <c r="AY134" s="4">
        <f t="shared" ca="1" si="74"/>
        <v>111858.53122232565</v>
      </c>
      <c r="AZ134" s="4">
        <f t="shared" ca="1" si="74"/>
        <v>131197.47308825122</v>
      </c>
      <c r="BA134" s="4">
        <f t="shared" ca="1" si="74"/>
        <v>129696.82809368441</v>
      </c>
      <c r="BB134" s="4">
        <f t="shared" ca="1" si="74"/>
        <v>94657.131515702975</v>
      </c>
      <c r="BC134" s="4">
        <f t="shared" ca="1" si="74"/>
        <v>95435.178686170999</v>
      </c>
      <c r="BD134" s="4">
        <f t="shared" ca="1" si="74"/>
        <v>87684.655239302796</v>
      </c>
      <c r="BE134" s="4">
        <f t="shared" ca="1" si="74"/>
        <v>87814.950579056764</v>
      </c>
      <c r="BF134" s="4">
        <f t="shared" ca="1" si="74"/>
        <v>83579.66214226032</v>
      </c>
      <c r="BG134" s="4">
        <f t="shared" ca="1" si="74"/>
        <v>84536.62969458531</v>
      </c>
      <c r="BH134" s="4">
        <f t="shared" ca="1" si="74"/>
        <v>85782.389646561016</v>
      </c>
      <c r="BI134" s="4">
        <f t="shared" ca="1" si="74"/>
        <v>121848.61381047239</v>
      </c>
    </row>
    <row r="135" spans="1:61" x14ac:dyDescent="0.25">
      <c r="A135" s="27" t="s">
        <v>8</v>
      </c>
      <c r="C135" s="4">
        <f ca="1">SUM(C129:C134)</f>
        <v>-360983.8857752129</v>
      </c>
      <c r="D135" s="4">
        <f t="shared" ref="D135:BI135" ca="1" si="75">SUM(D129:D134)</f>
        <v>1906.7596893880454</v>
      </c>
      <c r="E135" s="4">
        <f t="shared" ca="1" si="75"/>
        <v>3075.277245898068</v>
      </c>
      <c r="F135" s="4">
        <f t="shared" ca="1" si="75"/>
        <v>3058.6225152590932</v>
      </c>
      <c r="G135" s="4">
        <f t="shared" ca="1" si="75"/>
        <v>4237.9115252457241</v>
      </c>
      <c r="H135" s="4">
        <f t="shared" ca="1" si="75"/>
        <v>20173.679584884412</v>
      </c>
      <c r="I135" s="4">
        <f t="shared" ca="1" si="75"/>
        <v>31090.155861393665</v>
      </c>
      <c r="J135" s="4">
        <f t="shared" ca="1" si="75"/>
        <v>39879.213162145206</v>
      </c>
      <c r="K135" s="4">
        <f t="shared" ca="1" si="75"/>
        <v>48935.877738673269</v>
      </c>
      <c r="L135" s="4">
        <f t="shared" ca="1" si="75"/>
        <v>41037.031978867017</v>
      </c>
      <c r="M135" s="4">
        <f t="shared" ca="1" si="75"/>
        <v>38758.984575633011</v>
      </c>
      <c r="N135" s="4">
        <f t="shared" ca="1" si="75"/>
        <v>6073.0277985798693</v>
      </c>
      <c r="O135" s="4">
        <f t="shared" ca="1" si="75"/>
        <v>9356.0603587953519</v>
      </c>
      <c r="P135" s="4">
        <f t="shared" ca="1" si="75"/>
        <v>12947.893911931991</v>
      </c>
      <c r="Q135" s="4">
        <f t="shared" ca="1" si="75"/>
        <v>16597.420040952486</v>
      </c>
      <c r="R135" s="4">
        <f t="shared" ca="1" si="75"/>
        <v>21102.420884538729</v>
      </c>
      <c r="S135" s="4">
        <f t="shared" ca="1" si="75"/>
        <v>25159.837945921281</v>
      </c>
      <c r="T135" s="4">
        <f t="shared" ca="1" si="75"/>
        <v>233807.47649069896</v>
      </c>
      <c r="U135" s="4">
        <f t="shared" ca="1" si="75"/>
        <v>20052.425041674142</v>
      </c>
      <c r="V135" s="4">
        <f t="shared" ca="1" si="75"/>
        <v>24607.023938088987</v>
      </c>
      <c r="W135" s="4">
        <f t="shared" ca="1" si="75"/>
        <v>29228.39752847928</v>
      </c>
      <c r="X135" s="4">
        <f t="shared" ca="1" si="75"/>
        <v>2306.9064160391031</v>
      </c>
      <c r="Y135" s="4">
        <f t="shared" ca="1" si="75"/>
        <v>2948.1022472950362</v>
      </c>
      <c r="Z135" s="4">
        <f t="shared" ca="1" si="75"/>
        <v>-1787.5881767200221</v>
      </c>
      <c r="AA135" s="4">
        <f t="shared" ca="1" si="75"/>
        <v>-1419.1354213024792</v>
      </c>
      <c r="AB135" s="4">
        <f t="shared" ca="1" si="75"/>
        <v>42057.411346513705</v>
      </c>
      <c r="AC135" s="4">
        <f t="shared" ca="1" si="75"/>
        <v>49977.452565117928</v>
      </c>
      <c r="AD135" s="4">
        <f t="shared" ca="1" si="75"/>
        <v>93555.548218200172</v>
      </c>
      <c r="AE135" s="4">
        <f t="shared" ca="1" si="75"/>
        <v>94986.805913883087</v>
      </c>
      <c r="AF135" s="4">
        <f t="shared" ca="1" si="75"/>
        <v>89698.408139567837</v>
      </c>
      <c r="AG135" s="4">
        <f t="shared" ca="1" si="75"/>
        <v>90252.119050694906</v>
      </c>
      <c r="AH135" s="4">
        <f t="shared" ca="1" si="75"/>
        <v>70043.736102012321</v>
      </c>
      <c r="AI135" s="4">
        <f t="shared" ca="1" si="75"/>
        <v>68866.652447938832</v>
      </c>
      <c r="AJ135" s="4">
        <f t="shared" ca="1" si="75"/>
        <v>57074.559813524451</v>
      </c>
      <c r="AK135" s="4">
        <f t="shared" ca="1" si="75"/>
        <v>57881.060324613027</v>
      </c>
      <c r="AL135" s="4">
        <f t="shared" ca="1" si="75"/>
        <v>58693.222663221721</v>
      </c>
      <c r="AM135" s="4">
        <f t="shared" ca="1" si="75"/>
        <v>59511.084822972771</v>
      </c>
      <c r="AN135" s="4">
        <f t="shared" ca="1" si="75"/>
        <v>60334.685029283821</v>
      </c>
      <c r="AO135" s="4">
        <f t="shared" ca="1" si="75"/>
        <v>61164.061740460471</v>
      </c>
      <c r="AP135" s="4">
        <f t="shared" ca="1" si="75"/>
        <v>62117.869809315875</v>
      </c>
      <c r="AQ135" s="4">
        <f t="shared" ca="1" si="75"/>
        <v>63079.186711065719</v>
      </c>
      <c r="AR135" s="4">
        <f t="shared" ca="1" si="75"/>
        <v>38205.713662757567</v>
      </c>
      <c r="AS135" s="4">
        <f t="shared" ca="1" si="75"/>
        <v>38471.641268769141</v>
      </c>
      <c r="AT135" s="4">
        <f t="shared" ca="1" si="75"/>
        <v>20152.060000096815</v>
      </c>
      <c r="AU135" s="4">
        <f t="shared" ca="1" si="75"/>
        <v>18445.272855040777</v>
      </c>
      <c r="AV135" s="4">
        <f t="shared" ca="1" si="75"/>
        <v>48324.717511742121</v>
      </c>
      <c r="AW135" s="4">
        <f t="shared" ca="1" si="75"/>
        <v>53670.203452627873</v>
      </c>
      <c r="AX135" s="4">
        <f t="shared" ca="1" si="75"/>
        <v>107502.97253356843</v>
      </c>
      <c r="AY135" s="4">
        <f t="shared" ca="1" si="75"/>
        <v>111858.53122232565</v>
      </c>
      <c r="AZ135" s="4">
        <f t="shared" ca="1" si="75"/>
        <v>131197.47308825122</v>
      </c>
      <c r="BA135" s="4">
        <f t="shared" ca="1" si="75"/>
        <v>129696.82809368441</v>
      </c>
      <c r="BB135" s="4">
        <f t="shared" ca="1" si="75"/>
        <v>94657.131515702975</v>
      </c>
      <c r="BC135" s="4">
        <f t="shared" ca="1" si="75"/>
        <v>95435.178686170999</v>
      </c>
      <c r="BD135" s="4">
        <f t="shared" ca="1" si="75"/>
        <v>87684.655239302796</v>
      </c>
      <c r="BE135" s="4">
        <f t="shared" ca="1" si="75"/>
        <v>87814.950579056764</v>
      </c>
      <c r="BF135" s="4">
        <f t="shared" ca="1" si="75"/>
        <v>83579.66214226032</v>
      </c>
      <c r="BG135" s="4">
        <f t="shared" ca="1" si="75"/>
        <v>84536.62969458531</v>
      </c>
      <c r="BH135" s="4">
        <f t="shared" ca="1" si="75"/>
        <v>85782.389646561016</v>
      </c>
      <c r="BI135" s="4">
        <f t="shared" ca="1" si="75"/>
        <v>121848.61381047239</v>
      </c>
    </row>
    <row r="136" spans="1:61" x14ac:dyDescent="0.25">
      <c r="A136" s="27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</row>
    <row r="137" spans="1:61" x14ac:dyDescent="0.25">
      <c r="A137" s="27" t="s">
        <v>450</v>
      </c>
      <c r="C137" s="4">
        <f ca="1">C135+C110</f>
        <v>-12393780.078282315</v>
      </c>
      <c r="D137" s="4">
        <f t="shared" ref="D137:BI137" ca="1" si="76">D135+D110</f>
        <v>65465.41600232292</v>
      </c>
      <c r="E137" s="4">
        <f t="shared" ca="1" si="76"/>
        <v>105584.51877583371</v>
      </c>
      <c r="F137" s="4">
        <f t="shared" ca="1" si="76"/>
        <v>105012.70635722892</v>
      </c>
      <c r="G137" s="4">
        <f t="shared" ca="1" si="76"/>
        <v>145501.62903343659</v>
      </c>
      <c r="H137" s="4">
        <f t="shared" ca="1" si="76"/>
        <v>182081.56155831652</v>
      </c>
      <c r="I137" s="4">
        <f t="shared" ca="1" si="76"/>
        <v>219756.85259266268</v>
      </c>
      <c r="J137" s="4">
        <f t="shared" ca="1" si="76"/>
        <v>259116.54398298479</v>
      </c>
      <c r="K137" s="4">
        <f t="shared" ca="1" si="76"/>
        <v>299674.65056482784</v>
      </c>
      <c r="L137" s="4">
        <f t="shared" ca="1" si="76"/>
        <v>264301.55868395639</v>
      </c>
      <c r="M137" s="4">
        <f t="shared" ca="1" si="76"/>
        <v>254099.86813903891</v>
      </c>
      <c r="N137" s="4">
        <f t="shared" ca="1" si="76"/>
        <v>107723.62692006171</v>
      </c>
      <c r="O137" s="4">
        <f t="shared" ca="1" si="76"/>
        <v>122425.90316798323</v>
      </c>
      <c r="P137" s="4">
        <f t="shared" ca="1" si="76"/>
        <v>138511.07081898645</v>
      </c>
      <c r="Q137" s="4">
        <f t="shared" ca="1" si="76"/>
        <v>154854.60087503475</v>
      </c>
      <c r="R137" s="4">
        <f t="shared" ca="1" si="76"/>
        <v>175029.16987022533</v>
      </c>
      <c r="S137" s="4">
        <f t="shared" ca="1" si="76"/>
        <v>193199.34192772111</v>
      </c>
      <c r="T137" s="4">
        <f t="shared" ca="1" si="76"/>
        <v>6400935.3465358401</v>
      </c>
      <c r="U137" s="4">
        <f t="shared" ca="1" si="76"/>
        <v>130776.83370352478</v>
      </c>
      <c r="V137" s="4">
        <f t="shared" ca="1" si="76"/>
        <v>151173.51571790432</v>
      </c>
      <c r="W137" s="4">
        <f t="shared" ca="1" si="76"/>
        <v>171869.2322313913</v>
      </c>
      <c r="X137" s="4">
        <f t="shared" ca="1" si="76"/>
        <v>51307.772032202629</v>
      </c>
      <c r="Y137" s="4">
        <f t="shared" ca="1" si="76"/>
        <v>54179.214233044419</v>
      </c>
      <c r="Z137" s="4">
        <f t="shared" ca="1" si="76"/>
        <v>-61373.86073405412</v>
      </c>
      <c r="AA137" s="4">
        <f t="shared" ca="1" si="76"/>
        <v>-48723.649464718474</v>
      </c>
      <c r="AB137" s="4">
        <f t="shared" ca="1" si="76"/>
        <v>221535.88127383543</v>
      </c>
      <c r="AC137" s="4">
        <f t="shared" ca="1" si="76"/>
        <v>263254.40970708936</v>
      </c>
      <c r="AD137" s="4">
        <f t="shared" ca="1" si="76"/>
        <v>492800.44013678527</v>
      </c>
      <c r="AE137" s="4">
        <f t="shared" ca="1" si="76"/>
        <v>500339.5378794084</v>
      </c>
      <c r="AF137" s="4">
        <f t="shared" ca="1" si="76"/>
        <v>472483.09536546288</v>
      </c>
      <c r="AG137" s="4">
        <f t="shared" ca="1" si="76"/>
        <v>475399.74740704516</v>
      </c>
      <c r="AH137" s="4">
        <f t="shared" ca="1" si="76"/>
        <v>368952.82682103402</v>
      </c>
      <c r="AI137" s="4">
        <f t="shared" ca="1" si="76"/>
        <v>362752.581577937</v>
      </c>
      <c r="AJ137" s="4">
        <f t="shared" ca="1" si="76"/>
        <v>300638.16344829521</v>
      </c>
      <c r="AK137" s="4">
        <f t="shared" ca="1" si="76"/>
        <v>304886.37549348606</v>
      </c>
      <c r="AL137" s="4">
        <f t="shared" ca="1" si="76"/>
        <v>309164.41100876534</v>
      </c>
      <c r="AM137" s="4">
        <f t="shared" ca="1" si="76"/>
        <v>313472.47012415336</v>
      </c>
      <c r="AN137" s="4">
        <f t="shared" ca="1" si="76"/>
        <v>317810.75419064419</v>
      </c>
      <c r="AO137" s="4">
        <f t="shared" ca="1" si="76"/>
        <v>322179.46578596078</v>
      </c>
      <c r="AP137" s="4">
        <f t="shared" ca="1" si="76"/>
        <v>327203.61502232344</v>
      </c>
      <c r="AQ137" s="4">
        <f t="shared" ca="1" si="76"/>
        <v>332267.31676226039</v>
      </c>
      <c r="AR137" s="4">
        <f t="shared" ca="1" si="76"/>
        <v>201247.20411914797</v>
      </c>
      <c r="AS137" s="4">
        <f t="shared" ca="1" si="76"/>
        <v>202647.96809074457</v>
      </c>
      <c r="AT137" s="4">
        <f t="shared" ca="1" si="76"/>
        <v>106150.24150730873</v>
      </c>
      <c r="AU137" s="4">
        <f t="shared" ca="1" si="76"/>
        <v>97159.802433169505</v>
      </c>
      <c r="AV137" s="4">
        <f t="shared" ca="1" si="76"/>
        <v>254548.68805567536</v>
      </c>
      <c r="AW137" s="4">
        <f t="shared" ca="1" si="76"/>
        <v>282705.84040616557</v>
      </c>
      <c r="AX137" s="4">
        <f t="shared" ca="1" si="76"/>
        <v>566267.98933394614</v>
      </c>
      <c r="AY137" s="4">
        <f t="shared" ca="1" si="76"/>
        <v>589210.73596672784</v>
      </c>
      <c r="AZ137" s="4">
        <f t="shared" ca="1" si="76"/>
        <v>691077.90734047035</v>
      </c>
      <c r="BA137" s="4">
        <f t="shared" ca="1" si="76"/>
        <v>683173.31453014538</v>
      </c>
      <c r="BB137" s="4">
        <f t="shared" ca="1" si="76"/>
        <v>498602.99000363651</v>
      </c>
      <c r="BC137" s="4">
        <f t="shared" ca="1" si="76"/>
        <v>502701.32511423377</v>
      </c>
      <c r="BD137" s="4">
        <f t="shared" ca="1" si="76"/>
        <v>461875.72536467138</v>
      </c>
      <c r="BE137" s="4">
        <f t="shared" ca="1" si="76"/>
        <v>462562.0513175563</v>
      </c>
      <c r="BF137" s="4">
        <f t="shared" ca="1" si="76"/>
        <v>440252.82385312358</v>
      </c>
      <c r="BG137" s="4">
        <f t="shared" ca="1" si="76"/>
        <v>445293.61555349908</v>
      </c>
      <c r="BH137" s="4">
        <f t="shared" ca="1" si="76"/>
        <v>451855.61069254286</v>
      </c>
      <c r="BI137" s="4">
        <f t="shared" ca="1" si="76"/>
        <v>641833.13186097599</v>
      </c>
    </row>
    <row r="138" spans="1:61" x14ac:dyDescent="0.25">
      <c r="A138" s="27" t="s">
        <v>431</v>
      </c>
      <c r="C138" s="4" t="str">
        <f ca="1">IF(C137=C33-C32,"    OK",C137-C33+C32)</f>
        <v xml:space="preserve">    OK</v>
      </c>
      <c r="D138" s="4" t="str">
        <f t="shared" ref="D138:BI138" ca="1" si="77">IF(D137=D33-D32,"    OK",D137-D33+D32)</f>
        <v xml:space="preserve">    OK</v>
      </c>
      <c r="E138" s="4" t="str">
        <f t="shared" ca="1" si="77"/>
        <v xml:space="preserve">    OK</v>
      </c>
      <c r="F138" s="4" t="str">
        <f t="shared" ca="1" si="77"/>
        <v xml:space="preserve">    OK</v>
      </c>
      <c r="G138" s="4" t="str">
        <f t="shared" ca="1" si="77"/>
        <v xml:space="preserve">    OK</v>
      </c>
      <c r="H138" s="4" t="str">
        <f t="shared" ca="1" si="77"/>
        <v xml:space="preserve">    OK</v>
      </c>
      <c r="I138" s="4" t="str">
        <f t="shared" ca="1" si="77"/>
        <v xml:space="preserve">    OK</v>
      </c>
      <c r="J138" s="4" t="str">
        <f t="shared" ca="1" si="77"/>
        <v xml:space="preserve">    OK</v>
      </c>
      <c r="K138" s="4" t="str">
        <f t="shared" ca="1" si="77"/>
        <v xml:space="preserve">    OK</v>
      </c>
      <c r="L138" s="4" t="str">
        <f t="shared" ca="1" si="77"/>
        <v xml:space="preserve">    OK</v>
      </c>
      <c r="M138" s="4" t="str">
        <f t="shared" ca="1" si="77"/>
        <v xml:space="preserve">    OK</v>
      </c>
      <c r="N138" s="4" t="str">
        <f t="shared" ca="1" si="77"/>
        <v xml:space="preserve">    OK</v>
      </c>
      <c r="O138" s="4" t="str">
        <f t="shared" ca="1" si="77"/>
        <v xml:space="preserve">    OK</v>
      </c>
      <c r="P138" s="4" t="str">
        <f t="shared" ca="1" si="77"/>
        <v xml:space="preserve">    OK</v>
      </c>
      <c r="Q138" s="4" t="str">
        <f t="shared" ca="1" si="77"/>
        <v xml:space="preserve">    OK</v>
      </c>
      <c r="R138" s="4" t="str">
        <f t="shared" ca="1" si="77"/>
        <v xml:space="preserve">    OK</v>
      </c>
      <c r="S138" s="4" t="str">
        <f t="shared" ca="1" si="77"/>
        <v xml:space="preserve">    OK</v>
      </c>
      <c r="T138" s="4" t="str">
        <f t="shared" ca="1" si="77"/>
        <v xml:space="preserve">    OK</v>
      </c>
      <c r="U138" s="4" t="str">
        <f t="shared" ca="1" si="77"/>
        <v xml:space="preserve">    OK</v>
      </c>
      <c r="V138" s="4" t="str">
        <f t="shared" ca="1" si="77"/>
        <v xml:space="preserve">    OK</v>
      </c>
      <c r="W138" s="4" t="str">
        <f t="shared" ca="1" si="77"/>
        <v xml:space="preserve">    OK</v>
      </c>
      <c r="X138" s="4" t="str">
        <f t="shared" ca="1" si="77"/>
        <v xml:space="preserve">    OK</v>
      </c>
      <c r="Y138" s="4" t="str">
        <f t="shared" ca="1" si="77"/>
        <v xml:space="preserve">    OK</v>
      </c>
      <c r="Z138" s="4" t="str">
        <f t="shared" ca="1" si="77"/>
        <v xml:space="preserve">    OK</v>
      </c>
      <c r="AA138" s="4" t="str">
        <f t="shared" ca="1" si="77"/>
        <v xml:space="preserve">    OK</v>
      </c>
      <c r="AB138" s="4" t="str">
        <f t="shared" ca="1" si="77"/>
        <v xml:space="preserve">    OK</v>
      </c>
      <c r="AC138" s="4" t="str">
        <f t="shared" ca="1" si="77"/>
        <v xml:space="preserve">    OK</v>
      </c>
      <c r="AD138" s="4" t="str">
        <f t="shared" ca="1" si="77"/>
        <v xml:space="preserve">    OK</v>
      </c>
      <c r="AE138" s="4" t="str">
        <f t="shared" ca="1" si="77"/>
        <v xml:space="preserve">    OK</v>
      </c>
      <c r="AF138" s="4" t="str">
        <f t="shared" ca="1" si="77"/>
        <v xml:space="preserve">    OK</v>
      </c>
      <c r="AG138" s="4" t="str">
        <f t="shared" ca="1" si="77"/>
        <v xml:space="preserve">    OK</v>
      </c>
      <c r="AH138" s="4" t="str">
        <f t="shared" ca="1" si="77"/>
        <v xml:space="preserve">    OK</v>
      </c>
      <c r="AI138" s="4" t="str">
        <f t="shared" ca="1" si="77"/>
        <v xml:space="preserve">    OK</v>
      </c>
      <c r="AJ138" s="4" t="str">
        <f t="shared" ca="1" si="77"/>
        <v xml:space="preserve">    OK</v>
      </c>
      <c r="AK138" s="4" t="str">
        <f t="shared" ca="1" si="77"/>
        <v xml:space="preserve">    OK</v>
      </c>
      <c r="AL138" s="4" t="str">
        <f t="shared" ca="1" si="77"/>
        <v xml:space="preserve">    OK</v>
      </c>
      <c r="AM138" s="4" t="str">
        <f t="shared" ca="1" si="77"/>
        <v xml:space="preserve">    OK</v>
      </c>
      <c r="AN138" s="4" t="str">
        <f t="shared" ca="1" si="77"/>
        <v xml:space="preserve">    OK</v>
      </c>
      <c r="AO138" s="4" t="str">
        <f t="shared" ca="1" si="77"/>
        <v xml:space="preserve">    OK</v>
      </c>
      <c r="AP138" s="4" t="str">
        <f t="shared" ca="1" si="77"/>
        <v xml:space="preserve">    OK</v>
      </c>
      <c r="AQ138" s="4" t="str">
        <f t="shared" ca="1" si="77"/>
        <v xml:space="preserve">    OK</v>
      </c>
      <c r="AR138" s="4" t="str">
        <f t="shared" ca="1" si="77"/>
        <v xml:space="preserve">    OK</v>
      </c>
      <c r="AS138" s="4" t="str">
        <f t="shared" ca="1" si="77"/>
        <v xml:space="preserve">    OK</v>
      </c>
      <c r="AT138" s="4" t="str">
        <f t="shared" ca="1" si="77"/>
        <v xml:space="preserve">    OK</v>
      </c>
      <c r="AU138" s="4" t="str">
        <f t="shared" ca="1" si="77"/>
        <v xml:space="preserve">    OK</v>
      </c>
      <c r="AV138" s="4" t="str">
        <f t="shared" ca="1" si="77"/>
        <v xml:space="preserve">    OK</v>
      </c>
      <c r="AW138" s="4" t="str">
        <f t="shared" ca="1" si="77"/>
        <v xml:space="preserve">    OK</v>
      </c>
      <c r="AX138" s="4" t="str">
        <f t="shared" ca="1" si="77"/>
        <v xml:space="preserve">    OK</v>
      </c>
      <c r="AY138" s="4" t="str">
        <f t="shared" ca="1" si="77"/>
        <v xml:space="preserve">    OK</v>
      </c>
      <c r="AZ138" s="4" t="str">
        <f t="shared" ca="1" si="77"/>
        <v xml:space="preserve">    OK</v>
      </c>
      <c r="BA138" s="4" t="str">
        <f t="shared" ca="1" si="77"/>
        <v xml:space="preserve">    OK</v>
      </c>
      <c r="BB138" s="4">
        <f t="shared" ca="1" si="77"/>
        <v>5.8207660913467407E-11</v>
      </c>
      <c r="BC138" s="4" t="str">
        <f t="shared" ca="1" si="77"/>
        <v xml:space="preserve">    OK</v>
      </c>
      <c r="BD138" s="4" t="str">
        <f t="shared" ca="1" si="77"/>
        <v xml:space="preserve">    OK</v>
      </c>
      <c r="BE138" s="4" t="str">
        <f t="shared" ca="1" si="77"/>
        <v xml:space="preserve">    OK</v>
      </c>
      <c r="BF138" s="4" t="str">
        <f t="shared" ca="1" si="77"/>
        <v xml:space="preserve">    OK</v>
      </c>
      <c r="BG138" s="4" t="str">
        <f t="shared" ca="1" si="77"/>
        <v xml:space="preserve">    OK</v>
      </c>
      <c r="BH138" s="4" t="str">
        <f t="shared" ca="1" si="77"/>
        <v xml:space="preserve">    OK</v>
      </c>
      <c r="BI138" s="4" t="str">
        <f t="shared" ca="1" si="77"/>
        <v xml:space="preserve">    OK</v>
      </c>
    </row>
    <row r="139" spans="1:61" x14ac:dyDescent="0.25">
      <c r="A139" s="27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</row>
    <row r="140" spans="1:61" x14ac:dyDescent="0.25">
      <c r="A140" s="27" t="s">
        <v>593</v>
      </c>
      <c r="C140" s="5">
        <f ca="1">C23*(B140+C131+C132)</f>
        <v>0</v>
      </c>
      <c r="D140" s="5">
        <f t="shared" ref="D140:BI140" ca="1" si="78">D23*(C140+D131+D132)</f>
        <v>0</v>
      </c>
      <c r="E140" s="5">
        <f t="shared" ca="1" si="78"/>
        <v>0</v>
      </c>
      <c r="F140" s="5">
        <f t="shared" ca="1" si="78"/>
        <v>0</v>
      </c>
      <c r="G140" s="5">
        <f t="shared" ca="1" si="78"/>
        <v>0</v>
      </c>
      <c r="H140" s="5">
        <f t="shared" ca="1" si="78"/>
        <v>17100.883101488998</v>
      </c>
      <c r="I140" s="5">
        <f t="shared" ca="1" si="78"/>
        <v>45493.774561075348</v>
      </c>
      <c r="J140" s="5">
        <f t="shared" ca="1" si="78"/>
        <v>82675.723321413243</v>
      </c>
      <c r="K140" s="5">
        <f t="shared" ca="1" si="78"/>
        <v>128914.33665827919</v>
      </c>
      <c r="L140" s="5">
        <f t="shared" ca="1" si="78"/>
        <v>167254.10423533889</v>
      </c>
      <c r="M140" s="5">
        <f t="shared" ca="1" si="78"/>
        <v>203315.82440916458</v>
      </c>
      <c r="N140" s="5">
        <f t="shared" ca="1" si="78"/>
        <v>206691.58780593713</v>
      </c>
      <c r="O140" s="5">
        <f t="shared" ca="1" si="78"/>
        <v>213350.38376292516</v>
      </c>
      <c r="P140" s="5">
        <f t="shared" ca="1" si="78"/>
        <v>223601.01327304984</v>
      </c>
      <c r="Q140" s="5">
        <f t="shared" ca="1" si="78"/>
        <v>237501.16891219502</v>
      </c>
      <c r="R140" s="5">
        <f t="shared" ca="1" si="78"/>
        <v>255906.32539492642</v>
      </c>
      <c r="S140" s="5">
        <f t="shared" ca="1" si="78"/>
        <v>278368.89893904037</v>
      </c>
      <c r="T140" s="5">
        <f t="shared" ca="1" si="78"/>
        <v>332847.23529607587</v>
      </c>
      <c r="U140" s="5">
        <f t="shared" ca="1" si="78"/>
        <v>351527.13500393159</v>
      </c>
      <c r="V140" s="5">
        <f t="shared" ca="1" si="78"/>
        <v>374761.63360820216</v>
      </c>
      <c r="W140" s="5">
        <f t="shared" ca="1" si="78"/>
        <v>402617.50580286304</v>
      </c>
      <c r="X140" s="5">
        <f t="shared" ca="1" si="78"/>
        <v>403551.88688508375</v>
      </c>
      <c r="Y140" s="5">
        <f t="shared" ca="1" si="78"/>
        <v>405127.46379856038</v>
      </c>
      <c r="Z140" s="5">
        <f t="shared" ca="1" si="78"/>
        <v>405127.46379856038</v>
      </c>
      <c r="AA140" s="5">
        <f t="shared" ca="1" si="78"/>
        <v>405127.46379856038</v>
      </c>
      <c r="AB140" s="5">
        <f t="shared" ca="1" si="78"/>
        <v>0</v>
      </c>
      <c r="AC140" s="5">
        <f t="shared" ca="1" si="78"/>
        <v>0</v>
      </c>
      <c r="AD140" s="5">
        <f t="shared" ca="1" si="78"/>
        <v>0</v>
      </c>
      <c r="AE140" s="5">
        <f t="shared" ca="1" si="78"/>
        <v>0</v>
      </c>
      <c r="AF140" s="5">
        <f t="shared" ca="1" si="78"/>
        <v>0</v>
      </c>
      <c r="AG140" s="5">
        <f t="shared" ca="1" si="78"/>
        <v>0</v>
      </c>
      <c r="AH140" s="5">
        <f t="shared" ca="1" si="78"/>
        <v>0</v>
      </c>
      <c r="AI140" s="5">
        <f t="shared" ca="1" si="78"/>
        <v>0</v>
      </c>
      <c r="AJ140" s="5">
        <f t="shared" ca="1" si="78"/>
        <v>0</v>
      </c>
      <c r="AK140" s="5">
        <f t="shared" ca="1" si="78"/>
        <v>0</v>
      </c>
      <c r="AL140" s="5">
        <f t="shared" ca="1" si="78"/>
        <v>0</v>
      </c>
      <c r="AM140" s="5">
        <f t="shared" ca="1" si="78"/>
        <v>0</v>
      </c>
      <c r="AN140" s="5">
        <f t="shared" ca="1" si="78"/>
        <v>0</v>
      </c>
      <c r="AO140" s="5">
        <f t="shared" ca="1" si="78"/>
        <v>0</v>
      </c>
      <c r="AP140" s="5">
        <f t="shared" ca="1" si="78"/>
        <v>0</v>
      </c>
      <c r="AQ140" s="5">
        <f t="shared" ca="1" si="78"/>
        <v>0</v>
      </c>
      <c r="AR140" s="5">
        <f t="shared" ca="1" si="78"/>
        <v>0</v>
      </c>
      <c r="AS140" s="5">
        <f t="shared" ca="1" si="78"/>
        <v>0</v>
      </c>
      <c r="AT140" s="5">
        <f t="shared" ca="1" si="78"/>
        <v>0</v>
      </c>
      <c r="AU140" s="5">
        <f t="shared" ca="1" si="78"/>
        <v>0</v>
      </c>
      <c r="AV140" s="5">
        <f t="shared" ca="1" si="78"/>
        <v>0</v>
      </c>
      <c r="AW140" s="5">
        <f t="shared" ca="1" si="78"/>
        <v>0</v>
      </c>
      <c r="AX140" s="5">
        <f t="shared" ca="1" si="78"/>
        <v>0</v>
      </c>
      <c r="AY140" s="5">
        <f t="shared" ca="1" si="78"/>
        <v>0</v>
      </c>
      <c r="AZ140" s="5">
        <f t="shared" ca="1" si="78"/>
        <v>0</v>
      </c>
      <c r="BA140" s="5">
        <f t="shared" ca="1" si="78"/>
        <v>0</v>
      </c>
      <c r="BB140" s="5">
        <f t="shared" ca="1" si="78"/>
        <v>0</v>
      </c>
      <c r="BC140" s="5">
        <f t="shared" ca="1" si="78"/>
        <v>0</v>
      </c>
      <c r="BD140" s="5">
        <f t="shared" ca="1" si="78"/>
        <v>0</v>
      </c>
      <c r="BE140" s="5">
        <f t="shared" ca="1" si="78"/>
        <v>0</v>
      </c>
      <c r="BF140" s="5">
        <f t="shared" ca="1" si="78"/>
        <v>0</v>
      </c>
      <c r="BG140" s="5">
        <f t="shared" ca="1" si="78"/>
        <v>0</v>
      </c>
      <c r="BH140" s="5">
        <f t="shared" ca="1" si="78"/>
        <v>0</v>
      </c>
      <c r="BI140" s="5">
        <f t="shared" ca="1" si="78"/>
        <v>0</v>
      </c>
    </row>
    <row r="141" spans="1:61" x14ac:dyDescent="0.25">
      <c r="A141" s="27" t="s">
        <v>391</v>
      </c>
      <c r="C141" s="5">
        <f ca="1">Valuation!C68</f>
        <v>15682373.850341283</v>
      </c>
      <c r="D141" s="5">
        <f ca="1">Valuation!D68</f>
        <v>15696778.139604315</v>
      </c>
      <c r="E141" s="5">
        <f ca="1">Valuation!E68</f>
        <v>17171514.16732049</v>
      </c>
      <c r="F141" s="5">
        <f ca="1">Valuation!F68</f>
        <v>18696260.556662776</v>
      </c>
      <c r="G141" s="5">
        <f ca="1">Valuation!G68</f>
        <v>17877327.353445448</v>
      </c>
      <c r="H141" s="5">
        <f ca="1">Valuation!H68</f>
        <v>18478566.052960873</v>
      </c>
      <c r="I141" s="5">
        <f ca="1">Valuation!I68</f>
        <v>19057299.3393142</v>
      </c>
      <c r="J141" s="5">
        <f ca="1">Valuation!J68</f>
        <v>19431821.560081273</v>
      </c>
      <c r="K141" s="5">
        <f ca="1">Valuation!K68</f>
        <v>19764562.687587582</v>
      </c>
      <c r="L141" s="5">
        <f ca="1">Valuation!L68</f>
        <v>19995484.049429849</v>
      </c>
      <c r="M141" s="5">
        <f ca="1">Valuation!M68</f>
        <v>20222168.894246355</v>
      </c>
      <c r="N141" s="5">
        <f ca="1">Valuation!N68</f>
        <v>20807903.986178368</v>
      </c>
      <c r="O141" s="5">
        <f ca="1">Valuation!O68</f>
        <v>21383315.215861671</v>
      </c>
      <c r="P141" s="5">
        <f ca="1">Valuation!P68</f>
        <v>21911244.062839635</v>
      </c>
      <c r="Q141" s="5">
        <f ca="1">Valuation!Q68</f>
        <v>22432667.18111261</v>
      </c>
      <c r="R141" s="5">
        <f ca="1">Valuation!R68</f>
        <v>21805145.791505557</v>
      </c>
      <c r="S141" s="5">
        <f ca="1">Valuation!S68</f>
        <v>21896845.026045803</v>
      </c>
      <c r="T141" s="5">
        <f ca="1">Valuation!T68</f>
        <v>15348219.759618323</v>
      </c>
      <c r="U141" s="5">
        <f ca="1">Valuation!U68</f>
        <v>15458952.930249751</v>
      </c>
      <c r="V141" s="5">
        <f ca="1">Valuation!V68</f>
        <v>15076644.192285541</v>
      </c>
      <c r="W141" s="5">
        <f ca="1">Valuation!W68</f>
        <v>14679841.487041812</v>
      </c>
      <c r="X141" s="5">
        <f ca="1">Valuation!X68</f>
        <v>14949904.548649311</v>
      </c>
      <c r="Y141" s="5">
        <f ca="1">Valuation!Y68</f>
        <v>15215336.325055316</v>
      </c>
      <c r="Z141" s="5">
        <f ca="1">Valuation!Z68</f>
        <v>17398490.579870719</v>
      </c>
      <c r="AA141" s="5">
        <f ca="1">Valuation!AA68</f>
        <v>19585840.241535939</v>
      </c>
      <c r="AB141" s="5">
        <f ca="1">Valuation!AB68</f>
        <v>20330668.854467489</v>
      </c>
      <c r="AC141" s="5">
        <f ca="1">Valuation!AC68</f>
        <v>21052468.913398463</v>
      </c>
      <c r="AD141" s="5">
        <f ca="1">Valuation!AD68</f>
        <v>21289752.9990004</v>
      </c>
      <c r="AE141" s="5">
        <f ca="1">Valuation!AE68</f>
        <v>21509101.497268692</v>
      </c>
      <c r="AF141" s="5">
        <f ca="1">Valuation!AF68</f>
        <v>21539464.220029652</v>
      </c>
      <c r="AG141" s="5">
        <f ca="1">Valuation!AG68</f>
        <v>21539400.961012021</v>
      </c>
      <c r="AH141" s="5">
        <f ca="1">Valuation!AH68</f>
        <v>21968269.235041719</v>
      </c>
      <c r="AI141" s="5">
        <f ca="1">Valuation!AI68</f>
        <v>22400819.559274256</v>
      </c>
      <c r="AJ141" s="5">
        <f ca="1">Valuation!AJ68</f>
        <v>22837443.896346133</v>
      </c>
      <c r="AK141" s="5">
        <f ca="1">Valuation!AK68</f>
        <v>23277839.510967594</v>
      </c>
      <c r="AL141" s="5">
        <f ca="1">Valuation!AL68</f>
        <v>23722041.035018805</v>
      </c>
      <c r="AM141" s="5">
        <f ca="1">Valuation!AM68</f>
        <v>24170083.44049741</v>
      </c>
      <c r="AN141" s="5">
        <f ca="1">Valuation!AN68</f>
        <v>24622002.043082278</v>
      </c>
      <c r="AO141" s="5">
        <f ca="1">Valuation!AO68</f>
        <v>25077832.505735841</v>
      </c>
      <c r="AP141" s="5">
        <f ca="1">Valuation!AP68</f>
        <v>25337672.825708203</v>
      </c>
      <c r="AQ141" s="5">
        <f ca="1">Valuation!AQ68</f>
        <v>25598708.231003415</v>
      </c>
      <c r="AR141" s="5">
        <f ca="1">Valuation!AR68</f>
        <v>25723893.35000347</v>
      </c>
      <c r="AS141" s="5">
        <f ca="1">Valuation!AS68</f>
        <v>25847418.430229932</v>
      </c>
      <c r="AT141" s="5">
        <f ca="1">Valuation!AT68</f>
        <v>27608610.696239661</v>
      </c>
      <c r="AU141" s="5">
        <f ca="1">Valuation!AU68</f>
        <v>29394469.266642671</v>
      </c>
      <c r="AV141" s="5">
        <f ca="1">Valuation!AV68</f>
        <v>30653434.408400625</v>
      </c>
      <c r="AW141" s="5">
        <f ca="1">Valuation!AW68</f>
        <v>31928587.387426808</v>
      </c>
      <c r="AX141" s="5">
        <f ca="1">Valuation!AX68</f>
        <v>31920951.29759774</v>
      </c>
      <c r="AY141" s="5">
        <f ca="1">Valuation!AY68</f>
        <v>31907654.844021186</v>
      </c>
      <c r="AZ141" s="5">
        <f ca="1">Valuation!AZ68</f>
        <v>32388158.992189832</v>
      </c>
      <c r="BA141" s="5">
        <f ca="1">Valuation!BA68</f>
        <v>32872075.370024182</v>
      </c>
      <c r="BB141" s="5">
        <f ca="1">Valuation!BB68</f>
        <v>33286532.870105878</v>
      </c>
      <c r="BC141" s="5">
        <f ca="1">Valuation!BC68</f>
        <v>33702866.443316065</v>
      </c>
      <c r="BD141" s="5">
        <f ca="1">Valuation!BD68</f>
        <v>34299382.68494916</v>
      </c>
      <c r="BE141" s="5">
        <f ca="1">Valuation!BE68</f>
        <v>34901005.374912247</v>
      </c>
      <c r="BF141" s="5">
        <f ca="1">Valuation!BF68</f>
        <v>35507921.770134799</v>
      </c>
      <c r="BG141" s="5">
        <f ca="1">Valuation!BG68</f>
        <v>36120039.965328693</v>
      </c>
      <c r="BH141" s="5">
        <f ca="1">Valuation!BH68</f>
        <v>36261877.317173019</v>
      </c>
      <c r="BI141" s="5">
        <f ca="1">Valuation!BI68</f>
        <v>36222686.70489756</v>
      </c>
    </row>
    <row r="142" spans="1:61" x14ac:dyDescent="0.25">
      <c r="A142" s="27" t="s">
        <v>594</v>
      </c>
      <c r="C142" s="5">
        <f ca="1">-MIN(0,C141-SUM(C146:C148))</f>
        <v>0</v>
      </c>
      <c r="D142" s="5">
        <f t="shared" ref="D142:BI142" ca="1" si="79">-MIN(0,D141-SUM(D146:D148))</f>
        <v>0</v>
      </c>
      <c r="E142" s="5">
        <f t="shared" ca="1" si="79"/>
        <v>0</v>
      </c>
      <c r="F142" s="5">
        <f t="shared" ca="1" si="79"/>
        <v>0</v>
      </c>
      <c r="G142" s="5">
        <f t="shared" ca="1" si="79"/>
        <v>0</v>
      </c>
      <c r="H142" s="5">
        <f t="shared" ca="1" si="79"/>
        <v>0</v>
      </c>
      <c r="I142" s="5">
        <f t="shared" ca="1" si="79"/>
        <v>0</v>
      </c>
      <c r="J142" s="5">
        <f t="shared" ca="1" si="79"/>
        <v>0</v>
      </c>
      <c r="K142" s="5">
        <f t="shared" ca="1" si="79"/>
        <v>0</v>
      </c>
      <c r="L142" s="5">
        <f t="shared" ca="1" si="79"/>
        <v>0</v>
      </c>
      <c r="M142" s="5">
        <f t="shared" ca="1" si="79"/>
        <v>0</v>
      </c>
      <c r="N142" s="5">
        <f t="shared" ca="1" si="79"/>
        <v>0</v>
      </c>
      <c r="O142" s="5">
        <f t="shared" ca="1" si="79"/>
        <v>0</v>
      </c>
      <c r="P142" s="5">
        <f t="shared" ca="1" si="79"/>
        <v>0</v>
      </c>
      <c r="Q142" s="5">
        <f t="shared" ca="1" si="79"/>
        <v>0</v>
      </c>
      <c r="R142" s="5">
        <f t="shared" ca="1" si="79"/>
        <v>0</v>
      </c>
      <c r="S142" s="5">
        <f t="shared" ca="1" si="79"/>
        <v>0</v>
      </c>
      <c r="T142" s="5">
        <f t="shared" ca="1" si="79"/>
        <v>0</v>
      </c>
      <c r="U142" s="5">
        <f t="shared" ca="1" si="79"/>
        <v>0</v>
      </c>
      <c r="V142" s="5">
        <f t="shared" ca="1" si="79"/>
        <v>0</v>
      </c>
      <c r="W142" s="5">
        <f t="shared" ca="1" si="79"/>
        <v>0</v>
      </c>
      <c r="X142" s="5">
        <f t="shared" ca="1" si="79"/>
        <v>0</v>
      </c>
      <c r="Y142" s="5">
        <f t="shared" ca="1" si="79"/>
        <v>0</v>
      </c>
      <c r="Z142" s="5">
        <f t="shared" ca="1" si="79"/>
        <v>0</v>
      </c>
      <c r="AA142" s="5">
        <f t="shared" ca="1" si="79"/>
        <v>0</v>
      </c>
      <c r="AB142" s="5">
        <f t="shared" ca="1" si="79"/>
        <v>0</v>
      </c>
      <c r="AC142" s="5">
        <f t="shared" ca="1" si="79"/>
        <v>0</v>
      </c>
      <c r="AD142" s="5">
        <f t="shared" ca="1" si="79"/>
        <v>0</v>
      </c>
      <c r="AE142" s="5">
        <f t="shared" ca="1" si="79"/>
        <v>0</v>
      </c>
      <c r="AF142" s="5">
        <f t="shared" ca="1" si="79"/>
        <v>0</v>
      </c>
      <c r="AG142" s="5">
        <f t="shared" ca="1" si="79"/>
        <v>0</v>
      </c>
      <c r="AH142" s="5">
        <f t="shared" ca="1" si="79"/>
        <v>0</v>
      </c>
      <c r="AI142" s="5">
        <f t="shared" ca="1" si="79"/>
        <v>0</v>
      </c>
      <c r="AJ142" s="5">
        <f t="shared" ca="1" si="79"/>
        <v>0</v>
      </c>
      <c r="AK142" s="5">
        <f t="shared" ca="1" si="79"/>
        <v>0</v>
      </c>
      <c r="AL142" s="5">
        <f t="shared" ca="1" si="79"/>
        <v>0</v>
      </c>
      <c r="AM142" s="5">
        <f t="shared" ca="1" si="79"/>
        <v>0</v>
      </c>
      <c r="AN142" s="5">
        <f t="shared" ca="1" si="79"/>
        <v>0</v>
      </c>
      <c r="AO142" s="5">
        <f t="shared" ca="1" si="79"/>
        <v>0</v>
      </c>
      <c r="AP142" s="5">
        <f t="shared" ca="1" si="79"/>
        <v>0</v>
      </c>
      <c r="AQ142" s="5">
        <f t="shared" ca="1" si="79"/>
        <v>0</v>
      </c>
      <c r="AR142" s="5">
        <f t="shared" ca="1" si="79"/>
        <v>0</v>
      </c>
      <c r="AS142" s="5">
        <f t="shared" ca="1" si="79"/>
        <v>0</v>
      </c>
      <c r="AT142" s="5">
        <f t="shared" ca="1" si="79"/>
        <v>0</v>
      </c>
      <c r="AU142" s="5">
        <f t="shared" ca="1" si="79"/>
        <v>0</v>
      </c>
      <c r="AV142" s="5">
        <f t="shared" ca="1" si="79"/>
        <v>0</v>
      </c>
      <c r="AW142" s="5">
        <f t="shared" ca="1" si="79"/>
        <v>0</v>
      </c>
      <c r="AX142" s="5">
        <f t="shared" ca="1" si="79"/>
        <v>0</v>
      </c>
      <c r="AY142" s="5">
        <f t="shared" ca="1" si="79"/>
        <v>0</v>
      </c>
      <c r="AZ142" s="5">
        <f t="shared" ca="1" si="79"/>
        <v>0</v>
      </c>
      <c r="BA142" s="5">
        <f t="shared" ca="1" si="79"/>
        <v>0</v>
      </c>
      <c r="BB142" s="5">
        <f t="shared" ca="1" si="79"/>
        <v>0</v>
      </c>
      <c r="BC142" s="5">
        <f t="shared" ca="1" si="79"/>
        <v>0</v>
      </c>
      <c r="BD142" s="5">
        <f t="shared" ca="1" si="79"/>
        <v>0</v>
      </c>
      <c r="BE142" s="5">
        <f t="shared" ca="1" si="79"/>
        <v>0</v>
      </c>
      <c r="BF142" s="5">
        <f t="shared" ca="1" si="79"/>
        <v>0</v>
      </c>
      <c r="BG142" s="5">
        <f t="shared" ca="1" si="79"/>
        <v>0</v>
      </c>
      <c r="BH142" s="5">
        <f t="shared" ca="1" si="79"/>
        <v>0</v>
      </c>
      <c r="BI142" s="5">
        <f t="shared" ca="1" si="79"/>
        <v>0</v>
      </c>
    </row>
    <row r="143" spans="1:61" x14ac:dyDescent="0.25">
      <c r="A143" s="27" t="s">
        <v>595</v>
      </c>
      <c r="C143" s="5">
        <f ca="1">MIN(C142,C140)</f>
        <v>0</v>
      </c>
      <c r="D143" s="5">
        <f t="shared" ref="D143:BI143" ca="1" si="80">MIN(D142,D140)</f>
        <v>0</v>
      </c>
      <c r="E143" s="5">
        <f t="shared" ca="1" si="80"/>
        <v>0</v>
      </c>
      <c r="F143" s="5">
        <f t="shared" ca="1" si="80"/>
        <v>0</v>
      </c>
      <c r="G143" s="5">
        <f t="shared" ca="1" si="80"/>
        <v>0</v>
      </c>
      <c r="H143" s="5">
        <f t="shared" ca="1" si="80"/>
        <v>0</v>
      </c>
      <c r="I143" s="5">
        <f t="shared" ca="1" si="80"/>
        <v>0</v>
      </c>
      <c r="J143" s="5">
        <f t="shared" ca="1" si="80"/>
        <v>0</v>
      </c>
      <c r="K143" s="5">
        <f t="shared" ca="1" si="80"/>
        <v>0</v>
      </c>
      <c r="L143" s="5">
        <f t="shared" ca="1" si="80"/>
        <v>0</v>
      </c>
      <c r="M143" s="5">
        <f t="shared" ca="1" si="80"/>
        <v>0</v>
      </c>
      <c r="N143" s="5">
        <f t="shared" ca="1" si="80"/>
        <v>0</v>
      </c>
      <c r="O143" s="5">
        <f t="shared" ca="1" si="80"/>
        <v>0</v>
      </c>
      <c r="P143" s="5">
        <f t="shared" ca="1" si="80"/>
        <v>0</v>
      </c>
      <c r="Q143" s="5">
        <f t="shared" ca="1" si="80"/>
        <v>0</v>
      </c>
      <c r="R143" s="5">
        <f t="shared" ca="1" si="80"/>
        <v>0</v>
      </c>
      <c r="S143" s="5">
        <f t="shared" ca="1" si="80"/>
        <v>0</v>
      </c>
      <c r="T143" s="5">
        <f t="shared" ca="1" si="80"/>
        <v>0</v>
      </c>
      <c r="U143" s="5">
        <f t="shared" ca="1" si="80"/>
        <v>0</v>
      </c>
      <c r="V143" s="5">
        <f t="shared" ca="1" si="80"/>
        <v>0</v>
      </c>
      <c r="W143" s="5">
        <f t="shared" ca="1" si="80"/>
        <v>0</v>
      </c>
      <c r="X143" s="5">
        <f t="shared" ca="1" si="80"/>
        <v>0</v>
      </c>
      <c r="Y143" s="5">
        <f t="shared" ca="1" si="80"/>
        <v>0</v>
      </c>
      <c r="Z143" s="5">
        <f t="shared" ca="1" si="80"/>
        <v>0</v>
      </c>
      <c r="AA143" s="5">
        <f t="shared" ca="1" si="80"/>
        <v>0</v>
      </c>
      <c r="AB143" s="5">
        <f t="shared" ca="1" si="80"/>
        <v>0</v>
      </c>
      <c r="AC143" s="5">
        <f t="shared" ca="1" si="80"/>
        <v>0</v>
      </c>
      <c r="AD143" s="5">
        <f t="shared" ca="1" si="80"/>
        <v>0</v>
      </c>
      <c r="AE143" s="5">
        <f t="shared" ca="1" si="80"/>
        <v>0</v>
      </c>
      <c r="AF143" s="5">
        <f t="shared" ca="1" si="80"/>
        <v>0</v>
      </c>
      <c r="AG143" s="5">
        <f t="shared" ca="1" si="80"/>
        <v>0</v>
      </c>
      <c r="AH143" s="5">
        <f t="shared" ca="1" si="80"/>
        <v>0</v>
      </c>
      <c r="AI143" s="5">
        <f t="shared" ca="1" si="80"/>
        <v>0</v>
      </c>
      <c r="AJ143" s="5">
        <f t="shared" ca="1" si="80"/>
        <v>0</v>
      </c>
      <c r="AK143" s="5">
        <f t="shared" ca="1" si="80"/>
        <v>0</v>
      </c>
      <c r="AL143" s="5">
        <f t="shared" ca="1" si="80"/>
        <v>0</v>
      </c>
      <c r="AM143" s="5">
        <f t="shared" ca="1" si="80"/>
        <v>0</v>
      </c>
      <c r="AN143" s="5">
        <f t="shared" ca="1" si="80"/>
        <v>0</v>
      </c>
      <c r="AO143" s="5">
        <f t="shared" ca="1" si="80"/>
        <v>0</v>
      </c>
      <c r="AP143" s="5">
        <f t="shared" ca="1" si="80"/>
        <v>0</v>
      </c>
      <c r="AQ143" s="5">
        <f t="shared" ca="1" si="80"/>
        <v>0</v>
      </c>
      <c r="AR143" s="5">
        <f t="shared" ca="1" si="80"/>
        <v>0</v>
      </c>
      <c r="AS143" s="5">
        <f t="shared" ca="1" si="80"/>
        <v>0</v>
      </c>
      <c r="AT143" s="5">
        <f t="shared" ca="1" si="80"/>
        <v>0</v>
      </c>
      <c r="AU143" s="5">
        <f t="shared" ca="1" si="80"/>
        <v>0</v>
      </c>
      <c r="AV143" s="5">
        <f t="shared" ca="1" si="80"/>
        <v>0</v>
      </c>
      <c r="AW143" s="5">
        <f t="shared" ca="1" si="80"/>
        <v>0</v>
      </c>
      <c r="AX143" s="5">
        <f t="shared" ca="1" si="80"/>
        <v>0</v>
      </c>
      <c r="AY143" s="5">
        <f t="shared" ca="1" si="80"/>
        <v>0</v>
      </c>
      <c r="AZ143" s="5">
        <f t="shared" ca="1" si="80"/>
        <v>0</v>
      </c>
      <c r="BA143" s="5">
        <f t="shared" ca="1" si="80"/>
        <v>0</v>
      </c>
      <c r="BB143" s="5">
        <f t="shared" ca="1" si="80"/>
        <v>0</v>
      </c>
      <c r="BC143" s="5">
        <f t="shared" ca="1" si="80"/>
        <v>0</v>
      </c>
      <c r="BD143" s="5">
        <f t="shared" ca="1" si="80"/>
        <v>0</v>
      </c>
      <c r="BE143" s="5">
        <f t="shared" ca="1" si="80"/>
        <v>0</v>
      </c>
      <c r="BF143" s="5">
        <f t="shared" ca="1" si="80"/>
        <v>0</v>
      </c>
      <c r="BG143" s="5">
        <f t="shared" ca="1" si="80"/>
        <v>0</v>
      </c>
      <c r="BH143" s="5">
        <f t="shared" ca="1" si="80"/>
        <v>0</v>
      </c>
      <c r="BI143" s="5">
        <f t="shared" ca="1" si="80"/>
        <v>0</v>
      </c>
    </row>
    <row r="144" spans="1:61" x14ac:dyDescent="0.25">
      <c r="A144" s="27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</row>
    <row r="145" spans="1:61" ht="30" x14ac:dyDescent="0.25">
      <c r="A145" s="115" t="s">
        <v>361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</row>
    <row r="146" spans="1:61" x14ac:dyDescent="0.25">
      <c r="A146" s="27" t="s">
        <v>364</v>
      </c>
      <c r="C146" s="4">
        <f t="shared" ref="C146:AH146" ca="1" si="81">C59</f>
        <v>12455748.978673726</v>
      </c>
      <c r="D146" s="4">
        <f t="shared" ca="1" si="81"/>
        <v>12483456.184701446</v>
      </c>
      <c r="E146" s="4">
        <f t="shared" ca="1" si="81"/>
        <v>12471101.645365464</v>
      </c>
      <c r="F146" s="4">
        <f t="shared" ca="1" si="81"/>
        <v>12459228.403699635</v>
      </c>
      <c r="G146" s="4">
        <f t="shared" ca="1" si="81"/>
        <v>12406625.356585069</v>
      </c>
      <c r="H146" s="4">
        <f t="shared" ca="1" si="81"/>
        <v>12393780.07828231</v>
      </c>
      <c r="I146" s="4">
        <f t="shared" ca="1" si="81"/>
        <v>12393780.07828231</v>
      </c>
      <c r="J146" s="4">
        <f t="shared" ca="1" si="81"/>
        <v>12393780.07828231</v>
      </c>
      <c r="K146" s="4">
        <f t="shared" ca="1" si="81"/>
        <v>12393780.07828231</v>
      </c>
      <c r="L146" s="4">
        <f t="shared" ca="1" si="81"/>
        <v>12393780.07828231</v>
      </c>
      <c r="M146" s="4">
        <f t="shared" ca="1" si="81"/>
        <v>12393780.07828231</v>
      </c>
      <c r="N146" s="4">
        <f t="shared" ca="1" si="81"/>
        <v>12393780.07828231</v>
      </c>
      <c r="O146" s="4">
        <f t="shared" ca="1" si="81"/>
        <v>12393780.07828231</v>
      </c>
      <c r="P146" s="4">
        <f t="shared" ca="1" si="81"/>
        <v>12393780.07828231</v>
      </c>
      <c r="Q146" s="4">
        <f t="shared" ca="1" si="81"/>
        <v>12393780.07828231</v>
      </c>
      <c r="R146" s="4">
        <f t="shared" ca="1" si="81"/>
        <v>12393780.07828231</v>
      </c>
      <c r="S146" s="4">
        <f t="shared" ca="1" si="81"/>
        <v>12393780.07828231</v>
      </c>
      <c r="T146" s="4">
        <f t="shared" ca="1" si="81"/>
        <v>6306677.6574881012</v>
      </c>
      <c r="U146" s="4">
        <f t="shared" ca="1" si="81"/>
        <v>6306677.6574881012</v>
      </c>
      <c r="V146" s="4">
        <f t="shared" ca="1" si="81"/>
        <v>6306677.6574881012</v>
      </c>
      <c r="W146" s="4">
        <f t="shared" ca="1" si="81"/>
        <v>6306677.6574881012</v>
      </c>
      <c r="X146" s="4">
        <f t="shared" ca="1" si="81"/>
        <v>6306677.6574881012</v>
      </c>
      <c r="Y146" s="4">
        <f t="shared" ca="1" si="81"/>
        <v>6306677.6574881012</v>
      </c>
      <c r="Z146" s="4">
        <f t="shared" ca="1" si="81"/>
        <v>6415581.7526310682</v>
      </c>
      <c r="AA146" s="4">
        <f t="shared" ca="1" si="81"/>
        <v>6512604.9789260123</v>
      </c>
      <c r="AB146" s="4">
        <f t="shared" ca="1" si="81"/>
        <v>0</v>
      </c>
      <c r="AC146" s="4">
        <f t="shared" ca="1" si="81"/>
        <v>0</v>
      </c>
      <c r="AD146" s="4">
        <f t="shared" ca="1" si="81"/>
        <v>0</v>
      </c>
      <c r="AE146" s="4">
        <f t="shared" ca="1" si="81"/>
        <v>0</v>
      </c>
      <c r="AF146" s="4">
        <f t="shared" ca="1" si="81"/>
        <v>0</v>
      </c>
      <c r="AG146" s="4">
        <f t="shared" ca="1" si="81"/>
        <v>0</v>
      </c>
      <c r="AH146" s="4">
        <f t="shared" ca="1" si="81"/>
        <v>0</v>
      </c>
      <c r="AI146" s="4">
        <f t="shared" ref="AI146:BI146" ca="1" si="82">AI59</f>
        <v>0</v>
      </c>
      <c r="AJ146" s="4">
        <f t="shared" ca="1" si="82"/>
        <v>0</v>
      </c>
      <c r="AK146" s="4">
        <f t="shared" ca="1" si="82"/>
        <v>0</v>
      </c>
      <c r="AL146" s="4">
        <f t="shared" ca="1" si="82"/>
        <v>0</v>
      </c>
      <c r="AM146" s="4">
        <f t="shared" ca="1" si="82"/>
        <v>0</v>
      </c>
      <c r="AN146" s="4">
        <f t="shared" ca="1" si="82"/>
        <v>0</v>
      </c>
      <c r="AO146" s="4">
        <f t="shared" ca="1" si="82"/>
        <v>0</v>
      </c>
      <c r="AP146" s="4">
        <f t="shared" ca="1" si="82"/>
        <v>0</v>
      </c>
      <c r="AQ146" s="4">
        <f t="shared" ca="1" si="82"/>
        <v>0</v>
      </c>
      <c r="AR146" s="4">
        <f t="shared" ca="1" si="82"/>
        <v>0</v>
      </c>
      <c r="AS146" s="4">
        <f t="shared" ca="1" si="82"/>
        <v>0</v>
      </c>
      <c r="AT146" s="4">
        <f t="shared" ca="1" si="82"/>
        <v>0</v>
      </c>
      <c r="AU146" s="4">
        <f t="shared" ca="1" si="82"/>
        <v>0</v>
      </c>
      <c r="AV146" s="4">
        <f t="shared" ca="1" si="82"/>
        <v>0</v>
      </c>
      <c r="AW146" s="4">
        <f t="shared" ca="1" si="82"/>
        <v>0</v>
      </c>
      <c r="AX146" s="4">
        <f t="shared" ca="1" si="82"/>
        <v>0</v>
      </c>
      <c r="AY146" s="4">
        <f t="shared" ca="1" si="82"/>
        <v>0</v>
      </c>
      <c r="AZ146" s="4">
        <f t="shared" ca="1" si="82"/>
        <v>0</v>
      </c>
      <c r="BA146" s="4">
        <f t="shared" ca="1" si="82"/>
        <v>0</v>
      </c>
      <c r="BB146" s="4">
        <f t="shared" ca="1" si="82"/>
        <v>0</v>
      </c>
      <c r="BC146" s="4">
        <f t="shared" ca="1" si="82"/>
        <v>0</v>
      </c>
      <c r="BD146" s="4">
        <f t="shared" ca="1" si="82"/>
        <v>0</v>
      </c>
      <c r="BE146" s="4">
        <f t="shared" ca="1" si="82"/>
        <v>0</v>
      </c>
      <c r="BF146" s="4">
        <f t="shared" ca="1" si="82"/>
        <v>0</v>
      </c>
      <c r="BG146" s="4">
        <f t="shared" ca="1" si="82"/>
        <v>0</v>
      </c>
      <c r="BH146" s="4">
        <f t="shared" ca="1" si="82"/>
        <v>0</v>
      </c>
      <c r="BI146" s="4">
        <f t="shared" ca="1" si="82"/>
        <v>0</v>
      </c>
    </row>
    <row r="147" spans="1:61" x14ac:dyDescent="0.25">
      <c r="A147" s="27" t="s">
        <v>362</v>
      </c>
      <c r="C147" s="5">
        <f t="shared" ref="C147:AH147" ca="1" si="83">C79</f>
        <v>0</v>
      </c>
      <c r="D147" s="5">
        <f t="shared" ca="1" si="83"/>
        <v>0</v>
      </c>
      <c r="E147" s="5">
        <f t="shared" ca="1" si="83"/>
        <v>0</v>
      </c>
      <c r="F147" s="5">
        <f t="shared" ca="1" si="83"/>
        <v>0</v>
      </c>
      <c r="G147" s="5">
        <f t="shared" ca="1" si="83"/>
        <v>0</v>
      </c>
      <c r="H147" s="5">
        <f t="shared" ca="1" si="83"/>
        <v>0</v>
      </c>
      <c r="I147" s="5">
        <f t="shared" ca="1" si="83"/>
        <v>0</v>
      </c>
      <c r="J147" s="5">
        <f t="shared" ca="1" si="83"/>
        <v>0</v>
      </c>
      <c r="K147" s="5">
        <f t="shared" ca="1" si="83"/>
        <v>0</v>
      </c>
      <c r="L147" s="5">
        <f t="shared" ca="1" si="83"/>
        <v>0</v>
      </c>
      <c r="M147" s="5">
        <f t="shared" ca="1" si="83"/>
        <v>0</v>
      </c>
      <c r="N147" s="5">
        <f t="shared" ca="1" si="83"/>
        <v>0</v>
      </c>
      <c r="O147" s="5">
        <f t="shared" ca="1" si="83"/>
        <v>0</v>
      </c>
      <c r="P147" s="5">
        <f t="shared" ca="1" si="83"/>
        <v>0</v>
      </c>
      <c r="Q147" s="5">
        <f t="shared" ca="1" si="83"/>
        <v>0</v>
      </c>
      <c r="R147" s="5">
        <f t="shared" ca="1" si="83"/>
        <v>0</v>
      </c>
      <c r="S147" s="5">
        <f t="shared" ca="1" si="83"/>
        <v>0</v>
      </c>
      <c r="T147" s="5">
        <f t="shared" ca="1" si="83"/>
        <v>0</v>
      </c>
      <c r="U147" s="5">
        <f t="shared" ca="1" si="83"/>
        <v>0</v>
      </c>
      <c r="V147" s="5">
        <f t="shared" ca="1" si="83"/>
        <v>0</v>
      </c>
      <c r="W147" s="5">
        <f t="shared" ca="1" si="83"/>
        <v>0</v>
      </c>
      <c r="X147" s="5">
        <f t="shared" ca="1" si="83"/>
        <v>0</v>
      </c>
      <c r="Y147" s="5">
        <f t="shared" ca="1" si="83"/>
        <v>0</v>
      </c>
      <c r="Z147" s="5">
        <f t="shared" ca="1" si="83"/>
        <v>0</v>
      </c>
      <c r="AA147" s="5">
        <f t="shared" ca="1" si="83"/>
        <v>0</v>
      </c>
      <c r="AB147" s="5">
        <f t="shared" ca="1" si="83"/>
        <v>0</v>
      </c>
      <c r="AC147" s="5">
        <f t="shared" ca="1" si="83"/>
        <v>0</v>
      </c>
      <c r="AD147" s="5">
        <f t="shared" ca="1" si="83"/>
        <v>0</v>
      </c>
      <c r="AE147" s="5">
        <f t="shared" ca="1" si="83"/>
        <v>0</v>
      </c>
      <c r="AF147" s="5">
        <f t="shared" ca="1" si="83"/>
        <v>0</v>
      </c>
      <c r="AG147" s="5">
        <f t="shared" ca="1" si="83"/>
        <v>0</v>
      </c>
      <c r="AH147" s="5">
        <f t="shared" ca="1" si="83"/>
        <v>0</v>
      </c>
      <c r="AI147" s="5">
        <f t="shared" ref="AI147:BI147" ca="1" si="84">AI79</f>
        <v>0</v>
      </c>
      <c r="AJ147" s="5">
        <f t="shared" ca="1" si="84"/>
        <v>0</v>
      </c>
      <c r="AK147" s="5">
        <f t="shared" ca="1" si="84"/>
        <v>0</v>
      </c>
      <c r="AL147" s="5">
        <f t="shared" ca="1" si="84"/>
        <v>0</v>
      </c>
      <c r="AM147" s="5">
        <f t="shared" ca="1" si="84"/>
        <v>0</v>
      </c>
      <c r="AN147" s="5">
        <f t="shared" ca="1" si="84"/>
        <v>0</v>
      </c>
      <c r="AO147" s="5">
        <f t="shared" ca="1" si="84"/>
        <v>0</v>
      </c>
      <c r="AP147" s="5">
        <f t="shared" ca="1" si="84"/>
        <v>0</v>
      </c>
      <c r="AQ147" s="5">
        <f t="shared" ca="1" si="84"/>
        <v>0</v>
      </c>
      <c r="AR147" s="5">
        <f t="shared" ca="1" si="84"/>
        <v>0</v>
      </c>
      <c r="AS147" s="5">
        <f t="shared" ca="1" si="84"/>
        <v>0</v>
      </c>
      <c r="AT147" s="5">
        <f t="shared" ca="1" si="84"/>
        <v>0</v>
      </c>
      <c r="AU147" s="5">
        <f t="shared" ca="1" si="84"/>
        <v>0</v>
      </c>
      <c r="AV147" s="5">
        <f t="shared" ca="1" si="84"/>
        <v>0</v>
      </c>
      <c r="AW147" s="5">
        <f t="shared" ca="1" si="84"/>
        <v>0</v>
      </c>
      <c r="AX147" s="5">
        <f t="shared" ca="1" si="84"/>
        <v>0</v>
      </c>
      <c r="AY147" s="5">
        <f t="shared" ca="1" si="84"/>
        <v>0</v>
      </c>
      <c r="AZ147" s="5">
        <f t="shared" ca="1" si="84"/>
        <v>0</v>
      </c>
      <c r="BA147" s="5">
        <f t="shared" ca="1" si="84"/>
        <v>0</v>
      </c>
      <c r="BB147" s="5">
        <f t="shared" ca="1" si="84"/>
        <v>0</v>
      </c>
      <c r="BC147" s="5">
        <f t="shared" ca="1" si="84"/>
        <v>0</v>
      </c>
      <c r="BD147" s="5">
        <f t="shared" ca="1" si="84"/>
        <v>0</v>
      </c>
      <c r="BE147" s="5">
        <f t="shared" ca="1" si="84"/>
        <v>0</v>
      </c>
      <c r="BF147" s="5">
        <f t="shared" ca="1" si="84"/>
        <v>0</v>
      </c>
      <c r="BG147" s="5">
        <f t="shared" ca="1" si="84"/>
        <v>0</v>
      </c>
      <c r="BH147" s="5">
        <f t="shared" ca="1" si="84"/>
        <v>0</v>
      </c>
      <c r="BI147" s="5">
        <f t="shared" ca="1" si="84"/>
        <v>0</v>
      </c>
    </row>
    <row r="148" spans="1:61" x14ac:dyDescent="0.25">
      <c r="A148" t="s">
        <v>363</v>
      </c>
      <c r="C148" s="5">
        <f t="shared" ref="C148:AH148" ca="1" si="85">C91-C96</f>
        <v>0</v>
      </c>
      <c r="D148" s="5">
        <f t="shared" ca="1" si="85"/>
        <v>0</v>
      </c>
      <c r="E148" s="5">
        <f t="shared" ca="1" si="85"/>
        <v>39633.118741595899</v>
      </c>
      <c r="F148" s="5">
        <f t="shared" ca="1" si="85"/>
        <v>158389.17619285357</v>
      </c>
      <c r="G148" s="5">
        <f t="shared" ca="1" si="85"/>
        <v>278628.29672495573</v>
      </c>
      <c r="H148" s="5">
        <f t="shared" ca="1" si="85"/>
        <v>323780.35384936712</v>
      </c>
      <c r="I148" s="5">
        <f t="shared" ca="1" si="85"/>
        <v>318401.60326349118</v>
      </c>
      <c r="J148" s="5">
        <f t="shared" ca="1" si="85"/>
        <v>273200.39252809074</v>
      </c>
      <c r="K148" s="5">
        <f t="shared" ca="1" si="85"/>
        <v>186465.66186300461</v>
      </c>
      <c r="L148" s="5">
        <f t="shared" ca="1" si="85"/>
        <v>133496.55190903594</v>
      </c>
      <c r="M148" s="5">
        <f t="shared" ca="1" si="85"/>
        <v>90201.868964263005</v>
      </c>
      <c r="N148" s="5">
        <f t="shared" ca="1" si="85"/>
        <v>192711.08924668466</v>
      </c>
      <c r="O148" s="5">
        <f t="shared" ca="1" si="85"/>
        <v>283161.66576534446</v>
      </c>
      <c r="P148" s="5">
        <f t="shared" ca="1" si="85"/>
        <v>358772.7453622329</v>
      </c>
      <c r="Q148" s="5">
        <f t="shared" ca="1" si="85"/>
        <v>419052.92428438063</v>
      </c>
      <c r="R148" s="5">
        <f t="shared" ca="1" si="85"/>
        <v>459939.24793978222</v>
      </c>
      <c r="S148" s="5">
        <f t="shared" ca="1" si="85"/>
        <v>483116.2587533365</v>
      </c>
      <c r="T148" s="5">
        <f t="shared" ca="1" si="85"/>
        <v>391767.00175671035</v>
      </c>
      <c r="U148" s="5">
        <f t="shared" ca="1" si="85"/>
        <v>371934.43573259225</v>
      </c>
      <c r="V148" s="5">
        <f t="shared" ca="1" si="85"/>
        <v>332619.01031372056</v>
      </c>
      <c r="W148" s="5">
        <f t="shared" ca="1" si="85"/>
        <v>271864.02311240067</v>
      </c>
      <c r="X148" s="5">
        <f t="shared" ca="1" si="85"/>
        <v>330602.79796035495</v>
      </c>
      <c r="Y148" s="5">
        <f t="shared" ca="1" si="85"/>
        <v>388262.15428057546</v>
      </c>
      <c r="Z148" s="5">
        <f t="shared" ca="1" si="85"/>
        <v>453750.4613784618</v>
      </c>
      <c r="AA148" s="5">
        <f t="shared" ca="1" si="85"/>
        <v>521363.24606090412</v>
      </c>
      <c r="AB148" s="5">
        <f t="shared" ca="1" si="85"/>
        <v>0</v>
      </c>
      <c r="AC148" s="5">
        <f t="shared" ca="1" si="85"/>
        <v>0</v>
      </c>
      <c r="AD148" s="5">
        <f t="shared" ca="1" si="85"/>
        <v>0</v>
      </c>
      <c r="AE148" s="5">
        <f t="shared" ca="1" si="85"/>
        <v>0</v>
      </c>
      <c r="AF148" s="5">
        <f t="shared" ca="1" si="85"/>
        <v>0</v>
      </c>
      <c r="AG148" s="5">
        <f t="shared" ca="1" si="85"/>
        <v>0</v>
      </c>
      <c r="AH148" s="5">
        <f t="shared" ca="1" si="85"/>
        <v>0</v>
      </c>
      <c r="AI148" s="5">
        <f t="shared" ref="AI148:BI148" ca="1" si="86">AI91-AI96</f>
        <v>0</v>
      </c>
      <c r="AJ148" s="5">
        <f t="shared" ca="1" si="86"/>
        <v>0</v>
      </c>
      <c r="AK148" s="5">
        <f t="shared" ca="1" si="86"/>
        <v>0</v>
      </c>
      <c r="AL148" s="5">
        <f t="shared" ca="1" si="86"/>
        <v>0</v>
      </c>
      <c r="AM148" s="5">
        <f t="shared" ca="1" si="86"/>
        <v>0</v>
      </c>
      <c r="AN148" s="5">
        <f t="shared" ca="1" si="86"/>
        <v>0</v>
      </c>
      <c r="AO148" s="5">
        <f t="shared" ca="1" si="86"/>
        <v>0</v>
      </c>
      <c r="AP148" s="5">
        <f t="shared" ca="1" si="86"/>
        <v>0</v>
      </c>
      <c r="AQ148" s="5">
        <f t="shared" ca="1" si="86"/>
        <v>0</v>
      </c>
      <c r="AR148" s="5">
        <f t="shared" ca="1" si="86"/>
        <v>0</v>
      </c>
      <c r="AS148" s="5">
        <f t="shared" ca="1" si="86"/>
        <v>0</v>
      </c>
      <c r="AT148" s="5">
        <f t="shared" ca="1" si="86"/>
        <v>0</v>
      </c>
      <c r="AU148" s="5">
        <f t="shared" ca="1" si="86"/>
        <v>0</v>
      </c>
      <c r="AV148" s="5">
        <f t="shared" ca="1" si="86"/>
        <v>0</v>
      </c>
      <c r="AW148" s="5">
        <f t="shared" ca="1" si="86"/>
        <v>0</v>
      </c>
      <c r="AX148" s="5">
        <f t="shared" ca="1" si="86"/>
        <v>0</v>
      </c>
      <c r="AY148" s="5">
        <f t="shared" ca="1" si="86"/>
        <v>0</v>
      </c>
      <c r="AZ148" s="5">
        <f t="shared" ca="1" si="86"/>
        <v>0</v>
      </c>
      <c r="BA148" s="5">
        <f t="shared" ca="1" si="86"/>
        <v>0</v>
      </c>
      <c r="BB148" s="5">
        <f t="shared" ca="1" si="86"/>
        <v>0</v>
      </c>
      <c r="BC148" s="5">
        <f t="shared" ca="1" si="86"/>
        <v>0</v>
      </c>
      <c r="BD148" s="5">
        <f t="shared" ca="1" si="86"/>
        <v>0</v>
      </c>
      <c r="BE148" s="5">
        <f t="shared" ca="1" si="86"/>
        <v>0</v>
      </c>
      <c r="BF148" s="5">
        <f t="shared" ca="1" si="86"/>
        <v>0</v>
      </c>
      <c r="BG148" s="5">
        <f t="shared" ca="1" si="86"/>
        <v>0</v>
      </c>
      <c r="BH148" s="5">
        <f t="shared" ca="1" si="86"/>
        <v>0</v>
      </c>
      <c r="BI148" s="5">
        <f t="shared" ca="1" si="86"/>
        <v>0</v>
      </c>
    </row>
    <row r="149" spans="1:61" x14ac:dyDescent="0.25">
      <c r="C149" s="10"/>
    </row>
    <row r="150" spans="1:61" x14ac:dyDescent="0.25">
      <c r="A150" s="9" t="s">
        <v>124</v>
      </c>
      <c r="B150" s="110" t="s">
        <v>352</v>
      </c>
    </row>
    <row r="151" spans="1:61" x14ac:dyDescent="0.25">
      <c r="A151" t="s">
        <v>596</v>
      </c>
      <c r="B151" s="111"/>
      <c r="C151" s="4">
        <f ca="1">C141+C143</f>
        <v>15682373.850341283</v>
      </c>
      <c r="D151" s="4">
        <f t="shared" ref="D151:BI151" ca="1" si="87">D141+D143</f>
        <v>15696778.139604315</v>
      </c>
      <c r="E151" s="4">
        <f t="shared" ca="1" si="87"/>
        <v>17171514.16732049</v>
      </c>
      <c r="F151" s="4">
        <f t="shared" ca="1" si="87"/>
        <v>18696260.556662776</v>
      </c>
      <c r="G151" s="4">
        <f t="shared" ca="1" si="87"/>
        <v>17877327.353445448</v>
      </c>
      <c r="H151" s="4">
        <f t="shared" ca="1" si="87"/>
        <v>18478566.052960873</v>
      </c>
      <c r="I151" s="4">
        <f t="shared" ca="1" si="87"/>
        <v>19057299.3393142</v>
      </c>
      <c r="J151" s="4">
        <f t="shared" ca="1" si="87"/>
        <v>19431821.560081273</v>
      </c>
      <c r="K151" s="4">
        <f t="shared" ca="1" si="87"/>
        <v>19764562.687587582</v>
      </c>
      <c r="L151" s="4">
        <f t="shared" ca="1" si="87"/>
        <v>19995484.049429849</v>
      </c>
      <c r="M151" s="4">
        <f t="shared" ca="1" si="87"/>
        <v>20222168.894246355</v>
      </c>
      <c r="N151" s="4">
        <f t="shared" ca="1" si="87"/>
        <v>20807903.986178368</v>
      </c>
      <c r="O151" s="4">
        <f t="shared" ca="1" si="87"/>
        <v>21383315.215861671</v>
      </c>
      <c r="P151" s="4">
        <f t="shared" ca="1" si="87"/>
        <v>21911244.062839635</v>
      </c>
      <c r="Q151" s="4">
        <f t="shared" ca="1" si="87"/>
        <v>22432667.18111261</v>
      </c>
      <c r="R151" s="4">
        <f t="shared" ca="1" si="87"/>
        <v>21805145.791505557</v>
      </c>
      <c r="S151" s="4">
        <f t="shared" ca="1" si="87"/>
        <v>21896845.026045803</v>
      </c>
      <c r="T151" s="4">
        <f t="shared" ca="1" si="87"/>
        <v>15348219.759618323</v>
      </c>
      <c r="U151" s="4">
        <f t="shared" ca="1" si="87"/>
        <v>15458952.930249751</v>
      </c>
      <c r="V151" s="4">
        <f t="shared" ca="1" si="87"/>
        <v>15076644.192285541</v>
      </c>
      <c r="W151" s="4">
        <f t="shared" ca="1" si="87"/>
        <v>14679841.487041812</v>
      </c>
      <c r="X151" s="4">
        <f t="shared" ca="1" si="87"/>
        <v>14949904.548649311</v>
      </c>
      <c r="Y151" s="4">
        <f t="shared" ca="1" si="87"/>
        <v>15215336.325055316</v>
      </c>
      <c r="Z151" s="4">
        <f t="shared" ca="1" si="87"/>
        <v>17398490.579870719</v>
      </c>
      <c r="AA151" s="4">
        <f t="shared" ca="1" si="87"/>
        <v>19585840.241535939</v>
      </c>
      <c r="AB151" s="4">
        <f t="shared" ca="1" si="87"/>
        <v>20330668.854467489</v>
      </c>
      <c r="AC151" s="4">
        <f t="shared" ca="1" si="87"/>
        <v>21052468.913398463</v>
      </c>
      <c r="AD151" s="4">
        <f t="shared" ca="1" si="87"/>
        <v>21289752.9990004</v>
      </c>
      <c r="AE151" s="4">
        <f t="shared" ca="1" si="87"/>
        <v>21509101.497268692</v>
      </c>
      <c r="AF151" s="4">
        <f t="shared" ca="1" si="87"/>
        <v>21539464.220029652</v>
      </c>
      <c r="AG151" s="4">
        <f t="shared" ca="1" si="87"/>
        <v>21539400.961012021</v>
      </c>
      <c r="AH151" s="4">
        <f t="shared" ca="1" si="87"/>
        <v>21968269.235041719</v>
      </c>
      <c r="AI151" s="4">
        <f t="shared" ca="1" si="87"/>
        <v>22400819.559274256</v>
      </c>
      <c r="AJ151" s="4">
        <f t="shared" ca="1" si="87"/>
        <v>22837443.896346133</v>
      </c>
      <c r="AK151" s="4">
        <f t="shared" ca="1" si="87"/>
        <v>23277839.510967594</v>
      </c>
      <c r="AL151" s="4">
        <f t="shared" ca="1" si="87"/>
        <v>23722041.035018805</v>
      </c>
      <c r="AM151" s="4">
        <f t="shared" ca="1" si="87"/>
        <v>24170083.44049741</v>
      </c>
      <c r="AN151" s="4">
        <f t="shared" ca="1" si="87"/>
        <v>24622002.043082278</v>
      </c>
      <c r="AO151" s="4">
        <f t="shared" ca="1" si="87"/>
        <v>25077832.505735841</v>
      </c>
      <c r="AP151" s="4">
        <f t="shared" ca="1" si="87"/>
        <v>25337672.825708203</v>
      </c>
      <c r="AQ151" s="4">
        <f t="shared" ca="1" si="87"/>
        <v>25598708.231003415</v>
      </c>
      <c r="AR151" s="4">
        <f t="shared" ca="1" si="87"/>
        <v>25723893.35000347</v>
      </c>
      <c r="AS151" s="4">
        <f t="shared" ca="1" si="87"/>
        <v>25847418.430229932</v>
      </c>
      <c r="AT151" s="4">
        <f t="shared" ca="1" si="87"/>
        <v>27608610.696239661</v>
      </c>
      <c r="AU151" s="4">
        <f t="shared" ca="1" si="87"/>
        <v>29394469.266642671</v>
      </c>
      <c r="AV151" s="4">
        <f t="shared" ca="1" si="87"/>
        <v>30653434.408400625</v>
      </c>
      <c r="AW151" s="4">
        <f t="shared" ca="1" si="87"/>
        <v>31928587.387426808</v>
      </c>
      <c r="AX151" s="4">
        <f t="shared" ca="1" si="87"/>
        <v>31920951.29759774</v>
      </c>
      <c r="AY151" s="4">
        <f t="shared" ca="1" si="87"/>
        <v>31907654.844021186</v>
      </c>
      <c r="AZ151" s="4">
        <f t="shared" ca="1" si="87"/>
        <v>32388158.992189832</v>
      </c>
      <c r="BA151" s="4">
        <f t="shared" ca="1" si="87"/>
        <v>32872075.370024182</v>
      </c>
      <c r="BB151" s="4">
        <f t="shared" ca="1" si="87"/>
        <v>33286532.870105878</v>
      </c>
      <c r="BC151" s="4">
        <f t="shared" ca="1" si="87"/>
        <v>33702866.443316065</v>
      </c>
      <c r="BD151" s="4">
        <f t="shared" ca="1" si="87"/>
        <v>34299382.68494916</v>
      </c>
      <c r="BE151" s="4">
        <f t="shared" ca="1" si="87"/>
        <v>34901005.374912247</v>
      </c>
      <c r="BF151" s="4">
        <f t="shared" ca="1" si="87"/>
        <v>35507921.770134799</v>
      </c>
      <c r="BG151" s="4">
        <f t="shared" ca="1" si="87"/>
        <v>36120039.965328693</v>
      </c>
      <c r="BH151" s="4">
        <f t="shared" ca="1" si="87"/>
        <v>36261877.317173019</v>
      </c>
      <c r="BI151" s="4">
        <f t="shared" ca="1" si="87"/>
        <v>36222686.70489756</v>
      </c>
    </row>
    <row r="152" spans="1:61" x14ac:dyDescent="0.25">
      <c r="A152" t="s">
        <v>350</v>
      </c>
      <c r="B152" s="112">
        <f>B19</f>
        <v>0.970873786407767</v>
      </c>
      <c r="C152" s="4">
        <f t="shared" ref="C152:AH152" ca="1" si="88">MIN(C59,C151)</f>
        <v>12455748.978673726</v>
      </c>
      <c r="D152" s="4">
        <f t="shared" ca="1" si="88"/>
        <v>12483456.184701446</v>
      </c>
      <c r="E152" s="4">
        <f t="shared" ca="1" si="88"/>
        <v>12471101.645365464</v>
      </c>
      <c r="F152" s="4">
        <f t="shared" ca="1" si="88"/>
        <v>12459228.403699635</v>
      </c>
      <c r="G152" s="4">
        <f t="shared" ca="1" si="88"/>
        <v>12406625.356585069</v>
      </c>
      <c r="H152" s="4">
        <f t="shared" ca="1" si="88"/>
        <v>12393780.07828231</v>
      </c>
      <c r="I152" s="4">
        <f t="shared" ca="1" si="88"/>
        <v>12393780.07828231</v>
      </c>
      <c r="J152" s="4">
        <f t="shared" ca="1" si="88"/>
        <v>12393780.07828231</v>
      </c>
      <c r="K152" s="4">
        <f t="shared" ca="1" si="88"/>
        <v>12393780.07828231</v>
      </c>
      <c r="L152" s="4">
        <f t="shared" ca="1" si="88"/>
        <v>12393780.07828231</v>
      </c>
      <c r="M152" s="4">
        <f t="shared" ca="1" si="88"/>
        <v>12393780.07828231</v>
      </c>
      <c r="N152" s="4">
        <f t="shared" ca="1" si="88"/>
        <v>12393780.07828231</v>
      </c>
      <c r="O152" s="4">
        <f t="shared" ca="1" si="88"/>
        <v>12393780.07828231</v>
      </c>
      <c r="P152" s="4">
        <f t="shared" ca="1" si="88"/>
        <v>12393780.07828231</v>
      </c>
      <c r="Q152" s="4">
        <f t="shared" ca="1" si="88"/>
        <v>12393780.07828231</v>
      </c>
      <c r="R152" s="4">
        <f t="shared" ca="1" si="88"/>
        <v>12393780.07828231</v>
      </c>
      <c r="S152" s="4">
        <f t="shared" ca="1" si="88"/>
        <v>12393780.07828231</v>
      </c>
      <c r="T152" s="4">
        <f t="shared" ca="1" si="88"/>
        <v>6306677.6574881012</v>
      </c>
      <c r="U152" s="4">
        <f t="shared" ca="1" si="88"/>
        <v>6306677.6574881012</v>
      </c>
      <c r="V152" s="4">
        <f t="shared" ca="1" si="88"/>
        <v>6306677.6574881012</v>
      </c>
      <c r="W152" s="4">
        <f t="shared" ca="1" si="88"/>
        <v>6306677.6574881012</v>
      </c>
      <c r="X152" s="4">
        <f t="shared" ca="1" si="88"/>
        <v>6306677.6574881012</v>
      </c>
      <c r="Y152" s="4">
        <f t="shared" ca="1" si="88"/>
        <v>6306677.6574881012</v>
      </c>
      <c r="Z152" s="4">
        <f t="shared" ca="1" si="88"/>
        <v>6415581.7526310682</v>
      </c>
      <c r="AA152" s="4">
        <f t="shared" ca="1" si="88"/>
        <v>6512604.9789260123</v>
      </c>
      <c r="AB152" s="4">
        <f t="shared" ca="1" si="88"/>
        <v>0</v>
      </c>
      <c r="AC152" s="4">
        <f t="shared" ca="1" si="88"/>
        <v>0</v>
      </c>
      <c r="AD152" s="4">
        <f t="shared" ca="1" si="88"/>
        <v>0</v>
      </c>
      <c r="AE152" s="4">
        <f t="shared" ca="1" si="88"/>
        <v>0</v>
      </c>
      <c r="AF152" s="4">
        <f t="shared" ca="1" si="88"/>
        <v>0</v>
      </c>
      <c r="AG152" s="4">
        <f t="shared" ca="1" si="88"/>
        <v>0</v>
      </c>
      <c r="AH152" s="4">
        <f t="shared" ca="1" si="88"/>
        <v>0</v>
      </c>
      <c r="AI152" s="4">
        <f t="shared" ref="AI152:BI152" ca="1" si="89">MIN(AI59,AI151)</f>
        <v>0</v>
      </c>
      <c r="AJ152" s="4">
        <f t="shared" ca="1" si="89"/>
        <v>0</v>
      </c>
      <c r="AK152" s="4">
        <f t="shared" ca="1" si="89"/>
        <v>0</v>
      </c>
      <c r="AL152" s="4">
        <f t="shared" ca="1" si="89"/>
        <v>0</v>
      </c>
      <c r="AM152" s="4">
        <f t="shared" ca="1" si="89"/>
        <v>0</v>
      </c>
      <c r="AN152" s="4">
        <f t="shared" ca="1" si="89"/>
        <v>0</v>
      </c>
      <c r="AO152" s="4">
        <f t="shared" ca="1" si="89"/>
        <v>0</v>
      </c>
      <c r="AP152" s="4">
        <f t="shared" ca="1" si="89"/>
        <v>0</v>
      </c>
      <c r="AQ152" s="4">
        <f t="shared" ca="1" si="89"/>
        <v>0</v>
      </c>
      <c r="AR152" s="4">
        <f t="shared" ca="1" si="89"/>
        <v>0</v>
      </c>
      <c r="AS152" s="4">
        <f t="shared" ca="1" si="89"/>
        <v>0</v>
      </c>
      <c r="AT152" s="4">
        <f t="shared" ca="1" si="89"/>
        <v>0</v>
      </c>
      <c r="AU152" s="4">
        <f t="shared" ca="1" si="89"/>
        <v>0</v>
      </c>
      <c r="AV152" s="4">
        <f t="shared" ca="1" si="89"/>
        <v>0</v>
      </c>
      <c r="AW152" s="4">
        <f t="shared" ca="1" si="89"/>
        <v>0</v>
      </c>
      <c r="AX152" s="4">
        <f t="shared" ca="1" si="89"/>
        <v>0</v>
      </c>
      <c r="AY152" s="4">
        <f t="shared" ca="1" si="89"/>
        <v>0</v>
      </c>
      <c r="AZ152" s="4">
        <f t="shared" ca="1" si="89"/>
        <v>0</v>
      </c>
      <c r="BA152" s="4">
        <f t="shared" ca="1" si="89"/>
        <v>0</v>
      </c>
      <c r="BB152" s="4">
        <f t="shared" ca="1" si="89"/>
        <v>0</v>
      </c>
      <c r="BC152" s="4">
        <f t="shared" ca="1" si="89"/>
        <v>0</v>
      </c>
      <c r="BD152" s="4">
        <f t="shared" ca="1" si="89"/>
        <v>0</v>
      </c>
      <c r="BE152" s="4">
        <f t="shared" ca="1" si="89"/>
        <v>0</v>
      </c>
      <c r="BF152" s="4">
        <f t="shared" ca="1" si="89"/>
        <v>0</v>
      </c>
      <c r="BG152" s="4">
        <f t="shared" ca="1" si="89"/>
        <v>0</v>
      </c>
      <c r="BH152" s="4">
        <f t="shared" ca="1" si="89"/>
        <v>0</v>
      </c>
      <c r="BI152" s="4">
        <f t="shared" ca="1" si="89"/>
        <v>0</v>
      </c>
    </row>
    <row r="153" spans="1:61" x14ac:dyDescent="0.25">
      <c r="A153" t="s">
        <v>451</v>
      </c>
      <c r="B153" s="116">
        <v>0</v>
      </c>
      <c r="C153" s="4">
        <f ca="1">C151-C152</f>
        <v>3226624.8716675565</v>
      </c>
      <c r="D153" s="4">
        <f t="shared" ref="D153:BI153" ca="1" si="90">D151-D152</f>
        <v>3213321.9549028687</v>
      </c>
      <c r="E153" s="4">
        <f t="shared" ca="1" si="90"/>
        <v>4700412.5219550263</v>
      </c>
      <c r="F153" s="4">
        <f t="shared" ca="1" si="90"/>
        <v>6237032.152963141</v>
      </c>
      <c r="G153" s="4">
        <f t="shared" ca="1" si="90"/>
        <v>5470701.9968603794</v>
      </c>
      <c r="H153" s="4">
        <f t="shared" ca="1" si="90"/>
        <v>6084785.974678563</v>
      </c>
      <c r="I153" s="4">
        <f t="shared" ca="1" si="90"/>
        <v>6663519.2610318903</v>
      </c>
      <c r="J153" s="4">
        <f t="shared" ca="1" si="90"/>
        <v>7038041.4817989636</v>
      </c>
      <c r="K153" s="4">
        <f t="shared" ca="1" si="90"/>
        <v>7370782.6093052719</v>
      </c>
      <c r="L153" s="4">
        <f t="shared" ca="1" si="90"/>
        <v>7601703.9711475391</v>
      </c>
      <c r="M153" s="4">
        <f t="shared" ca="1" si="90"/>
        <v>7828388.815964045</v>
      </c>
      <c r="N153" s="4">
        <f t="shared" ca="1" si="90"/>
        <v>8414123.9078960586</v>
      </c>
      <c r="O153" s="4">
        <f t="shared" ca="1" si="90"/>
        <v>8989535.137579361</v>
      </c>
      <c r="P153" s="4">
        <f t="shared" ca="1" si="90"/>
        <v>9517463.984557325</v>
      </c>
      <c r="Q153" s="4">
        <f t="shared" ca="1" si="90"/>
        <v>10038887.1028303</v>
      </c>
      <c r="R153" s="4">
        <f t="shared" ca="1" si="90"/>
        <v>9411365.7132232469</v>
      </c>
      <c r="S153" s="4">
        <f t="shared" ca="1" si="90"/>
        <v>9503064.9477634933</v>
      </c>
      <c r="T153" s="4">
        <f t="shared" ca="1" si="90"/>
        <v>9041542.1021302231</v>
      </c>
      <c r="U153" s="4">
        <f t="shared" ca="1" si="90"/>
        <v>9152275.2727616504</v>
      </c>
      <c r="V153" s="4">
        <f t="shared" ca="1" si="90"/>
        <v>8769966.5347974412</v>
      </c>
      <c r="W153" s="4">
        <f t="shared" ca="1" si="90"/>
        <v>8373163.8295537112</v>
      </c>
      <c r="X153" s="4">
        <f t="shared" ca="1" si="90"/>
        <v>8643226.8911612108</v>
      </c>
      <c r="Y153" s="4">
        <f t="shared" ca="1" si="90"/>
        <v>8908658.6675672159</v>
      </c>
      <c r="Z153" s="4">
        <f t="shared" ca="1" si="90"/>
        <v>10982908.827239651</v>
      </c>
      <c r="AA153" s="4">
        <f t="shared" ca="1" si="90"/>
        <v>13073235.262609927</v>
      </c>
      <c r="AB153" s="4">
        <f t="shared" ca="1" si="90"/>
        <v>20330668.854467489</v>
      </c>
      <c r="AC153" s="4">
        <f t="shared" ca="1" si="90"/>
        <v>21052468.913398463</v>
      </c>
      <c r="AD153" s="4">
        <f t="shared" ca="1" si="90"/>
        <v>21289752.9990004</v>
      </c>
      <c r="AE153" s="4">
        <f t="shared" ca="1" si="90"/>
        <v>21509101.497268692</v>
      </c>
      <c r="AF153" s="4">
        <f t="shared" ca="1" si="90"/>
        <v>21539464.220029652</v>
      </c>
      <c r="AG153" s="4">
        <f t="shared" ca="1" si="90"/>
        <v>21539400.961012021</v>
      </c>
      <c r="AH153" s="4">
        <f t="shared" ca="1" si="90"/>
        <v>21968269.235041719</v>
      </c>
      <c r="AI153" s="4">
        <f t="shared" ca="1" si="90"/>
        <v>22400819.559274256</v>
      </c>
      <c r="AJ153" s="4">
        <f t="shared" ca="1" si="90"/>
        <v>22837443.896346133</v>
      </c>
      <c r="AK153" s="4">
        <f t="shared" ca="1" si="90"/>
        <v>23277839.510967594</v>
      </c>
      <c r="AL153" s="4">
        <f t="shared" ca="1" si="90"/>
        <v>23722041.035018805</v>
      </c>
      <c r="AM153" s="4">
        <f t="shared" ca="1" si="90"/>
        <v>24170083.44049741</v>
      </c>
      <c r="AN153" s="4">
        <f t="shared" ca="1" si="90"/>
        <v>24622002.043082278</v>
      </c>
      <c r="AO153" s="4">
        <f t="shared" ca="1" si="90"/>
        <v>25077832.505735841</v>
      </c>
      <c r="AP153" s="4">
        <f t="shared" ca="1" si="90"/>
        <v>25337672.825708203</v>
      </c>
      <c r="AQ153" s="4">
        <f t="shared" ca="1" si="90"/>
        <v>25598708.231003415</v>
      </c>
      <c r="AR153" s="4">
        <f t="shared" ca="1" si="90"/>
        <v>25723893.35000347</v>
      </c>
      <c r="AS153" s="4">
        <f t="shared" ca="1" si="90"/>
        <v>25847418.430229932</v>
      </c>
      <c r="AT153" s="4">
        <f t="shared" ca="1" si="90"/>
        <v>27608610.696239661</v>
      </c>
      <c r="AU153" s="4">
        <f t="shared" ca="1" si="90"/>
        <v>29394469.266642671</v>
      </c>
      <c r="AV153" s="4">
        <f t="shared" ca="1" si="90"/>
        <v>30653434.408400625</v>
      </c>
      <c r="AW153" s="4">
        <f t="shared" ca="1" si="90"/>
        <v>31928587.387426808</v>
      </c>
      <c r="AX153" s="4">
        <f t="shared" ca="1" si="90"/>
        <v>31920951.29759774</v>
      </c>
      <c r="AY153" s="4">
        <f t="shared" ca="1" si="90"/>
        <v>31907654.844021186</v>
      </c>
      <c r="AZ153" s="4">
        <f t="shared" ca="1" si="90"/>
        <v>32388158.992189832</v>
      </c>
      <c r="BA153" s="4">
        <f t="shared" ca="1" si="90"/>
        <v>32872075.370024182</v>
      </c>
      <c r="BB153" s="4">
        <f t="shared" ca="1" si="90"/>
        <v>33286532.870105878</v>
      </c>
      <c r="BC153" s="4">
        <f t="shared" ca="1" si="90"/>
        <v>33702866.443316065</v>
      </c>
      <c r="BD153" s="4">
        <f t="shared" ca="1" si="90"/>
        <v>34299382.68494916</v>
      </c>
      <c r="BE153" s="4">
        <f t="shared" ca="1" si="90"/>
        <v>34901005.374912247</v>
      </c>
      <c r="BF153" s="4">
        <f t="shared" ca="1" si="90"/>
        <v>35507921.770134799</v>
      </c>
      <c r="BG153" s="4">
        <f t="shared" ca="1" si="90"/>
        <v>36120039.965328693</v>
      </c>
      <c r="BH153" s="4">
        <f t="shared" ca="1" si="90"/>
        <v>36261877.317173019</v>
      </c>
      <c r="BI153" s="4">
        <f t="shared" ca="1" si="90"/>
        <v>36222686.70489756</v>
      </c>
    </row>
    <row r="154" spans="1:61" x14ac:dyDescent="0.25">
      <c r="A154" t="s">
        <v>360</v>
      </c>
      <c r="B154" s="112">
        <v>0</v>
      </c>
      <c r="C154" s="4">
        <f ca="1">MIN(C147,C153)</f>
        <v>0</v>
      </c>
      <c r="D154" s="4">
        <f t="shared" ref="D154:BI154" ca="1" si="91">MIN(D147,D153)</f>
        <v>0</v>
      </c>
      <c r="E154" s="4">
        <f t="shared" ca="1" si="91"/>
        <v>0</v>
      </c>
      <c r="F154" s="4">
        <f t="shared" ca="1" si="91"/>
        <v>0</v>
      </c>
      <c r="G154" s="4">
        <f t="shared" ca="1" si="91"/>
        <v>0</v>
      </c>
      <c r="H154" s="4">
        <f t="shared" ca="1" si="91"/>
        <v>0</v>
      </c>
      <c r="I154" s="4">
        <f t="shared" ca="1" si="91"/>
        <v>0</v>
      </c>
      <c r="J154" s="4">
        <f t="shared" ca="1" si="91"/>
        <v>0</v>
      </c>
      <c r="K154" s="4">
        <f t="shared" ca="1" si="91"/>
        <v>0</v>
      </c>
      <c r="L154" s="4">
        <f t="shared" ca="1" si="91"/>
        <v>0</v>
      </c>
      <c r="M154" s="4">
        <f t="shared" ca="1" si="91"/>
        <v>0</v>
      </c>
      <c r="N154" s="4">
        <f t="shared" ca="1" si="91"/>
        <v>0</v>
      </c>
      <c r="O154" s="4">
        <f t="shared" ca="1" si="91"/>
        <v>0</v>
      </c>
      <c r="P154" s="4">
        <f t="shared" ca="1" si="91"/>
        <v>0</v>
      </c>
      <c r="Q154" s="4">
        <f t="shared" ca="1" si="91"/>
        <v>0</v>
      </c>
      <c r="R154" s="4">
        <f t="shared" ca="1" si="91"/>
        <v>0</v>
      </c>
      <c r="S154" s="4">
        <f t="shared" ca="1" si="91"/>
        <v>0</v>
      </c>
      <c r="T154" s="4">
        <f t="shared" ca="1" si="91"/>
        <v>0</v>
      </c>
      <c r="U154" s="4">
        <f t="shared" ca="1" si="91"/>
        <v>0</v>
      </c>
      <c r="V154" s="4">
        <f t="shared" ca="1" si="91"/>
        <v>0</v>
      </c>
      <c r="W154" s="4">
        <f t="shared" ca="1" si="91"/>
        <v>0</v>
      </c>
      <c r="X154" s="4">
        <f t="shared" ca="1" si="91"/>
        <v>0</v>
      </c>
      <c r="Y154" s="4">
        <f t="shared" ca="1" si="91"/>
        <v>0</v>
      </c>
      <c r="Z154" s="4">
        <f t="shared" ca="1" si="91"/>
        <v>0</v>
      </c>
      <c r="AA154" s="4">
        <f t="shared" ca="1" si="91"/>
        <v>0</v>
      </c>
      <c r="AB154" s="4">
        <f t="shared" ca="1" si="91"/>
        <v>0</v>
      </c>
      <c r="AC154" s="4">
        <f t="shared" ca="1" si="91"/>
        <v>0</v>
      </c>
      <c r="AD154" s="4">
        <f t="shared" ca="1" si="91"/>
        <v>0</v>
      </c>
      <c r="AE154" s="4">
        <f t="shared" ca="1" si="91"/>
        <v>0</v>
      </c>
      <c r="AF154" s="4">
        <f t="shared" ca="1" si="91"/>
        <v>0</v>
      </c>
      <c r="AG154" s="4">
        <f t="shared" ca="1" si="91"/>
        <v>0</v>
      </c>
      <c r="AH154" s="4">
        <f t="shared" ca="1" si="91"/>
        <v>0</v>
      </c>
      <c r="AI154" s="4">
        <f t="shared" ca="1" si="91"/>
        <v>0</v>
      </c>
      <c r="AJ154" s="4">
        <f t="shared" ca="1" si="91"/>
        <v>0</v>
      </c>
      <c r="AK154" s="4">
        <f t="shared" ca="1" si="91"/>
        <v>0</v>
      </c>
      <c r="AL154" s="4">
        <f t="shared" ca="1" si="91"/>
        <v>0</v>
      </c>
      <c r="AM154" s="4">
        <f t="shared" ca="1" si="91"/>
        <v>0</v>
      </c>
      <c r="AN154" s="4">
        <f t="shared" ca="1" si="91"/>
        <v>0</v>
      </c>
      <c r="AO154" s="4">
        <f t="shared" ca="1" si="91"/>
        <v>0</v>
      </c>
      <c r="AP154" s="4">
        <f t="shared" ca="1" si="91"/>
        <v>0</v>
      </c>
      <c r="AQ154" s="4">
        <f t="shared" ca="1" si="91"/>
        <v>0</v>
      </c>
      <c r="AR154" s="4">
        <f t="shared" ca="1" si="91"/>
        <v>0</v>
      </c>
      <c r="AS154" s="4">
        <f t="shared" ca="1" si="91"/>
        <v>0</v>
      </c>
      <c r="AT154" s="4">
        <f t="shared" ca="1" si="91"/>
        <v>0</v>
      </c>
      <c r="AU154" s="4">
        <f t="shared" ca="1" si="91"/>
        <v>0</v>
      </c>
      <c r="AV154" s="4">
        <f t="shared" ca="1" si="91"/>
        <v>0</v>
      </c>
      <c r="AW154" s="4">
        <f t="shared" ca="1" si="91"/>
        <v>0</v>
      </c>
      <c r="AX154" s="4">
        <f t="shared" ca="1" si="91"/>
        <v>0</v>
      </c>
      <c r="AY154" s="4">
        <f t="shared" ca="1" si="91"/>
        <v>0</v>
      </c>
      <c r="AZ154" s="4">
        <f t="shared" ca="1" si="91"/>
        <v>0</v>
      </c>
      <c r="BA154" s="4">
        <f t="shared" ca="1" si="91"/>
        <v>0</v>
      </c>
      <c r="BB154" s="4">
        <f t="shared" ca="1" si="91"/>
        <v>0</v>
      </c>
      <c r="BC154" s="4">
        <f t="shared" ca="1" si="91"/>
        <v>0</v>
      </c>
      <c r="BD154" s="4">
        <f t="shared" ca="1" si="91"/>
        <v>0</v>
      </c>
      <c r="BE154" s="4">
        <f t="shared" ca="1" si="91"/>
        <v>0</v>
      </c>
      <c r="BF154" s="4">
        <f t="shared" ca="1" si="91"/>
        <v>0</v>
      </c>
      <c r="BG154" s="4">
        <f t="shared" ca="1" si="91"/>
        <v>0</v>
      </c>
      <c r="BH154" s="4">
        <f t="shared" ca="1" si="91"/>
        <v>0</v>
      </c>
      <c r="BI154" s="4">
        <f t="shared" ca="1" si="91"/>
        <v>0</v>
      </c>
    </row>
    <row r="155" spans="1:61" x14ac:dyDescent="0.25">
      <c r="A155" t="s">
        <v>451</v>
      </c>
      <c r="B155" s="116">
        <v>0</v>
      </c>
      <c r="C155" s="5">
        <f ca="1">C153-C154</f>
        <v>3226624.8716675565</v>
      </c>
      <c r="D155" s="5">
        <f t="shared" ref="D155:BI155" ca="1" si="92">D153-D154</f>
        <v>3213321.9549028687</v>
      </c>
      <c r="E155" s="5">
        <f t="shared" ca="1" si="92"/>
        <v>4700412.5219550263</v>
      </c>
      <c r="F155" s="5">
        <f t="shared" ca="1" si="92"/>
        <v>6237032.152963141</v>
      </c>
      <c r="G155" s="5">
        <f t="shared" ca="1" si="92"/>
        <v>5470701.9968603794</v>
      </c>
      <c r="H155" s="5">
        <f t="shared" ca="1" si="92"/>
        <v>6084785.974678563</v>
      </c>
      <c r="I155" s="5">
        <f t="shared" ca="1" si="92"/>
        <v>6663519.2610318903</v>
      </c>
      <c r="J155" s="5">
        <f t="shared" ca="1" si="92"/>
        <v>7038041.4817989636</v>
      </c>
      <c r="K155" s="5">
        <f t="shared" ca="1" si="92"/>
        <v>7370782.6093052719</v>
      </c>
      <c r="L155" s="5">
        <f t="shared" ca="1" si="92"/>
        <v>7601703.9711475391</v>
      </c>
      <c r="M155" s="5">
        <f t="shared" ca="1" si="92"/>
        <v>7828388.815964045</v>
      </c>
      <c r="N155" s="5">
        <f t="shared" ca="1" si="92"/>
        <v>8414123.9078960586</v>
      </c>
      <c r="O155" s="5">
        <f t="shared" ca="1" si="92"/>
        <v>8989535.137579361</v>
      </c>
      <c r="P155" s="5">
        <f t="shared" ca="1" si="92"/>
        <v>9517463.984557325</v>
      </c>
      <c r="Q155" s="5">
        <f t="shared" ca="1" si="92"/>
        <v>10038887.1028303</v>
      </c>
      <c r="R155" s="5">
        <f t="shared" ca="1" si="92"/>
        <v>9411365.7132232469</v>
      </c>
      <c r="S155" s="5">
        <f t="shared" ca="1" si="92"/>
        <v>9503064.9477634933</v>
      </c>
      <c r="T155" s="5">
        <f t="shared" ca="1" si="92"/>
        <v>9041542.1021302231</v>
      </c>
      <c r="U155" s="5">
        <f t="shared" ca="1" si="92"/>
        <v>9152275.2727616504</v>
      </c>
      <c r="V155" s="5">
        <f t="shared" ca="1" si="92"/>
        <v>8769966.5347974412</v>
      </c>
      <c r="W155" s="5">
        <f t="shared" ca="1" si="92"/>
        <v>8373163.8295537112</v>
      </c>
      <c r="X155" s="5">
        <f t="shared" ca="1" si="92"/>
        <v>8643226.8911612108</v>
      </c>
      <c r="Y155" s="5">
        <f t="shared" ca="1" si="92"/>
        <v>8908658.6675672159</v>
      </c>
      <c r="Z155" s="5">
        <f t="shared" ca="1" si="92"/>
        <v>10982908.827239651</v>
      </c>
      <c r="AA155" s="5">
        <f t="shared" ca="1" si="92"/>
        <v>13073235.262609927</v>
      </c>
      <c r="AB155" s="5">
        <f t="shared" ca="1" si="92"/>
        <v>20330668.854467489</v>
      </c>
      <c r="AC155" s="5">
        <f t="shared" ca="1" si="92"/>
        <v>21052468.913398463</v>
      </c>
      <c r="AD155" s="5">
        <f t="shared" ca="1" si="92"/>
        <v>21289752.9990004</v>
      </c>
      <c r="AE155" s="5">
        <f t="shared" ca="1" si="92"/>
        <v>21509101.497268692</v>
      </c>
      <c r="AF155" s="5">
        <f t="shared" ca="1" si="92"/>
        <v>21539464.220029652</v>
      </c>
      <c r="AG155" s="5">
        <f t="shared" ca="1" si="92"/>
        <v>21539400.961012021</v>
      </c>
      <c r="AH155" s="5">
        <f t="shared" ca="1" si="92"/>
        <v>21968269.235041719</v>
      </c>
      <c r="AI155" s="5">
        <f t="shared" ca="1" si="92"/>
        <v>22400819.559274256</v>
      </c>
      <c r="AJ155" s="5">
        <f t="shared" ca="1" si="92"/>
        <v>22837443.896346133</v>
      </c>
      <c r="AK155" s="5">
        <f t="shared" ca="1" si="92"/>
        <v>23277839.510967594</v>
      </c>
      <c r="AL155" s="5">
        <f t="shared" ca="1" si="92"/>
        <v>23722041.035018805</v>
      </c>
      <c r="AM155" s="5">
        <f t="shared" ca="1" si="92"/>
        <v>24170083.44049741</v>
      </c>
      <c r="AN155" s="5">
        <f t="shared" ca="1" si="92"/>
        <v>24622002.043082278</v>
      </c>
      <c r="AO155" s="5">
        <f t="shared" ca="1" si="92"/>
        <v>25077832.505735841</v>
      </c>
      <c r="AP155" s="5">
        <f t="shared" ca="1" si="92"/>
        <v>25337672.825708203</v>
      </c>
      <c r="AQ155" s="5">
        <f t="shared" ca="1" si="92"/>
        <v>25598708.231003415</v>
      </c>
      <c r="AR155" s="5">
        <f t="shared" ca="1" si="92"/>
        <v>25723893.35000347</v>
      </c>
      <c r="AS155" s="5">
        <f t="shared" ca="1" si="92"/>
        <v>25847418.430229932</v>
      </c>
      <c r="AT155" s="5">
        <f t="shared" ca="1" si="92"/>
        <v>27608610.696239661</v>
      </c>
      <c r="AU155" s="5">
        <f t="shared" ca="1" si="92"/>
        <v>29394469.266642671</v>
      </c>
      <c r="AV155" s="5">
        <f t="shared" ca="1" si="92"/>
        <v>30653434.408400625</v>
      </c>
      <c r="AW155" s="5">
        <f t="shared" ca="1" si="92"/>
        <v>31928587.387426808</v>
      </c>
      <c r="AX155" s="5">
        <f t="shared" ca="1" si="92"/>
        <v>31920951.29759774</v>
      </c>
      <c r="AY155" s="5">
        <f t="shared" ca="1" si="92"/>
        <v>31907654.844021186</v>
      </c>
      <c r="AZ155" s="5">
        <f t="shared" ca="1" si="92"/>
        <v>32388158.992189832</v>
      </c>
      <c r="BA155" s="5">
        <f t="shared" ca="1" si="92"/>
        <v>32872075.370024182</v>
      </c>
      <c r="BB155" s="5">
        <f t="shared" ca="1" si="92"/>
        <v>33286532.870105878</v>
      </c>
      <c r="BC155" s="5">
        <f t="shared" ca="1" si="92"/>
        <v>33702866.443316065</v>
      </c>
      <c r="BD155" s="5">
        <f t="shared" ca="1" si="92"/>
        <v>34299382.68494916</v>
      </c>
      <c r="BE155" s="5">
        <f t="shared" ca="1" si="92"/>
        <v>34901005.374912247</v>
      </c>
      <c r="BF155" s="5">
        <f t="shared" ca="1" si="92"/>
        <v>35507921.770134799</v>
      </c>
      <c r="BG155" s="5">
        <f t="shared" ca="1" si="92"/>
        <v>36120039.965328693</v>
      </c>
      <c r="BH155" s="5">
        <f t="shared" ca="1" si="92"/>
        <v>36261877.317173019</v>
      </c>
      <c r="BI155" s="5">
        <f t="shared" ca="1" si="92"/>
        <v>36222686.70489756</v>
      </c>
    </row>
    <row r="156" spans="1:61" x14ac:dyDescent="0.25">
      <c r="A156" t="s">
        <v>351</v>
      </c>
      <c r="B156" s="113">
        <f>B20</f>
        <v>0.77669902912621369</v>
      </c>
      <c r="C156" s="5">
        <f ca="1">MIN(C155,C148)</f>
        <v>0</v>
      </c>
      <c r="D156" s="5">
        <f t="shared" ref="D156:BI156" ca="1" si="93">MIN(D155,D148)</f>
        <v>0</v>
      </c>
      <c r="E156" s="5">
        <f t="shared" ca="1" si="93"/>
        <v>39633.118741595899</v>
      </c>
      <c r="F156" s="5">
        <f t="shared" ca="1" si="93"/>
        <v>158389.17619285357</v>
      </c>
      <c r="G156" s="5">
        <f t="shared" ca="1" si="93"/>
        <v>278628.29672495573</v>
      </c>
      <c r="H156" s="5">
        <f t="shared" ca="1" si="93"/>
        <v>323780.35384936712</v>
      </c>
      <c r="I156" s="5">
        <f t="shared" ca="1" si="93"/>
        <v>318401.60326349118</v>
      </c>
      <c r="J156" s="5">
        <f t="shared" ca="1" si="93"/>
        <v>273200.39252809074</v>
      </c>
      <c r="K156" s="5">
        <f t="shared" ca="1" si="93"/>
        <v>186465.66186300461</v>
      </c>
      <c r="L156" s="5">
        <f t="shared" ca="1" si="93"/>
        <v>133496.55190903594</v>
      </c>
      <c r="M156" s="5">
        <f t="shared" ca="1" si="93"/>
        <v>90201.868964263005</v>
      </c>
      <c r="N156" s="5">
        <f t="shared" ca="1" si="93"/>
        <v>192711.08924668466</v>
      </c>
      <c r="O156" s="5">
        <f t="shared" ca="1" si="93"/>
        <v>283161.66576534446</v>
      </c>
      <c r="P156" s="5">
        <f t="shared" ca="1" si="93"/>
        <v>358772.7453622329</v>
      </c>
      <c r="Q156" s="5">
        <f t="shared" ca="1" si="93"/>
        <v>419052.92428438063</v>
      </c>
      <c r="R156" s="5">
        <f t="shared" ca="1" si="93"/>
        <v>459939.24793978222</v>
      </c>
      <c r="S156" s="5">
        <f t="shared" ca="1" si="93"/>
        <v>483116.2587533365</v>
      </c>
      <c r="T156" s="5">
        <f t="shared" ca="1" si="93"/>
        <v>391767.00175671035</v>
      </c>
      <c r="U156" s="5">
        <f t="shared" ca="1" si="93"/>
        <v>371934.43573259225</v>
      </c>
      <c r="V156" s="5">
        <f t="shared" ca="1" si="93"/>
        <v>332619.01031372056</v>
      </c>
      <c r="W156" s="5">
        <f t="shared" ca="1" si="93"/>
        <v>271864.02311240067</v>
      </c>
      <c r="X156" s="5">
        <f t="shared" ca="1" si="93"/>
        <v>330602.79796035495</v>
      </c>
      <c r="Y156" s="5">
        <f t="shared" ca="1" si="93"/>
        <v>388262.15428057546</v>
      </c>
      <c r="Z156" s="5">
        <f t="shared" ca="1" si="93"/>
        <v>453750.4613784618</v>
      </c>
      <c r="AA156" s="5">
        <f t="shared" ca="1" si="93"/>
        <v>521363.24606090412</v>
      </c>
      <c r="AB156" s="5">
        <f t="shared" ca="1" si="93"/>
        <v>0</v>
      </c>
      <c r="AC156" s="5">
        <f t="shared" ca="1" si="93"/>
        <v>0</v>
      </c>
      <c r="AD156" s="5">
        <f t="shared" ca="1" si="93"/>
        <v>0</v>
      </c>
      <c r="AE156" s="5">
        <f t="shared" ca="1" si="93"/>
        <v>0</v>
      </c>
      <c r="AF156" s="5">
        <f t="shared" ca="1" si="93"/>
        <v>0</v>
      </c>
      <c r="AG156" s="5">
        <f t="shared" ca="1" si="93"/>
        <v>0</v>
      </c>
      <c r="AH156" s="5">
        <f t="shared" ca="1" si="93"/>
        <v>0</v>
      </c>
      <c r="AI156" s="5">
        <f t="shared" ca="1" si="93"/>
        <v>0</v>
      </c>
      <c r="AJ156" s="5">
        <f t="shared" ca="1" si="93"/>
        <v>0</v>
      </c>
      <c r="AK156" s="5">
        <f t="shared" ca="1" si="93"/>
        <v>0</v>
      </c>
      <c r="AL156" s="5">
        <f t="shared" ca="1" si="93"/>
        <v>0</v>
      </c>
      <c r="AM156" s="5">
        <f t="shared" ca="1" si="93"/>
        <v>0</v>
      </c>
      <c r="AN156" s="5">
        <f t="shared" ca="1" si="93"/>
        <v>0</v>
      </c>
      <c r="AO156" s="5">
        <f t="shared" ca="1" si="93"/>
        <v>0</v>
      </c>
      <c r="AP156" s="5">
        <f t="shared" ca="1" si="93"/>
        <v>0</v>
      </c>
      <c r="AQ156" s="5">
        <f t="shared" ca="1" si="93"/>
        <v>0</v>
      </c>
      <c r="AR156" s="5">
        <f t="shared" ca="1" si="93"/>
        <v>0</v>
      </c>
      <c r="AS156" s="5">
        <f t="shared" ca="1" si="93"/>
        <v>0</v>
      </c>
      <c r="AT156" s="5">
        <f t="shared" ca="1" si="93"/>
        <v>0</v>
      </c>
      <c r="AU156" s="5">
        <f t="shared" ca="1" si="93"/>
        <v>0</v>
      </c>
      <c r="AV156" s="5">
        <f t="shared" ca="1" si="93"/>
        <v>0</v>
      </c>
      <c r="AW156" s="5">
        <f t="shared" ca="1" si="93"/>
        <v>0</v>
      </c>
      <c r="AX156" s="5">
        <f t="shared" ca="1" si="93"/>
        <v>0</v>
      </c>
      <c r="AY156" s="5">
        <f t="shared" ca="1" si="93"/>
        <v>0</v>
      </c>
      <c r="AZ156" s="5">
        <f t="shared" ca="1" si="93"/>
        <v>0</v>
      </c>
      <c r="BA156" s="5">
        <f t="shared" ca="1" si="93"/>
        <v>0</v>
      </c>
      <c r="BB156" s="5">
        <f t="shared" ca="1" si="93"/>
        <v>0</v>
      </c>
      <c r="BC156" s="5">
        <f t="shared" ca="1" si="93"/>
        <v>0</v>
      </c>
      <c r="BD156" s="5">
        <f t="shared" ca="1" si="93"/>
        <v>0</v>
      </c>
      <c r="BE156" s="5">
        <f t="shared" ca="1" si="93"/>
        <v>0</v>
      </c>
      <c r="BF156" s="5">
        <f t="shared" ca="1" si="93"/>
        <v>0</v>
      </c>
      <c r="BG156" s="5">
        <f t="shared" ca="1" si="93"/>
        <v>0</v>
      </c>
      <c r="BH156" s="5">
        <f t="shared" ca="1" si="93"/>
        <v>0</v>
      </c>
      <c r="BI156" s="5">
        <f t="shared" ca="1" si="93"/>
        <v>0</v>
      </c>
    </row>
    <row r="157" spans="1:61" x14ac:dyDescent="0.25">
      <c r="A157" t="s">
        <v>451</v>
      </c>
      <c r="B157" s="114">
        <f>B21</f>
        <v>0.72815533980582525</v>
      </c>
      <c r="C157" s="5">
        <f ca="1">C155-C156</f>
        <v>3226624.8716675565</v>
      </c>
      <c r="D157" s="5">
        <f t="shared" ref="D157:BI157" ca="1" si="94">D155-D156</f>
        <v>3213321.9549028687</v>
      </c>
      <c r="E157" s="5">
        <f t="shared" ca="1" si="94"/>
        <v>4660779.4032134302</v>
      </c>
      <c r="F157" s="5">
        <f t="shared" ca="1" si="94"/>
        <v>6078642.9767702874</v>
      </c>
      <c r="G157" s="5">
        <f t="shared" ca="1" si="94"/>
        <v>5192073.7001354238</v>
      </c>
      <c r="H157" s="5">
        <f t="shared" ca="1" si="94"/>
        <v>5761005.6208291957</v>
      </c>
      <c r="I157" s="5">
        <f t="shared" ca="1" si="94"/>
        <v>6345117.6577683995</v>
      </c>
      <c r="J157" s="5">
        <f t="shared" ca="1" si="94"/>
        <v>6764841.089270873</v>
      </c>
      <c r="K157" s="5">
        <f t="shared" ca="1" si="94"/>
        <v>7184316.9474422671</v>
      </c>
      <c r="L157" s="5">
        <f t="shared" ca="1" si="94"/>
        <v>7468207.4192385031</v>
      </c>
      <c r="M157" s="5">
        <f t="shared" ca="1" si="94"/>
        <v>7738186.9469997818</v>
      </c>
      <c r="N157" s="5">
        <f t="shared" ca="1" si="94"/>
        <v>8221412.8186493739</v>
      </c>
      <c r="O157" s="5">
        <f t="shared" ca="1" si="94"/>
        <v>8706373.4718140159</v>
      </c>
      <c r="P157" s="5">
        <f t="shared" ca="1" si="94"/>
        <v>9158691.2391950916</v>
      </c>
      <c r="Q157" s="5">
        <f t="shared" ca="1" si="94"/>
        <v>9619834.1785459202</v>
      </c>
      <c r="R157" s="5">
        <f t="shared" ca="1" si="94"/>
        <v>8951426.4652834646</v>
      </c>
      <c r="S157" s="5">
        <f t="shared" ca="1" si="94"/>
        <v>9019948.6890101563</v>
      </c>
      <c r="T157" s="5">
        <f t="shared" ca="1" si="94"/>
        <v>8649775.1003735121</v>
      </c>
      <c r="U157" s="5">
        <f t="shared" ca="1" si="94"/>
        <v>8780340.8370290585</v>
      </c>
      <c r="V157" s="5">
        <f t="shared" ca="1" si="94"/>
        <v>8437347.5244837198</v>
      </c>
      <c r="W157" s="5">
        <f t="shared" ca="1" si="94"/>
        <v>8101299.8064413108</v>
      </c>
      <c r="X157" s="5">
        <f t="shared" ca="1" si="94"/>
        <v>8312624.0932008559</v>
      </c>
      <c r="Y157" s="5">
        <f t="shared" ca="1" si="94"/>
        <v>8520396.5132866409</v>
      </c>
      <c r="Z157" s="5">
        <f t="shared" ca="1" si="94"/>
        <v>10529158.365861189</v>
      </c>
      <c r="AA157" s="5">
        <f t="shared" ca="1" si="94"/>
        <v>12551872.016549023</v>
      </c>
      <c r="AB157" s="5">
        <f t="shared" ca="1" si="94"/>
        <v>20330668.854467489</v>
      </c>
      <c r="AC157" s="5">
        <f t="shared" ca="1" si="94"/>
        <v>21052468.913398463</v>
      </c>
      <c r="AD157" s="5">
        <f t="shared" ca="1" si="94"/>
        <v>21289752.9990004</v>
      </c>
      <c r="AE157" s="5">
        <f t="shared" ca="1" si="94"/>
        <v>21509101.497268692</v>
      </c>
      <c r="AF157" s="5">
        <f t="shared" ca="1" si="94"/>
        <v>21539464.220029652</v>
      </c>
      <c r="AG157" s="5">
        <f t="shared" ca="1" si="94"/>
        <v>21539400.961012021</v>
      </c>
      <c r="AH157" s="5">
        <f t="shared" ca="1" si="94"/>
        <v>21968269.235041719</v>
      </c>
      <c r="AI157" s="5">
        <f t="shared" ca="1" si="94"/>
        <v>22400819.559274256</v>
      </c>
      <c r="AJ157" s="5">
        <f t="shared" ca="1" si="94"/>
        <v>22837443.896346133</v>
      </c>
      <c r="AK157" s="5">
        <f t="shared" ca="1" si="94"/>
        <v>23277839.510967594</v>
      </c>
      <c r="AL157" s="5">
        <f t="shared" ca="1" si="94"/>
        <v>23722041.035018805</v>
      </c>
      <c r="AM157" s="5">
        <f t="shared" ca="1" si="94"/>
        <v>24170083.44049741</v>
      </c>
      <c r="AN157" s="5">
        <f t="shared" ca="1" si="94"/>
        <v>24622002.043082278</v>
      </c>
      <c r="AO157" s="5">
        <f t="shared" ca="1" si="94"/>
        <v>25077832.505735841</v>
      </c>
      <c r="AP157" s="5">
        <f t="shared" ca="1" si="94"/>
        <v>25337672.825708203</v>
      </c>
      <c r="AQ157" s="5">
        <f t="shared" ca="1" si="94"/>
        <v>25598708.231003415</v>
      </c>
      <c r="AR157" s="5">
        <f t="shared" ca="1" si="94"/>
        <v>25723893.35000347</v>
      </c>
      <c r="AS157" s="5">
        <f t="shared" ca="1" si="94"/>
        <v>25847418.430229932</v>
      </c>
      <c r="AT157" s="5">
        <f t="shared" ca="1" si="94"/>
        <v>27608610.696239661</v>
      </c>
      <c r="AU157" s="5">
        <f t="shared" ca="1" si="94"/>
        <v>29394469.266642671</v>
      </c>
      <c r="AV157" s="5">
        <f t="shared" ca="1" si="94"/>
        <v>30653434.408400625</v>
      </c>
      <c r="AW157" s="5">
        <f t="shared" ca="1" si="94"/>
        <v>31928587.387426808</v>
      </c>
      <c r="AX157" s="5">
        <f t="shared" ca="1" si="94"/>
        <v>31920951.29759774</v>
      </c>
      <c r="AY157" s="5">
        <f t="shared" ca="1" si="94"/>
        <v>31907654.844021186</v>
      </c>
      <c r="AZ157" s="5">
        <f t="shared" ca="1" si="94"/>
        <v>32388158.992189832</v>
      </c>
      <c r="BA157" s="5">
        <f t="shared" ca="1" si="94"/>
        <v>32872075.370024182</v>
      </c>
      <c r="BB157" s="5">
        <f t="shared" ca="1" si="94"/>
        <v>33286532.870105878</v>
      </c>
      <c r="BC157" s="5">
        <f t="shared" ca="1" si="94"/>
        <v>33702866.443316065</v>
      </c>
      <c r="BD157" s="5">
        <f t="shared" ca="1" si="94"/>
        <v>34299382.68494916</v>
      </c>
      <c r="BE157" s="5">
        <f t="shared" ca="1" si="94"/>
        <v>34901005.374912247</v>
      </c>
      <c r="BF157" s="5">
        <f t="shared" ca="1" si="94"/>
        <v>35507921.770134799</v>
      </c>
      <c r="BG157" s="5">
        <f t="shared" ca="1" si="94"/>
        <v>36120039.965328693</v>
      </c>
      <c r="BH157" s="5">
        <f t="shared" ca="1" si="94"/>
        <v>36261877.317173019</v>
      </c>
      <c r="BI157" s="5">
        <f t="shared" ca="1" si="94"/>
        <v>36222686.70489756</v>
      </c>
    </row>
    <row r="158" spans="1:61" ht="30" x14ac:dyDescent="0.25">
      <c r="A158" s="27" t="s">
        <v>452</v>
      </c>
      <c r="B158" s="120"/>
      <c r="C158" s="5">
        <f ca="1">C23*(SUMPRODUCT($B$152:$B$157,C152:C157))</f>
        <v>14442444.303324653</v>
      </c>
      <c r="D158" s="5">
        <f t="shared" ref="D158:BI158" ca="1" si="95">D23*(SUMPRODUCT($B$152:$B$157,D152:D157))</f>
        <v>14459657.913474366</v>
      </c>
      <c r="E158" s="5">
        <f t="shared" ca="1" si="95"/>
        <v>15532420.090066809</v>
      </c>
      <c r="F158" s="5">
        <f t="shared" ca="1" si="95"/>
        <v>16645555.317700615</v>
      </c>
      <c r="G158" s="5">
        <f t="shared" ca="1" si="95"/>
        <v>16042313.853462718</v>
      </c>
      <c r="H158" s="5">
        <f t="shared" ca="1" si="95"/>
        <v>16479183.084450195</v>
      </c>
      <c r="I158" s="5">
        <f t="shared" ca="1" si="95"/>
        <v>16900329.712834373</v>
      </c>
      <c r="J158" s="5">
        <f t="shared" ca="1" si="95"/>
        <v>17170845.834231008</v>
      </c>
      <c r="K158" s="5">
        <f t="shared" ca="1" si="95"/>
        <v>17408922.639179043</v>
      </c>
      <c r="L158" s="5">
        <f t="shared" ca="1" si="95"/>
        <v>17574497.945862539</v>
      </c>
      <c r="M158" s="5">
        <f t="shared" ca="1" si="95"/>
        <v>17737458.042430639</v>
      </c>
      <c r="N158" s="5">
        <f t="shared" ca="1" si="95"/>
        <v>18168940.353074454</v>
      </c>
      <c r="O158" s="5">
        <f t="shared" ca="1" si="95"/>
        <v>18592319.91723796</v>
      </c>
      <c r="P158" s="5">
        <f t="shared" ca="1" si="95"/>
        <v>18980404.566959627</v>
      </c>
      <c r="Q158" s="5">
        <f t="shared" ca="1" si="95"/>
        <v>19363007.817106072</v>
      </c>
      <c r="R158" s="5">
        <f t="shared" ca="1" si="95"/>
        <v>18908059.539414305</v>
      </c>
      <c r="S158" s="5">
        <f t="shared" ca="1" si="95"/>
        <v>18975955.924313203</v>
      </c>
      <c r="T158" s="5">
        <f t="shared" ca="1" si="95"/>
        <v>12725652.994343305</v>
      </c>
      <c r="U158" s="5">
        <f t="shared" ca="1" si="95"/>
        <v>12805321.197908707</v>
      </c>
      <c r="V158" s="5">
        <f t="shared" ca="1" si="95"/>
        <v>12525032.533108611</v>
      </c>
      <c r="W158" s="5">
        <f t="shared" ca="1" si="95"/>
        <v>12233149.253212627</v>
      </c>
      <c r="X158" s="5">
        <f t="shared" ca="1" si="95"/>
        <v>12432648.510443715</v>
      </c>
      <c r="Y158" s="5">
        <f t="shared" ca="1" si="95"/>
        <v>12628723.073667515</v>
      </c>
      <c r="Z158" s="5">
        <f t="shared" ca="1" si="95"/>
        <v>14248010.57876673</v>
      </c>
      <c r="AA158" s="5">
        <f t="shared" ca="1" si="95"/>
        <v>15867572.415715052</v>
      </c>
      <c r="AB158" s="5">
        <f t="shared" ca="1" si="95"/>
        <v>0</v>
      </c>
      <c r="AC158" s="5">
        <f t="shared" ca="1" si="95"/>
        <v>0</v>
      </c>
      <c r="AD158" s="5">
        <f t="shared" ca="1" si="95"/>
        <v>0</v>
      </c>
      <c r="AE158" s="5">
        <f t="shared" ca="1" si="95"/>
        <v>0</v>
      </c>
      <c r="AF158" s="5">
        <f t="shared" ca="1" si="95"/>
        <v>0</v>
      </c>
      <c r="AG158" s="5">
        <f t="shared" ca="1" si="95"/>
        <v>0</v>
      </c>
      <c r="AH158" s="5">
        <f t="shared" ca="1" si="95"/>
        <v>0</v>
      </c>
      <c r="AI158" s="5">
        <f t="shared" ca="1" si="95"/>
        <v>0</v>
      </c>
      <c r="AJ158" s="5">
        <f t="shared" ca="1" si="95"/>
        <v>0</v>
      </c>
      <c r="AK158" s="5">
        <f t="shared" ca="1" si="95"/>
        <v>0</v>
      </c>
      <c r="AL158" s="5">
        <f t="shared" ca="1" si="95"/>
        <v>0</v>
      </c>
      <c r="AM158" s="5">
        <f t="shared" ca="1" si="95"/>
        <v>0</v>
      </c>
      <c r="AN158" s="5">
        <f t="shared" ca="1" si="95"/>
        <v>0</v>
      </c>
      <c r="AO158" s="5">
        <f t="shared" ca="1" si="95"/>
        <v>0</v>
      </c>
      <c r="AP158" s="5">
        <f t="shared" ca="1" si="95"/>
        <v>0</v>
      </c>
      <c r="AQ158" s="5">
        <f t="shared" ca="1" si="95"/>
        <v>0</v>
      </c>
      <c r="AR158" s="5">
        <f t="shared" ca="1" si="95"/>
        <v>0</v>
      </c>
      <c r="AS158" s="5">
        <f t="shared" ca="1" si="95"/>
        <v>0</v>
      </c>
      <c r="AT158" s="5">
        <f t="shared" ca="1" si="95"/>
        <v>0</v>
      </c>
      <c r="AU158" s="5">
        <f t="shared" ca="1" si="95"/>
        <v>0</v>
      </c>
      <c r="AV158" s="5">
        <f t="shared" ca="1" si="95"/>
        <v>0</v>
      </c>
      <c r="AW158" s="5">
        <f t="shared" ca="1" si="95"/>
        <v>0</v>
      </c>
      <c r="AX158" s="5">
        <f t="shared" ca="1" si="95"/>
        <v>0</v>
      </c>
      <c r="AY158" s="5">
        <f t="shared" ca="1" si="95"/>
        <v>0</v>
      </c>
      <c r="AZ158" s="5">
        <f t="shared" ca="1" si="95"/>
        <v>0</v>
      </c>
      <c r="BA158" s="5">
        <f t="shared" ca="1" si="95"/>
        <v>0</v>
      </c>
      <c r="BB158" s="5">
        <f t="shared" ca="1" si="95"/>
        <v>0</v>
      </c>
      <c r="BC158" s="5">
        <f t="shared" ca="1" si="95"/>
        <v>0</v>
      </c>
      <c r="BD158" s="5">
        <f t="shared" ca="1" si="95"/>
        <v>0</v>
      </c>
      <c r="BE158" s="5">
        <f t="shared" ca="1" si="95"/>
        <v>0</v>
      </c>
      <c r="BF158" s="5">
        <f t="shared" ca="1" si="95"/>
        <v>0</v>
      </c>
      <c r="BG158" s="5">
        <f t="shared" ca="1" si="95"/>
        <v>0</v>
      </c>
      <c r="BH158" s="5">
        <f t="shared" ca="1" si="95"/>
        <v>0</v>
      </c>
      <c r="BI158" s="5">
        <f t="shared" ca="1" si="95"/>
        <v>0</v>
      </c>
    </row>
    <row r="159" spans="1:61" ht="30" x14ac:dyDescent="0.25">
      <c r="A159" s="27" t="s">
        <v>453</v>
      </c>
      <c r="B159" s="120">
        <f ca="1">1-B25</f>
        <v>0.81015530710112149</v>
      </c>
      <c r="C159" s="5">
        <f ca="1">$B$159*C151*C24</f>
        <v>0</v>
      </c>
      <c r="D159" s="5">
        <f t="shared" ref="D159:BI159" ca="1" si="96">$B$159*D151*D24</f>
        <v>0</v>
      </c>
      <c r="E159" s="5">
        <f t="shared" ca="1" si="96"/>
        <v>0</v>
      </c>
      <c r="F159" s="5">
        <f t="shared" ca="1" si="96"/>
        <v>0</v>
      </c>
      <c r="G159" s="5">
        <f t="shared" ca="1" si="96"/>
        <v>0</v>
      </c>
      <c r="H159" s="5">
        <f t="shared" ca="1" si="96"/>
        <v>0</v>
      </c>
      <c r="I159" s="5">
        <f t="shared" ca="1" si="96"/>
        <v>0</v>
      </c>
      <c r="J159" s="5">
        <f t="shared" ca="1" si="96"/>
        <v>0</v>
      </c>
      <c r="K159" s="5">
        <f t="shared" ca="1" si="96"/>
        <v>0</v>
      </c>
      <c r="L159" s="5">
        <f t="shared" ca="1" si="96"/>
        <v>0</v>
      </c>
      <c r="M159" s="5">
        <f t="shared" ca="1" si="96"/>
        <v>0</v>
      </c>
      <c r="N159" s="5">
        <f t="shared" ca="1" si="96"/>
        <v>0</v>
      </c>
      <c r="O159" s="5">
        <f t="shared" ca="1" si="96"/>
        <v>0</v>
      </c>
      <c r="P159" s="5">
        <f t="shared" ca="1" si="96"/>
        <v>0</v>
      </c>
      <c r="Q159" s="5">
        <f t="shared" ca="1" si="96"/>
        <v>0</v>
      </c>
      <c r="R159" s="5">
        <f t="shared" ca="1" si="96"/>
        <v>0</v>
      </c>
      <c r="S159" s="5">
        <f t="shared" ca="1" si="96"/>
        <v>0</v>
      </c>
      <c r="T159" s="5">
        <f t="shared" ca="1" si="96"/>
        <v>0</v>
      </c>
      <c r="U159" s="5">
        <f t="shared" ca="1" si="96"/>
        <v>0</v>
      </c>
      <c r="V159" s="5">
        <f t="shared" ca="1" si="96"/>
        <v>0</v>
      </c>
      <c r="W159" s="5">
        <f t="shared" ca="1" si="96"/>
        <v>0</v>
      </c>
      <c r="X159" s="5">
        <f t="shared" ca="1" si="96"/>
        <v>0</v>
      </c>
      <c r="Y159" s="5">
        <f t="shared" ca="1" si="96"/>
        <v>0</v>
      </c>
      <c r="Z159" s="5">
        <f t="shared" ca="1" si="96"/>
        <v>0</v>
      </c>
      <c r="AA159" s="5">
        <f t="shared" ca="1" si="96"/>
        <v>0</v>
      </c>
      <c r="AB159" s="5">
        <f t="shared" ca="1" si="96"/>
        <v>16470999.269362314</v>
      </c>
      <c r="AC159" s="5">
        <f t="shared" ca="1" si="96"/>
        <v>17055769.417771146</v>
      </c>
      <c r="AD159" s="5">
        <f t="shared" ca="1" si="96"/>
        <v>17248006.37901219</v>
      </c>
      <c r="AE159" s="5">
        <f t="shared" ca="1" si="96"/>
        <v>17425712.728988908</v>
      </c>
      <c r="AF159" s="5">
        <f t="shared" ca="1" si="96"/>
        <v>17450311.24997174</v>
      </c>
      <c r="AG159" s="5">
        <f t="shared" ca="1" si="96"/>
        <v>17450260.000342883</v>
      </c>
      <c r="AH159" s="5">
        <f t="shared" ca="1" si="96"/>
        <v>17797709.908595342</v>
      </c>
      <c r="AI159" s="5">
        <f t="shared" ca="1" si="96"/>
        <v>18148142.849360645</v>
      </c>
      <c r="AJ159" s="5">
        <f t="shared" ca="1" si="96"/>
        <v>18501876.373248935</v>
      </c>
      <c r="AK159" s="5">
        <f t="shared" ca="1" si="96"/>
        <v>18858665.217658572</v>
      </c>
      <c r="AL159" s="5">
        <f t="shared" ca="1" si="96"/>
        <v>19218537.439791065</v>
      </c>
      <c r="AM159" s="5">
        <f t="shared" ca="1" si="96"/>
        <v>19581521.37239591</v>
      </c>
      <c r="AN159" s="5">
        <f t="shared" ca="1" si="96"/>
        <v>19947645.626657765</v>
      </c>
      <c r="AO159" s="5">
        <f t="shared" ca="1" si="96"/>
        <v>20316939.095114905</v>
      </c>
      <c r="AP159" s="5">
        <f t="shared" ca="1" si="96"/>
        <v>20527450.109339371</v>
      </c>
      <c r="AQ159" s="5">
        <f t="shared" ca="1" si="96"/>
        <v>20738929.328280579</v>
      </c>
      <c r="AR159" s="5">
        <f t="shared" ca="1" si="96"/>
        <v>20840348.716808558</v>
      </c>
      <c r="AS159" s="5">
        <f t="shared" ca="1" si="96"/>
        <v>20940423.216114119</v>
      </c>
      <c r="AT159" s="5">
        <f t="shared" ca="1" si="96"/>
        <v>22367262.47724735</v>
      </c>
      <c r="AU159" s="5">
        <f t="shared" ca="1" si="96"/>
        <v>23814085.275791369</v>
      </c>
      <c r="AV159" s="5">
        <f t="shared" ca="1" si="96"/>
        <v>24834042.566841893</v>
      </c>
      <c r="AW159" s="5">
        <f t="shared" ca="1" si="96"/>
        <v>25867114.52016576</v>
      </c>
      <c r="AX159" s="5">
        <f t="shared" ca="1" si="96"/>
        <v>25860928.10146524</v>
      </c>
      <c r="AY159" s="5">
        <f t="shared" ca="1" si="96"/>
        <v>25850155.909034573</v>
      </c>
      <c r="AZ159" s="5">
        <f t="shared" ca="1" si="96"/>
        <v>26239438.894757502</v>
      </c>
      <c r="BA159" s="5">
        <f t="shared" ca="1" si="96"/>
        <v>26631486.316453151</v>
      </c>
      <c r="BB159" s="5">
        <f t="shared" ca="1" si="96"/>
        <v>26967261.259712201</v>
      </c>
      <c r="BC159" s="5">
        <f t="shared" ca="1" si="96"/>
        <v>27304556.11357281</v>
      </c>
      <c r="BD159" s="5">
        <f t="shared" ca="1" si="96"/>
        <v>27787826.912503876</v>
      </c>
      <c r="BE159" s="5">
        <f t="shared" ca="1" si="96"/>
        <v>28275234.727649923</v>
      </c>
      <c r="BF159" s="5">
        <f t="shared" ca="1" si="96"/>
        <v>28766931.266206156</v>
      </c>
      <c r="BG159" s="5">
        <f t="shared" ca="1" si="96"/>
        <v>29262842.070615649</v>
      </c>
      <c r="BH159" s="5">
        <f t="shared" ca="1" si="96"/>
        <v>29377752.3539575</v>
      </c>
      <c r="BI159" s="5">
        <f t="shared" ca="1" si="96"/>
        <v>29346001.871433992</v>
      </c>
    </row>
    <row r="160" spans="1:61" x14ac:dyDescent="0.25">
      <c r="A160" t="s">
        <v>454</v>
      </c>
      <c r="C160" s="5">
        <f ca="1">C158+C159</f>
        <v>14442444.303324653</v>
      </c>
      <c r="D160" s="5">
        <f t="shared" ref="D160:BI160" ca="1" si="97">D158+D159</f>
        <v>14459657.913474366</v>
      </c>
      <c r="E160" s="5">
        <f t="shared" ca="1" si="97"/>
        <v>15532420.090066809</v>
      </c>
      <c r="F160" s="5">
        <f t="shared" ca="1" si="97"/>
        <v>16645555.317700615</v>
      </c>
      <c r="G160" s="5">
        <f t="shared" ca="1" si="97"/>
        <v>16042313.853462718</v>
      </c>
      <c r="H160" s="5">
        <f t="shared" ca="1" si="97"/>
        <v>16479183.084450195</v>
      </c>
      <c r="I160" s="5">
        <f t="shared" ca="1" si="97"/>
        <v>16900329.712834373</v>
      </c>
      <c r="J160" s="5">
        <f t="shared" ca="1" si="97"/>
        <v>17170845.834231008</v>
      </c>
      <c r="K160" s="5">
        <f t="shared" ca="1" si="97"/>
        <v>17408922.639179043</v>
      </c>
      <c r="L160" s="5">
        <f t="shared" ca="1" si="97"/>
        <v>17574497.945862539</v>
      </c>
      <c r="M160" s="5">
        <f t="shared" ca="1" si="97"/>
        <v>17737458.042430639</v>
      </c>
      <c r="N160" s="5">
        <f t="shared" ca="1" si="97"/>
        <v>18168940.353074454</v>
      </c>
      <c r="O160" s="5">
        <f t="shared" ca="1" si="97"/>
        <v>18592319.91723796</v>
      </c>
      <c r="P160" s="5">
        <f t="shared" ca="1" si="97"/>
        <v>18980404.566959627</v>
      </c>
      <c r="Q160" s="5">
        <f t="shared" ca="1" si="97"/>
        <v>19363007.817106072</v>
      </c>
      <c r="R160" s="5">
        <f t="shared" ca="1" si="97"/>
        <v>18908059.539414305</v>
      </c>
      <c r="S160" s="5">
        <f t="shared" ca="1" si="97"/>
        <v>18975955.924313203</v>
      </c>
      <c r="T160" s="5">
        <f t="shared" ca="1" si="97"/>
        <v>12725652.994343305</v>
      </c>
      <c r="U160" s="5">
        <f t="shared" ca="1" si="97"/>
        <v>12805321.197908707</v>
      </c>
      <c r="V160" s="5">
        <f t="shared" ca="1" si="97"/>
        <v>12525032.533108611</v>
      </c>
      <c r="W160" s="5">
        <f t="shared" ca="1" si="97"/>
        <v>12233149.253212627</v>
      </c>
      <c r="X160" s="5">
        <f t="shared" ca="1" si="97"/>
        <v>12432648.510443715</v>
      </c>
      <c r="Y160" s="5">
        <f t="shared" ca="1" si="97"/>
        <v>12628723.073667515</v>
      </c>
      <c r="Z160" s="5">
        <f t="shared" ca="1" si="97"/>
        <v>14248010.57876673</v>
      </c>
      <c r="AA160" s="5">
        <f t="shared" ca="1" si="97"/>
        <v>15867572.415715052</v>
      </c>
      <c r="AB160" s="5">
        <f t="shared" ca="1" si="97"/>
        <v>16470999.269362314</v>
      </c>
      <c r="AC160" s="5">
        <f t="shared" ca="1" si="97"/>
        <v>17055769.417771146</v>
      </c>
      <c r="AD160" s="5">
        <f t="shared" ca="1" si="97"/>
        <v>17248006.37901219</v>
      </c>
      <c r="AE160" s="5">
        <f t="shared" ca="1" si="97"/>
        <v>17425712.728988908</v>
      </c>
      <c r="AF160" s="5">
        <f t="shared" ca="1" si="97"/>
        <v>17450311.24997174</v>
      </c>
      <c r="AG160" s="5">
        <f t="shared" ca="1" si="97"/>
        <v>17450260.000342883</v>
      </c>
      <c r="AH160" s="5">
        <f t="shared" ca="1" si="97"/>
        <v>17797709.908595342</v>
      </c>
      <c r="AI160" s="5">
        <f t="shared" ca="1" si="97"/>
        <v>18148142.849360645</v>
      </c>
      <c r="AJ160" s="5">
        <f t="shared" ca="1" si="97"/>
        <v>18501876.373248935</v>
      </c>
      <c r="AK160" s="5">
        <f t="shared" ca="1" si="97"/>
        <v>18858665.217658572</v>
      </c>
      <c r="AL160" s="5">
        <f t="shared" ca="1" si="97"/>
        <v>19218537.439791065</v>
      </c>
      <c r="AM160" s="5">
        <f t="shared" ca="1" si="97"/>
        <v>19581521.37239591</v>
      </c>
      <c r="AN160" s="5">
        <f t="shared" ca="1" si="97"/>
        <v>19947645.626657765</v>
      </c>
      <c r="AO160" s="5">
        <f t="shared" ca="1" si="97"/>
        <v>20316939.095114905</v>
      </c>
      <c r="AP160" s="5">
        <f t="shared" ca="1" si="97"/>
        <v>20527450.109339371</v>
      </c>
      <c r="AQ160" s="5">
        <f t="shared" ca="1" si="97"/>
        <v>20738929.328280579</v>
      </c>
      <c r="AR160" s="5">
        <f t="shared" ca="1" si="97"/>
        <v>20840348.716808558</v>
      </c>
      <c r="AS160" s="5">
        <f t="shared" ca="1" si="97"/>
        <v>20940423.216114119</v>
      </c>
      <c r="AT160" s="5">
        <f t="shared" ca="1" si="97"/>
        <v>22367262.47724735</v>
      </c>
      <c r="AU160" s="5">
        <f t="shared" ca="1" si="97"/>
        <v>23814085.275791369</v>
      </c>
      <c r="AV160" s="5">
        <f t="shared" ca="1" si="97"/>
        <v>24834042.566841893</v>
      </c>
      <c r="AW160" s="5">
        <f t="shared" ca="1" si="97"/>
        <v>25867114.52016576</v>
      </c>
      <c r="AX160" s="5">
        <f t="shared" ca="1" si="97"/>
        <v>25860928.10146524</v>
      </c>
      <c r="AY160" s="5">
        <f t="shared" ca="1" si="97"/>
        <v>25850155.909034573</v>
      </c>
      <c r="AZ160" s="5">
        <f t="shared" ca="1" si="97"/>
        <v>26239438.894757502</v>
      </c>
      <c r="BA160" s="5">
        <f t="shared" ca="1" si="97"/>
        <v>26631486.316453151</v>
      </c>
      <c r="BB160" s="5">
        <f t="shared" ca="1" si="97"/>
        <v>26967261.259712201</v>
      </c>
      <c r="BC160" s="5">
        <f t="shared" ca="1" si="97"/>
        <v>27304556.11357281</v>
      </c>
      <c r="BD160" s="5">
        <f t="shared" ca="1" si="97"/>
        <v>27787826.912503876</v>
      </c>
      <c r="BE160" s="5">
        <f t="shared" ca="1" si="97"/>
        <v>28275234.727649923</v>
      </c>
      <c r="BF160" s="5">
        <f t="shared" ca="1" si="97"/>
        <v>28766931.266206156</v>
      </c>
      <c r="BG160" s="5">
        <f t="shared" ca="1" si="97"/>
        <v>29262842.070615649</v>
      </c>
      <c r="BH160" s="5">
        <f t="shared" ca="1" si="97"/>
        <v>29377752.3539575</v>
      </c>
      <c r="BI160" s="5">
        <f t="shared" ca="1" si="97"/>
        <v>29346001.871433992</v>
      </c>
    </row>
    <row r="161" spans="1:61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</row>
    <row r="162" spans="1:61" x14ac:dyDescent="0.25">
      <c r="A162" s="117" t="s">
        <v>455</v>
      </c>
      <c r="C162" s="5">
        <f t="shared" ref="C162:AH162" ca="1" si="98">C151-C160</f>
        <v>1239929.5470166299</v>
      </c>
      <c r="D162" s="5">
        <f t="shared" ca="1" si="98"/>
        <v>1237120.2261299491</v>
      </c>
      <c r="E162" s="5">
        <f t="shared" ca="1" si="98"/>
        <v>1639094.0772536807</v>
      </c>
      <c r="F162" s="5">
        <f t="shared" ca="1" si="98"/>
        <v>2050705.2389621604</v>
      </c>
      <c r="G162" s="5">
        <f t="shared" ca="1" si="98"/>
        <v>1835013.4999827296</v>
      </c>
      <c r="H162" s="5">
        <f t="shared" ca="1" si="98"/>
        <v>1999382.968510678</v>
      </c>
      <c r="I162" s="5">
        <f t="shared" ca="1" si="98"/>
        <v>2156969.6264798269</v>
      </c>
      <c r="J162" s="5">
        <f t="shared" ca="1" si="98"/>
        <v>2260975.7258502655</v>
      </c>
      <c r="K162" s="5">
        <f t="shared" ca="1" si="98"/>
        <v>2355640.0484085381</v>
      </c>
      <c r="L162" s="5">
        <f t="shared" ca="1" si="98"/>
        <v>2420986.1035673097</v>
      </c>
      <c r="M162" s="5">
        <f t="shared" ca="1" si="98"/>
        <v>2484710.8518157154</v>
      </c>
      <c r="N162" s="5">
        <f t="shared" ca="1" si="98"/>
        <v>2638963.6331039146</v>
      </c>
      <c r="O162" s="5">
        <f t="shared" ca="1" si="98"/>
        <v>2790995.2986237109</v>
      </c>
      <c r="P162" s="5">
        <f t="shared" ca="1" si="98"/>
        <v>2930839.4958800077</v>
      </c>
      <c r="Q162" s="5">
        <f t="shared" ca="1" si="98"/>
        <v>3069659.3640065379</v>
      </c>
      <c r="R162" s="5">
        <f t="shared" ca="1" si="98"/>
        <v>2897086.2520912513</v>
      </c>
      <c r="S162" s="5">
        <f t="shared" ca="1" si="98"/>
        <v>2920889.1017326005</v>
      </c>
      <c r="T162" s="5">
        <f t="shared" ca="1" si="98"/>
        <v>2622566.7652750183</v>
      </c>
      <c r="U162" s="5">
        <f t="shared" ca="1" si="98"/>
        <v>2653631.7323410437</v>
      </c>
      <c r="V162" s="5">
        <f t="shared" ca="1" si="98"/>
        <v>2551611.6591769308</v>
      </c>
      <c r="W162" s="5">
        <f t="shared" ca="1" si="98"/>
        <v>2446692.2338291854</v>
      </c>
      <c r="X162" s="5">
        <f t="shared" ca="1" si="98"/>
        <v>2517256.0382055957</v>
      </c>
      <c r="Y162" s="5">
        <f t="shared" ca="1" si="98"/>
        <v>2586613.251387801</v>
      </c>
      <c r="Z162" s="5">
        <f t="shared" ca="1" si="98"/>
        <v>3150480.0011039898</v>
      </c>
      <c r="AA162" s="5">
        <f t="shared" ca="1" si="98"/>
        <v>3718267.8258208875</v>
      </c>
      <c r="AB162" s="5">
        <f t="shared" ca="1" si="98"/>
        <v>3859669.5851051752</v>
      </c>
      <c r="AC162" s="5">
        <f t="shared" ca="1" si="98"/>
        <v>3996699.4956273176</v>
      </c>
      <c r="AD162" s="5">
        <f t="shared" ca="1" si="98"/>
        <v>4041746.6199882105</v>
      </c>
      <c r="AE162" s="5">
        <f t="shared" ca="1" si="98"/>
        <v>4083388.7682797834</v>
      </c>
      <c r="AF162" s="5">
        <f t="shared" ca="1" si="98"/>
        <v>4089152.9700579122</v>
      </c>
      <c r="AG162" s="5">
        <f t="shared" ca="1" si="98"/>
        <v>4089140.9606691375</v>
      </c>
      <c r="AH162" s="5">
        <f t="shared" ca="1" si="98"/>
        <v>4170559.3264463767</v>
      </c>
      <c r="AI162" s="5">
        <f t="shared" ref="AI162:BI162" ca="1" si="99">AI151-AI160</f>
        <v>4252676.7099136114</v>
      </c>
      <c r="AJ162" s="5">
        <f t="shared" ca="1" si="99"/>
        <v>4335567.5230971985</v>
      </c>
      <c r="AK162" s="5">
        <f t="shared" ca="1" si="99"/>
        <v>4419174.2933090217</v>
      </c>
      <c r="AL162" s="5">
        <f t="shared" ca="1" si="99"/>
        <v>4503503.5952277407</v>
      </c>
      <c r="AM162" s="5">
        <f t="shared" ca="1" si="99"/>
        <v>4588562.0681014992</v>
      </c>
      <c r="AN162" s="5">
        <f t="shared" ca="1" si="99"/>
        <v>4674356.4164245129</v>
      </c>
      <c r="AO162" s="5">
        <f t="shared" ca="1" si="99"/>
        <v>4760893.4106209353</v>
      </c>
      <c r="AP162" s="5">
        <f t="shared" ca="1" si="99"/>
        <v>4810222.7163688317</v>
      </c>
      <c r="AQ162" s="5">
        <f t="shared" ca="1" si="99"/>
        <v>4859778.9027228355</v>
      </c>
      <c r="AR162" s="5">
        <f t="shared" ca="1" si="99"/>
        <v>4883544.6331949122</v>
      </c>
      <c r="AS162" s="5">
        <f t="shared" ca="1" si="99"/>
        <v>4906995.2141158134</v>
      </c>
      <c r="AT162" s="5">
        <f t="shared" ca="1" si="99"/>
        <v>5241348.2189923115</v>
      </c>
      <c r="AU162" s="5">
        <f t="shared" ca="1" si="99"/>
        <v>5580383.9908513017</v>
      </c>
      <c r="AV162" s="5">
        <f t="shared" ca="1" si="99"/>
        <v>5819391.8415587321</v>
      </c>
      <c r="AW162" s="5">
        <f t="shared" ca="1" si="99"/>
        <v>6061472.8672610484</v>
      </c>
      <c r="AX162" s="5">
        <f t="shared" ca="1" si="99"/>
        <v>6060023.1961324997</v>
      </c>
      <c r="AY162" s="5">
        <f t="shared" ca="1" si="99"/>
        <v>6057498.9349866137</v>
      </c>
      <c r="AZ162" s="5">
        <f t="shared" ca="1" si="99"/>
        <v>6148720.0974323303</v>
      </c>
      <c r="BA162" s="5">
        <f t="shared" ca="1" si="99"/>
        <v>6240589.0535710305</v>
      </c>
      <c r="BB162" s="5">
        <f t="shared" ca="1" si="99"/>
        <v>6319271.6103936769</v>
      </c>
      <c r="BC162" s="5">
        <f t="shared" ca="1" si="99"/>
        <v>6398310.3297432549</v>
      </c>
      <c r="BD162" s="5">
        <f t="shared" ca="1" si="99"/>
        <v>6511555.7724452838</v>
      </c>
      <c r="BE162" s="5">
        <f t="shared" ca="1" si="99"/>
        <v>6625770.6472623236</v>
      </c>
      <c r="BF162" s="5">
        <f t="shared" ca="1" si="99"/>
        <v>6740990.5039286427</v>
      </c>
      <c r="BG162" s="5">
        <f t="shared" ca="1" si="99"/>
        <v>6857197.8947130442</v>
      </c>
      <c r="BH162" s="5">
        <f t="shared" ca="1" si="99"/>
        <v>6884124.9632155187</v>
      </c>
      <c r="BI162" s="5">
        <f t="shared" ca="1" si="99"/>
        <v>6876684.8334635682</v>
      </c>
    </row>
    <row r="163" spans="1:61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</row>
    <row r="164" spans="1:61" x14ac:dyDescent="0.25">
      <c r="A164" s="117" t="s">
        <v>408</v>
      </c>
      <c r="C164" s="5" t="b">
        <f ca="1">SUM(C160,C162)=C151</f>
        <v>1</v>
      </c>
      <c r="D164" s="5" t="b">
        <f t="shared" ref="D164:BI164" ca="1" si="100">SUM(D160,D162)=D151</f>
        <v>1</v>
      </c>
      <c r="E164" s="5" t="b">
        <f t="shared" ca="1" si="100"/>
        <v>1</v>
      </c>
      <c r="F164" s="5" t="b">
        <f t="shared" ca="1" si="100"/>
        <v>1</v>
      </c>
      <c r="G164" s="5" t="b">
        <f t="shared" ca="1" si="100"/>
        <v>1</v>
      </c>
      <c r="H164" s="5" t="b">
        <f t="shared" ca="1" si="100"/>
        <v>1</v>
      </c>
      <c r="I164" s="5" t="b">
        <f t="shared" ca="1" si="100"/>
        <v>1</v>
      </c>
      <c r="J164" s="5" t="b">
        <f t="shared" ca="1" si="100"/>
        <v>1</v>
      </c>
      <c r="K164" s="5" t="b">
        <f t="shared" ca="1" si="100"/>
        <v>1</v>
      </c>
      <c r="L164" s="5" t="b">
        <f t="shared" ca="1" si="100"/>
        <v>1</v>
      </c>
      <c r="M164" s="5" t="b">
        <f t="shared" ca="1" si="100"/>
        <v>1</v>
      </c>
      <c r="N164" s="5" t="b">
        <f t="shared" ca="1" si="100"/>
        <v>1</v>
      </c>
      <c r="O164" s="5" t="b">
        <f t="shared" ca="1" si="100"/>
        <v>1</v>
      </c>
      <c r="P164" s="5" t="b">
        <f t="shared" ca="1" si="100"/>
        <v>1</v>
      </c>
      <c r="Q164" s="5" t="b">
        <f t="shared" ca="1" si="100"/>
        <v>1</v>
      </c>
      <c r="R164" s="5" t="b">
        <f t="shared" ca="1" si="100"/>
        <v>1</v>
      </c>
      <c r="S164" s="5" t="b">
        <f t="shared" ca="1" si="100"/>
        <v>1</v>
      </c>
      <c r="T164" s="5" t="b">
        <f t="shared" ca="1" si="100"/>
        <v>1</v>
      </c>
      <c r="U164" s="5" t="b">
        <f t="shared" ca="1" si="100"/>
        <v>1</v>
      </c>
      <c r="V164" s="5" t="b">
        <f t="shared" ca="1" si="100"/>
        <v>1</v>
      </c>
      <c r="W164" s="5" t="b">
        <f t="shared" ca="1" si="100"/>
        <v>1</v>
      </c>
      <c r="X164" s="5" t="b">
        <f t="shared" ca="1" si="100"/>
        <v>1</v>
      </c>
      <c r="Y164" s="5" t="b">
        <f t="shared" ca="1" si="100"/>
        <v>1</v>
      </c>
      <c r="Z164" s="5" t="b">
        <f t="shared" ca="1" si="100"/>
        <v>1</v>
      </c>
      <c r="AA164" s="5" t="b">
        <f t="shared" ca="1" si="100"/>
        <v>1</v>
      </c>
      <c r="AB164" s="5" t="b">
        <f t="shared" ca="1" si="100"/>
        <v>1</v>
      </c>
      <c r="AC164" s="5" t="b">
        <f t="shared" ca="1" si="100"/>
        <v>1</v>
      </c>
      <c r="AD164" s="5" t="b">
        <f t="shared" ca="1" si="100"/>
        <v>1</v>
      </c>
      <c r="AE164" s="5" t="b">
        <f t="shared" ca="1" si="100"/>
        <v>1</v>
      </c>
      <c r="AF164" s="5" t="b">
        <f t="shared" ca="1" si="100"/>
        <v>1</v>
      </c>
      <c r="AG164" s="5" t="b">
        <f t="shared" ca="1" si="100"/>
        <v>1</v>
      </c>
      <c r="AH164" s="5" t="b">
        <f t="shared" ca="1" si="100"/>
        <v>1</v>
      </c>
      <c r="AI164" s="5" t="b">
        <f t="shared" ca="1" si="100"/>
        <v>1</v>
      </c>
      <c r="AJ164" s="5" t="b">
        <f t="shared" ca="1" si="100"/>
        <v>1</v>
      </c>
      <c r="AK164" s="5" t="b">
        <f t="shared" ca="1" si="100"/>
        <v>1</v>
      </c>
      <c r="AL164" s="5" t="b">
        <f t="shared" ca="1" si="100"/>
        <v>1</v>
      </c>
      <c r="AM164" s="5" t="b">
        <f t="shared" ca="1" si="100"/>
        <v>1</v>
      </c>
      <c r="AN164" s="5" t="b">
        <f t="shared" ca="1" si="100"/>
        <v>1</v>
      </c>
      <c r="AO164" s="5" t="b">
        <f t="shared" ca="1" si="100"/>
        <v>1</v>
      </c>
      <c r="AP164" s="5" t="b">
        <f t="shared" ca="1" si="100"/>
        <v>1</v>
      </c>
      <c r="AQ164" s="5" t="b">
        <f t="shared" ca="1" si="100"/>
        <v>1</v>
      </c>
      <c r="AR164" s="5" t="b">
        <f t="shared" ca="1" si="100"/>
        <v>1</v>
      </c>
      <c r="AS164" s="5" t="b">
        <f t="shared" ca="1" si="100"/>
        <v>1</v>
      </c>
      <c r="AT164" s="5" t="b">
        <f t="shared" ca="1" si="100"/>
        <v>1</v>
      </c>
      <c r="AU164" s="5" t="b">
        <f t="shared" ca="1" si="100"/>
        <v>1</v>
      </c>
      <c r="AV164" s="5" t="b">
        <f t="shared" ca="1" si="100"/>
        <v>1</v>
      </c>
      <c r="AW164" s="5" t="b">
        <f t="shared" ca="1" si="100"/>
        <v>1</v>
      </c>
      <c r="AX164" s="5" t="b">
        <f t="shared" ca="1" si="100"/>
        <v>1</v>
      </c>
      <c r="AY164" s="5" t="b">
        <f t="shared" ca="1" si="100"/>
        <v>1</v>
      </c>
      <c r="AZ164" s="5" t="b">
        <f t="shared" ca="1" si="100"/>
        <v>1</v>
      </c>
      <c r="BA164" s="5" t="b">
        <f t="shared" ca="1" si="100"/>
        <v>1</v>
      </c>
      <c r="BB164" s="5" t="b">
        <f t="shared" ca="1" si="100"/>
        <v>1</v>
      </c>
      <c r="BC164" s="5" t="b">
        <f t="shared" ca="1" si="100"/>
        <v>1</v>
      </c>
      <c r="BD164" s="5" t="b">
        <f t="shared" ca="1" si="100"/>
        <v>1</v>
      </c>
      <c r="BE164" s="5" t="b">
        <f t="shared" ca="1" si="100"/>
        <v>1</v>
      </c>
      <c r="BF164" s="5" t="b">
        <f t="shared" ca="1" si="100"/>
        <v>1</v>
      </c>
      <c r="BG164" s="5" t="b">
        <f t="shared" ca="1" si="100"/>
        <v>1</v>
      </c>
      <c r="BH164" s="5" t="b">
        <f t="shared" ca="1" si="100"/>
        <v>1</v>
      </c>
      <c r="BI164" s="5" t="b">
        <f t="shared" ca="1" si="100"/>
        <v>1</v>
      </c>
    </row>
    <row r="165" spans="1:61" x14ac:dyDescent="0.25">
      <c r="A165" s="117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</row>
    <row r="167" spans="1:61" x14ac:dyDescent="0.25">
      <c r="A167" t="s">
        <v>125</v>
      </c>
      <c r="C167" s="5">
        <f ca="1">C110</f>
        <v>-12032796.192507103</v>
      </c>
      <c r="D167" s="5">
        <f t="shared" ref="D167:BI167" ca="1" si="101">D110</f>
        <v>63558.656312934872</v>
      </c>
      <c r="E167" s="5">
        <f t="shared" ca="1" si="101"/>
        <v>102509.24152993565</v>
      </c>
      <c r="F167" s="5">
        <f t="shared" ca="1" si="101"/>
        <v>101954.08384196983</v>
      </c>
      <c r="G167" s="5">
        <f t="shared" ca="1" si="101"/>
        <v>141263.71750819086</v>
      </c>
      <c r="H167" s="5">
        <f t="shared" ca="1" si="101"/>
        <v>161907.88197343212</v>
      </c>
      <c r="I167" s="5">
        <f t="shared" ca="1" si="101"/>
        <v>188666.69673126901</v>
      </c>
      <c r="J167" s="5">
        <f t="shared" ca="1" si="101"/>
        <v>219237.33082083959</v>
      </c>
      <c r="K167" s="5">
        <f t="shared" ca="1" si="101"/>
        <v>250738.7728261546</v>
      </c>
      <c r="L167" s="5">
        <f t="shared" ca="1" si="101"/>
        <v>223264.52670508937</v>
      </c>
      <c r="M167" s="5">
        <f t="shared" ca="1" si="101"/>
        <v>215340.88356340589</v>
      </c>
      <c r="N167" s="5">
        <f t="shared" ca="1" si="101"/>
        <v>101650.59912148184</v>
      </c>
      <c r="O167" s="5">
        <f t="shared" ca="1" si="101"/>
        <v>113069.84280918787</v>
      </c>
      <c r="P167" s="5">
        <f t="shared" ca="1" si="101"/>
        <v>125563.17690705447</v>
      </c>
      <c r="Q167" s="5">
        <f t="shared" ca="1" si="101"/>
        <v>138257.18083408228</v>
      </c>
      <c r="R167" s="5">
        <f t="shared" ca="1" si="101"/>
        <v>153926.7489856866</v>
      </c>
      <c r="S167" s="5">
        <f t="shared" ca="1" si="101"/>
        <v>168039.50398179982</v>
      </c>
      <c r="T167" s="5">
        <f t="shared" ca="1" si="101"/>
        <v>6167127.8700451413</v>
      </c>
      <c r="U167" s="5">
        <f t="shared" ca="1" si="101"/>
        <v>110724.40866185064</v>
      </c>
      <c r="V167" s="5">
        <f t="shared" ca="1" si="101"/>
        <v>126566.49177981533</v>
      </c>
      <c r="W167" s="5">
        <f t="shared" ca="1" si="101"/>
        <v>142640.83470291202</v>
      </c>
      <c r="X167" s="5">
        <f t="shared" ca="1" si="101"/>
        <v>49000.865616163523</v>
      </c>
      <c r="Y167" s="5">
        <f t="shared" ca="1" si="101"/>
        <v>51231.111985749383</v>
      </c>
      <c r="Z167" s="5">
        <f t="shared" ca="1" si="101"/>
        <v>-59586.272557334101</v>
      </c>
      <c r="AA167" s="5">
        <f t="shared" ca="1" si="101"/>
        <v>-47304.514043415991</v>
      </c>
      <c r="AB167" s="5">
        <f t="shared" ca="1" si="101"/>
        <v>179478.46992732174</v>
      </c>
      <c r="AC167" s="5">
        <f t="shared" ca="1" si="101"/>
        <v>213276.95714197145</v>
      </c>
      <c r="AD167" s="5">
        <f t="shared" ca="1" si="101"/>
        <v>399244.89191858511</v>
      </c>
      <c r="AE167" s="5">
        <f t="shared" ca="1" si="101"/>
        <v>405352.73196552531</v>
      </c>
      <c r="AF167" s="5">
        <f t="shared" ca="1" si="101"/>
        <v>382784.68722589506</v>
      </c>
      <c r="AG167" s="5">
        <f t="shared" ca="1" si="101"/>
        <v>385147.62835635024</v>
      </c>
      <c r="AH167" s="5">
        <f t="shared" ca="1" si="101"/>
        <v>298909.09071902168</v>
      </c>
      <c r="AI167" s="5">
        <f t="shared" ca="1" si="101"/>
        <v>293885.9291299982</v>
      </c>
      <c r="AJ167" s="5">
        <f t="shared" ca="1" si="101"/>
        <v>243563.60363477076</v>
      </c>
      <c r="AK167" s="5">
        <f t="shared" ca="1" si="101"/>
        <v>247005.31516887303</v>
      </c>
      <c r="AL167" s="5">
        <f t="shared" ca="1" si="101"/>
        <v>250471.18834554363</v>
      </c>
      <c r="AM167" s="5">
        <f t="shared" ca="1" si="101"/>
        <v>253961.38530118059</v>
      </c>
      <c r="AN167" s="5">
        <f t="shared" ca="1" si="101"/>
        <v>257476.06916136038</v>
      </c>
      <c r="AO167" s="5">
        <f t="shared" ca="1" si="101"/>
        <v>261015.40404550033</v>
      </c>
      <c r="AP167" s="5">
        <f t="shared" ca="1" si="101"/>
        <v>265085.74521300755</v>
      </c>
      <c r="AQ167" s="5">
        <f t="shared" ca="1" si="101"/>
        <v>269188.13005119469</v>
      </c>
      <c r="AR167" s="5">
        <f t="shared" ca="1" si="101"/>
        <v>163041.4904563904</v>
      </c>
      <c r="AS167" s="5">
        <f t="shared" ca="1" si="101"/>
        <v>164176.32682197544</v>
      </c>
      <c r="AT167" s="5">
        <f t="shared" ca="1" si="101"/>
        <v>85998.181507211921</v>
      </c>
      <c r="AU167" s="5">
        <f t="shared" ca="1" si="101"/>
        <v>78714.529578128728</v>
      </c>
      <c r="AV167" s="5">
        <f t="shared" ca="1" si="101"/>
        <v>206223.97054393325</v>
      </c>
      <c r="AW167" s="5">
        <f t="shared" ca="1" si="101"/>
        <v>229035.6369535377</v>
      </c>
      <c r="AX167" s="5">
        <f t="shared" ca="1" si="101"/>
        <v>458765.01680037775</v>
      </c>
      <c r="AY167" s="5">
        <f t="shared" ca="1" si="101"/>
        <v>477352.2047444022</v>
      </c>
      <c r="AZ167" s="5">
        <f t="shared" ca="1" si="101"/>
        <v>559880.43425221916</v>
      </c>
      <c r="BA167" s="5">
        <f t="shared" ca="1" si="101"/>
        <v>553476.48643646098</v>
      </c>
      <c r="BB167" s="5">
        <f t="shared" ca="1" si="101"/>
        <v>403945.85848793352</v>
      </c>
      <c r="BC167" s="5">
        <f t="shared" ca="1" si="101"/>
        <v>407266.14642806276</v>
      </c>
      <c r="BD167" s="5">
        <f t="shared" ca="1" si="101"/>
        <v>374191.0701253686</v>
      </c>
      <c r="BE167" s="5">
        <f t="shared" ca="1" si="101"/>
        <v>374747.10073849955</v>
      </c>
      <c r="BF167" s="5">
        <f t="shared" ca="1" si="101"/>
        <v>356673.16171086329</v>
      </c>
      <c r="BG167" s="5">
        <f t="shared" ca="1" si="101"/>
        <v>360756.98585891374</v>
      </c>
      <c r="BH167" s="5">
        <f t="shared" ca="1" si="101"/>
        <v>366073.22104598186</v>
      </c>
      <c r="BI167" s="5">
        <f t="shared" ca="1" si="101"/>
        <v>519984.51805050363</v>
      </c>
    </row>
    <row r="168" spans="1:61" x14ac:dyDescent="0.25">
      <c r="A168" t="s">
        <v>461</v>
      </c>
      <c r="C168" s="5">
        <f ca="1">C160</f>
        <v>14442444.303324653</v>
      </c>
      <c r="D168" s="5">
        <f t="shared" ref="D168:BI168" ca="1" si="102">D160</f>
        <v>14459657.913474366</v>
      </c>
      <c r="E168" s="5">
        <f t="shared" ca="1" si="102"/>
        <v>15532420.090066809</v>
      </c>
      <c r="F168" s="5">
        <f t="shared" ca="1" si="102"/>
        <v>16645555.317700615</v>
      </c>
      <c r="G168" s="5">
        <f t="shared" ca="1" si="102"/>
        <v>16042313.853462718</v>
      </c>
      <c r="H168" s="5">
        <f t="shared" ca="1" si="102"/>
        <v>16479183.084450195</v>
      </c>
      <c r="I168" s="5">
        <f t="shared" ca="1" si="102"/>
        <v>16900329.712834373</v>
      </c>
      <c r="J168" s="5">
        <f t="shared" ca="1" si="102"/>
        <v>17170845.834231008</v>
      </c>
      <c r="K168" s="5">
        <f t="shared" ca="1" si="102"/>
        <v>17408922.639179043</v>
      </c>
      <c r="L168" s="5">
        <f t="shared" ca="1" si="102"/>
        <v>17574497.945862539</v>
      </c>
      <c r="M168" s="5">
        <f t="shared" ca="1" si="102"/>
        <v>17737458.042430639</v>
      </c>
      <c r="N168" s="5">
        <f t="shared" ca="1" si="102"/>
        <v>18168940.353074454</v>
      </c>
      <c r="O168" s="5">
        <f t="shared" ca="1" si="102"/>
        <v>18592319.91723796</v>
      </c>
      <c r="P168" s="5">
        <f t="shared" ca="1" si="102"/>
        <v>18980404.566959627</v>
      </c>
      <c r="Q168" s="5">
        <f t="shared" ca="1" si="102"/>
        <v>19363007.817106072</v>
      </c>
      <c r="R168" s="5">
        <f t="shared" ca="1" si="102"/>
        <v>18908059.539414305</v>
      </c>
      <c r="S168" s="5">
        <f t="shared" ca="1" si="102"/>
        <v>18975955.924313203</v>
      </c>
      <c r="T168" s="5">
        <f t="shared" ca="1" si="102"/>
        <v>12725652.994343305</v>
      </c>
      <c r="U168" s="5">
        <f t="shared" ca="1" si="102"/>
        <v>12805321.197908707</v>
      </c>
      <c r="V168" s="5">
        <f t="shared" ca="1" si="102"/>
        <v>12525032.533108611</v>
      </c>
      <c r="W168" s="5">
        <f t="shared" ca="1" si="102"/>
        <v>12233149.253212627</v>
      </c>
      <c r="X168" s="5">
        <f t="shared" ca="1" si="102"/>
        <v>12432648.510443715</v>
      </c>
      <c r="Y168" s="5">
        <f t="shared" ca="1" si="102"/>
        <v>12628723.073667515</v>
      </c>
      <c r="Z168" s="5">
        <f t="shared" ca="1" si="102"/>
        <v>14248010.57876673</v>
      </c>
      <c r="AA168" s="5">
        <f t="shared" ca="1" si="102"/>
        <v>15867572.415715052</v>
      </c>
      <c r="AB168" s="5">
        <f t="shared" ca="1" si="102"/>
        <v>16470999.269362314</v>
      </c>
      <c r="AC168" s="5">
        <f t="shared" ca="1" si="102"/>
        <v>17055769.417771146</v>
      </c>
      <c r="AD168" s="5">
        <f t="shared" ca="1" si="102"/>
        <v>17248006.37901219</v>
      </c>
      <c r="AE168" s="5">
        <f t="shared" ca="1" si="102"/>
        <v>17425712.728988908</v>
      </c>
      <c r="AF168" s="5">
        <f t="shared" ca="1" si="102"/>
        <v>17450311.24997174</v>
      </c>
      <c r="AG168" s="5">
        <f t="shared" ca="1" si="102"/>
        <v>17450260.000342883</v>
      </c>
      <c r="AH168" s="5">
        <f t="shared" ca="1" si="102"/>
        <v>17797709.908595342</v>
      </c>
      <c r="AI168" s="5">
        <f t="shared" ca="1" si="102"/>
        <v>18148142.849360645</v>
      </c>
      <c r="AJ168" s="5">
        <f t="shared" ca="1" si="102"/>
        <v>18501876.373248935</v>
      </c>
      <c r="AK168" s="5">
        <f t="shared" ca="1" si="102"/>
        <v>18858665.217658572</v>
      </c>
      <c r="AL168" s="5">
        <f t="shared" ca="1" si="102"/>
        <v>19218537.439791065</v>
      </c>
      <c r="AM168" s="5">
        <f t="shared" ca="1" si="102"/>
        <v>19581521.37239591</v>
      </c>
      <c r="AN168" s="5">
        <f t="shared" ca="1" si="102"/>
        <v>19947645.626657765</v>
      </c>
      <c r="AO168" s="5">
        <f t="shared" ca="1" si="102"/>
        <v>20316939.095114905</v>
      </c>
      <c r="AP168" s="5">
        <f t="shared" ca="1" si="102"/>
        <v>20527450.109339371</v>
      </c>
      <c r="AQ168" s="5">
        <f t="shared" ca="1" si="102"/>
        <v>20738929.328280579</v>
      </c>
      <c r="AR168" s="5">
        <f t="shared" ca="1" si="102"/>
        <v>20840348.716808558</v>
      </c>
      <c r="AS168" s="5">
        <f t="shared" ca="1" si="102"/>
        <v>20940423.216114119</v>
      </c>
      <c r="AT168" s="5">
        <f t="shared" ca="1" si="102"/>
        <v>22367262.47724735</v>
      </c>
      <c r="AU168" s="5">
        <f t="shared" ca="1" si="102"/>
        <v>23814085.275791369</v>
      </c>
      <c r="AV168" s="5">
        <f t="shared" ca="1" si="102"/>
        <v>24834042.566841893</v>
      </c>
      <c r="AW168" s="5">
        <f t="shared" ca="1" si="102"/>
        <v>25867114.52016576</v>
      </c>
      <c r="AX168" s="5">
        <f t="shared" ca="1" si="102"/>
        <v>25860928.10146524</v>
      </c>
      <c r="AY168" s="5">
        <f t="shared" ca="1" si="102"/>
        <v>25850155.909034573</v>
      </c>
      <c r="AZ168" s="5">
        <f t="shared" ca="1" si="102"/>
        <v>26239438.894757502</v>
      </c>
      <c r="BA168" s="5">
        <f t="shared" ca="1" si="102"/>
        <v>26631486.316453151</v>
      </c>
      <c r="BB168" s="5">
        <f t="shared" ca="1" si="102"/>
        <v>26967261.259712201</v>
      </c>
      <c r="BC168" s="5">
        <f t="shared" ca="1" si="102"/>
        <v>27304556.11357281</v>
      </c>
      <c r="BD168" s="5">
        <f t="shared" ca="1" si="102"/>
        <v>27787826.912503876</v>
      </c>
      <c r="BE168" s="5">
        <f t="shared" ca="1" si="102"/>
        <v>28275234.727649923</v>
      </c>
      <c r="BF168" s="5">
        <f t="shared" ca="1" si="102"/>
        <v>28766931.266206156</v>
      </c>
      <c r="BG168" s="5">
        <f t="shared" ca="1" si="102"/>
        <v>29262842.070615649</v>
      </c>
      <c r="BH168" s="5">
        <f t="shared" ca="1" si="102"/>
        <v>29377752.3539575</v>
      </c>
      <c r="BI168" s="5">
        <f t="shared" ca="1" si="102"/>
        <v>29346001.871433992</v>
      </c>
    </row>
    <row r="170" spans="1:61" x14ac:dyDescent="0.25">
      <c r="A170" t="s">
        <v>131</v>
      </c>
    </row>
    <row r="171" spans="1:61" x14ac:dyDescent="0.25">
      <c r="A171" t="s">
        <v>8</v>
      </c>
      <c r="C171" s="5"/>
      <c r="D171" s="33">
        <f ca="1">IF(C168&gt;0,(D168-C168+D167)/C168,0)</f>
        <v>5.5927005682863754E-3</v>
      </c>
      <c r="E171" s="33">
        <f t="shared" ref="E171:BI171" ca="1" si="103">IF(D168&gt;0,(E168-D168+E167)/D168,0)</f>
        <v>8.1279337668645077E-2</v>
      </c>
      <c r="F171" s="33">
        <f t="shared" ca="1" si="103"/>
        <v>7.8229233077003982E-2</v>
      </c>
      <c r="G171" s="33">
        <f t="shared" ca="1" si="103"/>
        <v>-2.775382003858088E-2</v>
      </c>
      <c r="H171" s="33">
        <f t="shared" ca="1" si="103"/>
        <v>3.7324859644960934E-2</v>
      </c>
      <c r="I171" s="33">
        <f t="shared" ca="1" si="103"/>
        <v>3.7005070092999276E-2</v>
      </c>
      <c r="J171" s="33">
        <f t="shared" ca="1" si="103"/>
        <v>2.897892884572234E-2</v>
      </c>
      <c r="K171" s="33">
        <f t="shared" ca="1" si="103"/>
        <v>2.8467763469153626E-2</v>
      </c>
      <c r="L171" s="33">
        <f t="shared" ca="1" si="103"/>
        <v>2.2335663237051506E-2</v>
      </c>
      <c r="M171" s="33">
        <f t="shared" ca="1" si="103"/>
        <v>2.1525563990325382E-2</v>
      </c>
      <c r="N171" s="33">
        <f t="shared" ca="1" si="103"/>
        <v>3.0056894764174388E-2</v>
      </c>
      <c r="O171" s="33">
        <f t="shared" ca="1" si="103"/>
        <v>2.952562981373422E-2</v>
      </c>
      <c r="P171" s="33">
        <f t="shared" ca="1" si="103"/>
        <v>2.7626881901515184E-2</v>
      </c>
      <c r="Q171" s="33">
        <f t="shared" ca="1" si="103"/>
        <v>2.7442008896228765E-2</v>
      </c>
      <c r="R171" s="33">
        <f t="shared" ca="1" si="103"/>
        <v>-1.5546217382618899E-2</v>
      </c>
      <c r="S171" s="33">
        <f t="shared" ca="1" si="103"/>
        <v>1.2478059337018853E-2</v>
      </c>
      <c r="T171" s="33">
        <f t="shared" ca="1" si="103"/>
        <v>-4.3831815512485987E-3</v>
      </c>
      <c r="U171" s="33">
        <f t="shared" ca="1" si="103"/>
        <v>1.4961323580949775E-2</v>
      </c>
      <c r="V171" s="33">
        <f t="shared" ca="1" si="103"/>
        <v>-1.2004554250883297E-2</v>
      </c>
      <c r="W171" s="33">
        <f t="shared" ca="1" si="103"/>
        <v>-1.1915533536425143E-2</v>
      </c>
      <c r="X171" s="33">
        <f t="shared" ca="1" si="103"/>
        <v>2.0313667208956162E-2</v>
      </c>
      <c r="Y171" s="33">
        <f t="shared" ca="1" si="103"/>
        <v>1.9891632503066949E-2</v>
      </c>
      <c r="Z171" s="33">
        <f t="shared" ca="1" si="103"/>
        <v>0.12350427065694827</v>
      </c>
      <c r="AA171" s="33">
        <f t="shared" ca="1" si="103"/>
        <v>0.11034925291591106</v>
      </c>
      <c r="AB171" s="33">
        <f t="shared" ca="1" si="103"/>
        <v>4.9339955921625649E-2</v>
      </c>
      <c r="AC171" s="33">
        <f t="shared" ca="1" si="103"/>
        <v>4.845165083792153E-2</v>
      </c>
      <c r="AD171" s="33">
        <f t="shared" ca="1" si="103"/>
        <v>3.4679282926007353E-2</v>
      </c>
      <c r="AE171" s="33">
        <f t="shared" ca="1" si="103"/>
        <v>3.3804433343190596E-2</v>
      </c>
      <c r="AF171" s="33">
        <f t="shared" ca="1" si="103"/>
        <v>2.3378280965863505E-2</v>
      </c>
      <c r="AG171" s="33">
        <f t="shared" ca="1" si="103"/>
        <v>2.2068166762820182E-2</v>
      </c>
      <c r="AH171" s="33">
        <f t="shared" ca="1" si="103"/>
        <v>3.7040078426268733E-2</v>
      </c>
      <c r="AI171" s="33">
        <f t="shared" ca="1" si="103"/>
        <v>3.6202346998819732E-2</v>
      </c>
      <c r="AJ171" s="33">
        <f t="shared" ca="1" si="103"/>
        <v>3.2912300309786424E-2</v>
      </c>
      <c r="AK171" s="33">
        <f t="shared" ca="1" si="103"/>
        <v>3.2634212195445766E-2</v>
      </c>
      <c r="AL171" s="33">
        <f t="shared" ca="1" si="103"/>
        <v>3.2364083217646437E-2</v>
      </c>
      <c r="AM171" s="33">
        <f t="shared" ca="1" si="103"/>
        <v>3.2101574838294948E-2</v>
      </c>
      <c r="AN171" s="33">
        <f t="shared" ca="1" si="103"/>
        <v>3.1846367376863034E-2</v>
      </c>
      <c r="AO171" s="33">
        <f t="shared" ca="1" si="103"/>
        <v>3.1598158715046752E-2</v>
      </c>
      <c r="AP171" s="33">
        <f t="shared" ca="1" si="103"/>
        <v>2.3408878532880383E-2</v>
      </c>
      <c r="AQ171" s="33">
        <f t="shared" ca="1" si="103"/>
        <v>2.3415833258983953E-2</v>
      </c>
      <c r="AR171" s="33">
        <f t="shared" ca="1" si="103"/>
        <v>1.2751906079536003E-2</v>
      </c>
      <c r="AS171" s="33">
        <f t="shared" ca="1" si="103"/>
        <v>1.2679769888610739E-2</v>
      </c>
      <c r="AT171" s="33">
        <f t="shared" ca="1" si="103"/>
        <v>7.2244836077442851E-2</v>
      </c>
      <c r="AU171" s="33">
        <f t="shared" ca="1" si="103"/>
        <v>6.8204024952716977E-2</v>
      </c>
      <c r="AV171" s="33">
        <f t="shared" ca="1" si="103"/>
        <v>5.1489748499429167E-2</v>
      </c>
      <c r="AW171" s="33">
        <f t="shared" ca="1" si="103"/>
        <v>5.0821672987005163E-2</v>
      </c>
      <c r="AX171" s="33">
        <f t="shared" ca="1" si="103"/>
        <v>1.7496292357890623E-2</v>
      </c>
      <c r="AY171" s="33">
        <f t="shared" ca="1" si="103"/>
        <v>1.8041889698742056E-2</v>
      </c>
      <c r="AZ171" s="33">
        <f t="shared" ca="1" si="103"/>
        <v>3.6717899238797931E-2</v>
      </c>
      <c r="BA171" s="33">
        <f t="shared" ca="1" si="103"/>
        <v>3.603445606914335E-2</v>
      </c>
      <c r="BB171" s="33">
        <f t="shared" ca="1" si="103"/>
        <v>2.777617414804134E-2</v>
      </c>
      <c r="BC171" s="33">
        <f t="shared" ca="1" si="103"/>
        <v>2.7609811508779742E-2</v>
      </c>
      <c r="BD171" s="33">
        <f t="shared" ca="1" si="103"/>
        <v>3.14036187034075E-2</v>
      </c>
      <c r="BE171" s="33">
        <f t="shared" ca="1" si="103"/>
        <v>3.1026352603938146E-2</v>
      </c>
      <c r="BF171" s="33">
        <f t="shared" ca="1" si="103"/>
        <v>3.0003984350216142E-2</v>
      </c>
      <c r="BG171" s="33">
        <f t="shared" ca="1" si="103"/>
        <v>2.9779602917700636E-2</v>
      </c>
      <c r="BH171" s="33">
        <f t="shared" ca="1" si="103"/>
        <v>1.6436664054268798E-2</v>
      </c>
      <c r="BI171" s="33">
        <f t="shared" ca="1" si="103"/>
        <v>1.6619175954801214E-2</v>
      </c>
    </row>
    <row r="172" spans="1:61" x14ac:dyDescent="0.25">
      <c r="C172" s="5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</row>
    <row r="173" spans="1:61" x14ac:dyDescent="0.25">
      <c r="C173" s="5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</row>
    <row r="174" spans="1:61" x14ac:dyDescent="0.25">
      <c r="A174" s="9" t="s">
        <v>134</v>
      </c>
      <c r="C174" s="5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</row>
    <row r="175" spans="1:61" x14ac:dyDescent="0.25">
      <c r="A175" t="str">
        <f>A171</f>
        <v>Total</v>
      </c>
      <c r="C175" s="5">
        <v>1</v>
      </c>
      <c r="D175" s="15">
        <f ca="1">1+D171</f>
        <v>1.0055927005682863</v>
      </c>
      <c r="E175" s="15">
        <f t="shared" ref="E175:AJ175" ca="1" si="104">D175*(1+E171)</f>
        <v>1.0873266092349008</v>
      </c>
      <c r="F175" s="15">
        <f t="shared" ca="1" si="104"/>
        <v>1.1723873359795662</v>
      </c>
      <c r="G175" s="15">
        <f t="shared" ca="1" si="104"/>
        <v>1.1398491088412781</v>
      </c>
      <c r="H175" s="15">
        <f t="shared" ca="1" si="104"/>
        <v>1.1823938168452126</v>
      </c>
      <c r="I175" s="15">
        <f t="shared" ca="1" si="104"/>
        <v>1.2261483829150988</v>
      </c>
      <c r="J175" s="15">
        <f t="shared" ca="1" si="104"/>
        <v>1.2616808496578928</v>
      </c>
      <c r="K175" s="15">
        <f t="shared" ca="1" si="104"/>
        <v>1.2975980816595145</v>
      </c>
      <c r="L175" s="15">
        <f t="shared" ca="1" si="104"/>
        <v>1.3265807954285054</v>
      </c>
      <c r="M175" s="15">
        <f t="shared" ca="1" si="104"/>
        <v>1.3551361952288383</v>
      </c>
      <c r="N175" s="15">
        <f t="shared" ca="1" si="104"/>
        <v>1.3958673812399551</v>
      </c>
      <c r="O175" s="15">
        <f t="shared" ca="1" si="104"/>
        <v>1.4370812448075128</v>
      </c>
      <c r="P175" s="15">
        <f t="shared" ca="1" si="104"/>
        <v>1.4767833186406922</v>
      </c>
      <c r="Q175" s="15">
        <f t="shared" ca="1" si="104"/>
        <v>1.5173092196086324</v>
      </c>
      <c r="R175" s="15">
        <f t="shared" ca="1" si="104"/>
        <v>1.4937208006439449</v>
      </c>
      <c r="S175" s="15">
        <f t="shared" ca="1" si="104"/>
        <v>1.5123595374273193</v>
      </c>
      <c r="T175" s="15">
        <f t="shared" ca="1" si="104"/>
        <v>1.5057305910040131</v>
      </c>
      <c r="U175" s="15">
        <f t="shared" ca="1" si="104"/>
        <v>1.5282583136017589</v>
      </c>
      <c r="V175" s="15">
        <f t="shared" ca="1" si="104"/>
        <v>1.5099122537667631</v>
      </c>
      <c r="W175" s="15">
        <f t="shared" ca="1" si="104"/>
        <v>1.4919208436699458</v>
      </c>
      <c r="X175" s="15">
        <f t="shared" ca="1" si="104"/>
        <v>1.5222272271903621</v>
      </c>
      <c r="Y175" s="15">
        <f t="shared" ca="1" si="104"/>
        <v>1.5525068117797953</v>
      </c>
      <c r="Z175" s="15">
        <f t="shared" ca="1" si="104"/>
        <v>1.744248033258603</v>
      </c>
      <c r="AA175" s="15">
        <f t="shared" ca="1" si="104"/>
        <v>1.9367245006287372</v>
      </c>
      <c r="AB175" s="15">
        <f t="shared" ca="1" si="104"/>
        <v>2.0322824021220915</v>
      </c>
      <c r="AC175" s="15">
        <f t="shared" ca="1" si="104"/>
        <v>2.1307498394737636</v>
      </c>
      <c r="AD175" s="15">
        <f t="shared" ca="1" si="104"/>
        <v>2.2046427160014193</v>
      </c>
      <c r="AE175" s="15">
        <f t="shared" ca="1" si="104"/>
        <v>2.27916941374004</v>
      </c>
      <c r="AF175" s="15">
        <f t="shared" ca="1" si="104"/>
        <v>2.3324524766632573</v>
      </c>
      <c r="AG175" s="15">
        <f t="shared" ca="1" si="104"/>
        <v>2.3839254268846148</v>
      </c>
      <c r="AH175" s="15">
        <f t="shared" ca="1" si="104"/>
        <v>2.4722262116587972</v>
      </c>
      <c r="AI175" s="15">
        <f t="shared" ca="1" si="104"/>
        <v>2.5617266028328465</v>
      </c>
      <c r="AJ175" s="15">
        <f t="shared" ca="1" si="104"/>
        <v>2.64603891809685</v>
      </c>
      <c r="AK175" s="15">
        <f t="shared" ref="AK175:BI175" ca="1" si="105">AJ175*(1+AK171)</f>
        <v>2.7323903136274303</v>
      </c>
      <c r="AL175" s="15">
        <f t="shared" ca="1" si="105"/>
        <v>2.8208216211207593</v>
      </c>
      <c r="AM175" s="15">
        <f t="shared" ca="1" si="105"/>
        <v>2.9113744374966477</v>
      </c>
      <c r="AN175" s="15">
        <f t="shared" ca="1" si="105"/>
        <v>3.0040911374047736</v>
      </c>
      <c r="AO175" s="15">
        <f t="shared" ca="1" si="105"/>
        <v>3.0990148859589546</v>
      </c>
      <c r="AP175" s="15">
        <f t="shared" ca="1" si="105"/>
        <v>3.1715593489959555</v>
      </c>
      <c r="AQ175" s="15">
        <f t="shared" ca="1" si="105"/>
        <v>3.2458240538830165</v>
      </c>
      <c r="AR175" s="15">
        <f t="shared" ca="1" si="105"/>
        <v>3.2872144973688315</v>
      </c>
      <c r="AS175" s="15">
        <f t="shared" ca="1" si="105"/>
        <v>3.3288956207699734</v>
      </c>
      <c r="AT175" s="15">
        <f t="shared" ca="1" si="105"/>
        <v>3.5693911392114175</v>
      </c>
      <c r="AU175" s="15">
        <f t="shared" ca="1" si="105"/>
        <v>3.8128379815361999</v>
      </c>
      <c r="AV175" s="15">
        <f t="shared" ca="1" si="105"/>
        <v>4.0091600502745699</v>
      </c>
      <c r="AW175" s="15">
        <f t="shared" ca="1" si="105"/>
        <v>4.2129122713021898</v>
      </c>
      <c r="AX175" s="15">
        <f t="shared" ca="1" si="105"/>
        <v>4.2866226160790379</v>
      </c>
      <c r="AY175" s="15">
        <f t="shared" ca="1" si="105"/>
        <v>4.3639613884984687</v>
      </c>
      <c r="AZ175" s="15">
        <f t="shared" ca="1" si="105"/>
        <v>4.5241968830433601</v>
      </c>
      <c r="BA175" s="15">
        <f t="shared" ca="1" si="105"/>
        <v>4.6872238568735405</v>
      </c>
      <c r="BB175" s="15">
        <f t="shared" ca="1" si="105"/>
        <v>4.8174170029929142</v>
      </c>
      <c r="BC175" s="15">
        <f t="shared" ca="1" si="105"/>
        <v>4.9504249784047394</v>
      </c>
      <c r="BD175" s="15">
        <f t="shared" ca="1" si="105"/>
        <v>5.105886236846386</v>
      </c>
      <c r="BE175" s="15">
        <f t="shared" ca="1" si="105"/>
        <v>5.2643032635863767</v>
      </c>
      <c r="BF175" s="15">
        <f t="shared" ca="1" si="105"/>
        <v>5.4222533363218144</v>
      </c>
      <c r="BG175" s="15">
        <f t="shared" ca="1" si="105"/>
        <v>5.583725887596656</v>
      </c>
      <c r="BH175" s="15">
        <f t="shared" ca="1" si="105"/>
        <v>5.6755037141822058</v>
      </c>
      <c r="BI175" s="15">
        <f t="shared" ca="1" si="105"/>
        <v>5.7698259090403274</v>
      </c>
    </row>
    <row r="176" spans="1:61" x14ac:dyDescent="0.25">
      <c r="A176" t="s">
        <v>135</v>
      </c>
      <c r="C176" s="5">
        <v>1</v>
      </c>
      <c r="D176" s="4">
        <f>C176+1</f>
        <v>2</v>
      </c>
      <c r="E176" s="4">
        <f>D176+1</f>
        <v>3</v>
      </c>
      <c r="F176" s="4">
        <f t="shared" ref="F176:BI176" si="106">E176+1</f>
        <v>4</v>
      </c>
      <c r="G176" s="4">
        <f t="shared" si="106"/>
        <v>5</v>
      </c>
      <c r="H176" s="4">
        <f t="shared" si="106"/>
        <v>6</v>
      </c>
      <c r="I176" s="4">
        <f t="shared" si="106"/>
        <v>7</v>
      </c>
      <c r="J176" s="4">
        <f t="shared" si="106"/>
        <v>8</v>
      </c>
      <c r="K176" s="4">
        <f t="shared" si="106"/>
        <v>9</v>
      </c>
      <c r="L176" s="4">
        <f t="shared" si="106"/>
        <v>10</v>
      </c>
      <c r="M176" s="4">
        <f t="shared" si="106"/>
        <v>11</v>
      </c>
      <c r="N176" s="4">
        <f t="shared" si="106"/>
        <v>12</v>
      </c>
      <c r="O176" s="4">
        <f t="shared" si="106"/>
        <v>13</v>
      </c>
      <c r="P176" s="4">
        <f t="shared" si="106"/>
        <v>14</v>
      </c>
      <c r="Q176" s="4">
        <f t="shared" si="106"/>
        <v>15</v>
      </c>
      <c r="R176" s="4">
        <f t="shared" si="106"/>
        <v>16</v>
      </c>
      <c r="S176" s="4">
        <f t="shared" si="106"/>
        <v>17</v>
      </c>
      <c r="T176" s="4">
        <f t="shared" si="106"/>
        <v>18</v>
      </c>
      <c r="U176" s="4">
        <f t="shared" si="106"/>
        <v>19</v>
      </c>
      <c r="V176" s="4">
        <f t="shared" si="106"/>
        <v>20</v>
      </c>
      <c r="W176" s="4">
        <f t="shared" si="106"/>
        <v>21</v>
      </c>
      <c r="X176" s="4">
        <f t="shared" si="106"/>
        <v>22</v>
      </c>
      <c r="Y176" s="4">
        <f t="shared" si="106"/>
        <v>23</v>
      </c>
      <c r="Z176" s="4">
        <f t="shared" si="106"/>
        <v>24</v>
      </c>
      <c r="AA176" s="4">
        <f t="shared" si="106"/>
        <v>25</v>
      </c>
      <c r="AB176" s="4">
        <f t="shared" si="106"/>
        <v>26</v>
      </c>
      <c r="AC176" s="4">
        <f t="shared" si="106"/>
        <v>27</v>
      </c>
      <c r="AD176" s="4">
        <f t="shared" si="106"/>
        <v>28</v>
      </c>
      <c r="AE176" s="4">
        <f t="shared" si="106"/>
        <v>29</v>
      </c>
      <c r="AF176" s="4">
        <f t="shared" si="106"/>
        <v>30</v>
      </c>
      <c r="AG176" s="4">
        <f t="shared" si="106"/>
        <v>31</v>
      </c>
      <c r="AH176" s="4">
        <f t="shared" si="106"/>
        <v>32</v>
      </c>
      <c r="AI176" s="4">
        <f t="shared" si="106"/>
        <v>33</v>
      </c>
      <c r="AJ176" s="4">
        <f t="shared" si="106"/>
        <v>34</v>
      </c>
      <c r="AK176" s="4">
        <f t="shared" si="106"/>
        <v>35</v>
      </c>
      <c r="AL176" s="4">
        <f t="shared" si="106"/>
        <v>36</v>
      </c>
      <c r="AM176" s="4">
        <f t="shared" si="106"/>
        <v>37</v>
      </c>
      <c r="AN176" s="4">
        <f t="shared" si="106"/>
        <v>38</v>
      </c>
      <c r="AO176" s="4">
        <f t="shared" si="106"/>
        <v>39</v>
      </c>
      <c r="AP176" s="4">
        <f t="shared" si="106"/>
        <v>40</v>
      </c>
      <c r="AQ176" s="4">
        <f t="shared" si="106"/>
        <v>41</v>
      </c>
      <c r="AR176" s="4">
        <f t="shared" si="106"/>
        <v>42</v>
      </c>
      <c r="AS176" s="4">
        <f t="shared" si="106"/>
        <v>43</v>
      </c>
      <c r="AT176" s="4">
        <f t="shared" si="106"/>
        <v>44</v>
      </c>
      <c r="AU176" s="4">
        <f t="shared" si="106"/>
        <v>45</v>
      </c>
      <c r="AV176" s="4">
        <f t="shared" si="106"/>
        <v>46</v>
      </c>
      <c r="AW176" s="4">
        <f t="shared" si="106"/>
        <v>47</v>
      </c>
      <c r="AX176" s="4">
        <f t="shared" si="106"/>
        <v>48</v>
      </c>
      <c r="AY176" s="4">
        <f t="shared" si="106"/>
        <v>49</v>
      </c>
      <c r="AZ176" s="4">
        <f t="shared" si="106"/>
        <v>50</v>
      </c>
      <c r="BA176" s="4">
        <f t="shared" si="106"/>
        <v>51</v>
      </c>
      <c r="BB176" s="4">
        <f t="shared" si="106"/>
        <v>52</v>
      </c>
      <c r="BC176" s="4">
        <f t="shared" si="106"/>
        <v>53</v>
      </c>
      <c r="BD176" s="4">
        <f t="shared" si="106"/>
        <v>54</v>
      </c>
      <c r="BE176" s="4">
        <f t="shared" si="106"/>
        <v>55</v>
      </c>
      <c r="BF176" s="4">
        <f t="shared" si="106"/>
        <v>56</v>
      </c>
      <c r="BG176" s="4">
        <f t="shared" si="106"/>
        <v>57</v>
      </c>
      <c r="BH176" s="4">
        <f t="shared" si="106"/>
        <v>58</v>
      </c>
      <c r="BI176" s="4">
        <f t="shared" si="106"/>
        <v>59</v>
      </c>
    </row>
    <row r="177" spans="1:63" x14ac:dyDescent="0.25">
      <c r="C177" s="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</row>
    <row r="178" spans="1:63" x14ac:dyDescent="0.25">
      <c r="A178" s="9" t="s">
        <v>136</v>
      </c>
      <c r="C178" s="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</row>
    <row r="179" spans="1:63" x14ac:dyDescent="0.25">
      <c r="A179" s="24" t="str">
        <f>A175</f>
        <v>Total</v>
      </c>
      <c r="C179" s="5"/>
      <c r="D179" s="33">
        <f t="shared" ref="D179:AI179" ca="1" si="107">-1+D175/OFFSET(D175,0,MAX(-4,1-D$176))</f>
        <v>5.5927005682863129E-3</v>
      </c>
      <c r="E179" s="33">
        <f t="shared" ca="1" si="107"/>
        <v>8.7326609234900765E-2</v>
      </c>
      <c r="F179" s="33">
        <f t="shared" ca="1" si="107"/>
        <v>0.17238733597956624</v>
      </c>
      <c r="G179" s="33">
        <f t="shared" ca="1" si="107"/>
        <v>0.1398491088412781</v>
      </c>
      <c r="H179" s="33">
        <f t="shared" ca="1" si="107"/>
        <v>0.17581781985590328</v>
      </c>
      <c r="I179" s="33">
        <f t="shared" ca="1" si="107"/>
        <v>0.12767256176861164</v>
      </c>
      <c r="J179" s="33">
        <f t="shared" ca="1" si="107"/>
        <v>7.6163833349256693E-2</v>
      </c>
      <c r="K179" s="33">
        <f t="shared" ca="1" si="107"/>
        <v>0.13839460994850206</v>
      </c>
      <c r="L179" s="33">
        <f t="shared" ca="1" si="107"/>
        <v>0.12194497005067495</v>
      </c>
      <c r="M179" s="33">
        <f t="shared" ca="1" si="107"/>
        <v>0.10519755529675634</v>
      </c>
      <c r="N179" s="33">
        <f t="shared" ca="1" si="107"/>
        <v>0.10635536841067794</v>
      </c>
      <c r="O179" s="33">
        <f t="shared" ca="1" si="107"/>
        <v>0.10749334876451999</v>
      </c>
      <c r="P179" s="33">
        <f t="shared" ca="1" si="107"/>
        <v>0.11322531106269262</v>
      </c>
      <c r="Q179" s="33">
        <f t="shared" ca="1" si="107"/>
        <v>0.11967286015292977</v>
      </c>
      <c r="R179" s="33">
        <f t="shared" ca="1" si="107"/>
        <v>7.0102232288762334E-2</v>
      </c>
      <c r="S179" s="33">
        <f t="shared" ca="1" si="107"/>
        <v>5.238276742654846E-2</v>
      </c>
      <c r="T179" s="33">
        <f t="shared" ca="1" si="107"/>
        <v>1.9601570520152878E-2</v>
      </c>
      <c r="U179" s="33">
        <f t="shared" ca="1" si="107"/>
        <v>7.2161256595741907E-3</v>
      </c>
      <c r="V179" s="33">
        <f t="shared" ca="1" si="107"/>
        <v>1.0839678416366683E-2</v>
      </c>
      <c r="W179" s="33">
        <f t="shared" ca="1" si="107"/>
        <v>-1.3514441011918232E-2</v>
      </c>
      <c r="X179" s="33">
        <f t="shared" ca="1" si="107"/>
        <v>1.0955901596811701E-2</v>
      </c>
      <c r="Y179" s="33">
        <f t="shared" ca="1" si="107"/>
        <v>1.586675365167034E-2</v>
      </c>
      <c r="Z179" s="33">
        <f t="shared" ca="1" si="107"/>
        <v>0.1551982765271589</v>
      </c>
      <c r="AA179" s="33">
        <f t="shared" ca="1" si="107"/>
        <v>0.29814159299807619</v>
      </c>
      <c r="AB179" s="33">
        <f t="shared" ca="1" si="107"/>
        <v>0.33507164096201292</v>
      </c>
      <c r="AC179" s="33">
        <f t="shared" ca="1" si="107"/>
        <v>0.37245764289502215</v>
      </c>
      <c r="AD179" s="33">
        <f t="shared" ca="1" si="107"/>
        <v>0.26395023756036995</v>
      </c>
      <c r="AE179" s="33">
        <f t="shared" ca="1" si="107"/>
        <v>0.17681653379204509</v>
      </c>
      <c r="AF179" s="33">
        <f t="shared" ca="1" si="107"/>
        <v>0.14770096627699525</v>
      </c>
      <c r="AG179" s="33">
        <f t="shared" ca="1" si="107"/>
        <v>0.11881994907172144</v>
      </c>
      <c r="AH179" s="33">
        <f t="shared" ca="1" si="107"/>
        <v>0.12137272570981317</v>
      </c>
      <c r="AI179" s="33">
        <f t="shared" ca="1" si="107"/>
        <v>0.12397375438148739</v>
      </c>
      <c r="AJ179" s="33">
        <f t="shared" ref="AJ179:BI179" ca="1" si="108">-1+AJ175/OFFSET(AJ175,0,MAX(-4,1-AJ$176))</f>
        <v>0.13444494349664127</v>
      </c>
      <c r="AK179" s="33">
        <f t="shared" ca="1" si="108"/>
        <v>0.1461727295715789</v>
      </c>
      <c r="AL179" s="33">
        <f t="shared" ca="1" si="108"/>
        <v>0.1410046571863115</v>
      </c>
      <c r="AM179" s="33">
        <f t="shared" ca="1" si="108"/>
        <v>0.1364891297444264</v>
      </c>
      <c r="AN179" s="33">
        <f t="shared" ca="1" si="108"/>
        <v>0.1353163087886291</v>
      </c>
      <c r="AO179" s="33">
        <f t="shared" ca="1" si="108"/>
        <v>0.13417723320970421</v>
      </c>
      <c r="AP179" s="33">
        <f t="shared" ca="1" si="108"/>
        <v>0.12433885405906753</v>
      </c>
      <c r="AQ179" s="33">
        <f t="shared" ca="1" si="108"/>
        <v>0.11487688154394404</v>
      </c>
      <c r="AR179" s="33">
        <f t="shared" ca="1" si="108"/>
        <v>9.4245928972929605E-2</v>
      </c>
      <c r="AS179" s="33">
        <f t="shared" ca="1" si="108"/>
        <v>7.4178648141564052E-2</v>
      </c>
      <c r="AT179" s="33">
        <f t="shared" ca="1" si="108"/>
        <v>0.12543728382109776</v>
      </c>
      <c r="AU179" s="33">
        <f t="shared" ca="1" si="108"/>
        <v>0.17469028457499358</v>
      </c>
      <c r="AV179" s="33">
        <f t="shared" ca="1" si="108"/>
        <v>0.21962228308606013</v>
      </c>
      <c r="AW179" s="33">
        <f t="shared" ca="1" si="108"/>
        <v>0.2655585368963127</v>
      </c>
      <c r="AX179" s="33">
        <f t="shared" ca="1" si="108"/>
        <v>0.20093944566301514</v>
      </c>
      <c r="AY179" s="33">
        <f t="shared" ca="1" si="108"/>
        <v>0.14454414523541326</v>
      </c>
      <c r="AZ179" s="33">
        <f t="shared" ca="1" si="108"/>
        <v>0.12846502167792417</v>
      </c>
      <c r="BA179" s="33">
        <f t="shared" ca="1" si="108"/>
        <v>0.11258520354252322</v>
      </c>
      <c r="BB179" s="33">
        <f t="shared" ca="1" si="108"/>
        <v>0.12382577951296136</v>
      </c>
      <c r="BC179" s="33">
        <f t="shared" ca="1" si="108"/>
        <v>0.13438789615598745</v>
      </c>
      <c r="BD179" s="33">
        <f t="shared" ca="1" si="108"/>
        <v>0.12857295313190087</v>
      </c>
      <c r="BE179" s="33">
        <f t="shared" ca="1" si="108"/>
        <v>0.12311752635125006</v>
      </c>
      <c r="BF179" s="33">
        <f t="shared" ca="1" si="108"/>
        <v>0.12555199870659606</v>
      </c>
      <c r="BG179" s="33">
        <f t="shared" ca="1" si="108"/>
        <v>0.12792859440443349</v>
      </c>
      <c r="BH179" s="33">
        <f t="shared" ca="1" si="108"/>
        <v>0.11156094180579323</v>
      </c>
      <c r="BI179" s="33">
        <f t="shared" ca="1" si="108"/>
        <v>9.6028404926952637E-2</v>
      </c>
    </row>
    <row r="180" spans="1:63" x14ac:dyDescent="0.25">
      <c r="C180" s="5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15"/>
    </row>
    <row r="181" spans="1:63" x14ac:dyDescent="0.25">
      <c r="C181" s="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</row>
    <row r="183" spans="1:63" x14ac:dyDescent="0.25">
      <c r="C183">
        <f>Timeline!C12</f>
        <v>2014.75</v>
      </c>
      <c r="D183">
        <f>Timeline!D12</f>
        <v>2015</v>
      </c>
      <c r="E183">
        <f>Timeline!E12</f>
        <v>2015.25</v>
      </c>
      <c r="F183">
        <f>Timeline!F12</f>
        <v>2015.5</v>
      </c>
      <c r="G183">
        <f>Timeline!G12</f>
        <v>2015.75</v>
      </c>
      <c r="H183">
        <f>Timeline!H12</f>
        <v>2016</v>
      </c>
      <c r="I183">
        <f>Timeline!I12</f>
        <v>2016.25</v>
      </c>
      <c r="J183">
        <f>Timeline!J12</f>
        <v>2016.5</v>
      </c>
      <c r="K183">
        <f>Timeline!K12</f>
        <v>2016.75</v>
      </c>
      <c r="L183">
        <f>Timeline!L12</f>
        <v>2017</v>
      </c>
      <c r="M183">
        <f>Timeline!M12</f>
        <v>2017.25</v>
      </c>
      <c r="N183">
        <f>Timeline!N12</f>
        <v>2017.5</v>
      </c>
      <c r="O183">
        <f>Timeline!O12</f>
        <v>2017.75</v>
      </c>
      <c r="P183">
        <f>Timeline!P12</f>
        <v>2018</v>
      </c>
      <c r="Q183">
        <f>Timeline!Q12</f>
        <v>2018.25</v>
      </c>
      <c r="R183">
        <f>Timeline!R12</f>
        <v>2018.5</v>
      </c>
      <c r="S183">
        <f>Timeline!S12</f>
        <v>2018.75</v>
      </c>
      <c r="T183">
        <f>Timeline!T12</f>
        <v>2019</v>
      </c>
      <c r="U183">
        <f>Timeline!U12</f>
        <v>2019.25</v>
      </c>
      <c r="V183">
        <f>Timeline!V12</f>
        <v>2019.5</v>
      </c>
      <c r="W183">
        <f>Timeline!W12</f>
        <v>2019.75</v>
      </c>
      <c r="X183">
        <f>Timeline!X12</f>
        <v>2020</v>
      </c>
      <c r="Y183">
        <f>Timeline!Y12</f>
        <v>2020.25</v>
      </c>
      <c r="Z183">
        <f>Timeline!Z12</f>
        <v>2020.5</v>
      </c>
      <c r="AA183">
        <f>Timeline!AA12</f>
        <v>2020.75</v>
      </c>
      <c r="AB183">
        <f>Timeline!AB12</f>
        <v>2021</v>
      </c>
      <c r="AC183">
        <f>Timeline!AC12</f>
        <v>2021.25</v>
      </c>
      <c r="AD183">
        <f>Timeline!AD12</f>
        <v>2021.5</v>
      </c>
      <c r="AE183">
        <f>Timeline!AE12</f>
        <v>2021.75</v>
      </c>
      <c r="AF183">
        <f>Timeline!AF12</f>
        <v>2022</v>
      </c>
      <c r="AG183">
        <f>Timeline!AG12</f>
        <v>2022.25</v>
      </c>
      <c r="AH183">
        <f>Timeline!AH12</f>
        <v>2022.5</v>
      </c>
      <c r="AI183">
        <f>Timeline!AI12</f>
        <v>2022.75</v>
      </c>
      <c r="AJ183">
        <f>Timeline!AJ12</f>
        <v>2023</v>
      </c>
      <c r="AK183">
        <f>Timeline!AK12</f>
        <v>2023.25</v>
      </c>
      <c r="AL183">
        <f>Timeline!AL12</f>
        <v>2023.5</v>
      </c>
      <c r="AM183">
        <f>Timeline!AM12</f>
        <v>2023.75</v>
      </c>
      <c r="AN183">
        <f>Timeline!AN12</f>
        <v>2024</v>
      </c>
      <c r="AO183">
        <f>Timeline!AO12</f>
        <v>2024.25</v>
      </c>
      <c r="AP183">
        <f>Timeline!AP12</f>
        <v>2024.5</v>
      </c>
      <c r="AQ183">
        <f>Timeline!AQ12</f>
        <v>2024.75</v>
      </c>
      <c r="AR183">
        <f>Timeline!AR12</f>
        <v>2025</v>
      </c>
      <c r="AS183">
        <f>Timeline!AS12</f>
        <v>2025.25</v>
      </c>
      <c r="AT183">
        <f>Timeline!AT12</f>
        <v>2025.5</v>
      </c>
      <c r="AU183">
        <f>Timeline!AU12</f>
        <v>2025.75</v>
      </c>
      <c r="AV183">
        <f>Timeline!AV12</f>
        <v>2026</v>
      </c>
      <c r="AW183">
        <f>Timeline!AW12</f>
        <v>2026.25</v>
      </c>
      <c r="AX183">
        <f>Timeline!AX12</f>
        <v>2026.5</v>
      </c>
      <c r="AY183">
        <f>Timeline!AY12</f>
        <v>2026.75</v>
      </c>
      <c r="AZ183">
        <f>Timeline!AZ12</f>
        <v>2027</v>
      </c>
      <c r="BA183">
        <f>Timeline!BA12</f>
        <v>2027.25</v>
      </c>
      <c r="BB183">
        <f>Timeline!BB12</f>
        <v>2027.5</v>
      </c>
      <c r="BC183">
        <f>Timeline!BC12</f>
        <v>2027.75</v>
      </c>
      <c r="BD183">
        <f>Timeline!BD12</f>
        <v>2028</v>
      </c>
      <c r="BE183">
        <f>Timeline!BE12</f>
        <v>2028.25</v>
      </c>
      <c r="BF183">
        <f>Timeline!BF12</f>
        <v>2028.5</v>
      </c>
      <c r="BG183">
        <f>Timeline!BG12</f>
        <v>2028.75</v>
      </c>
      <c r="BH183">
        <f>Timeline!BH12</f>
        <v>2029</v>
      </c>
      <c r="BI183">
        <f>Timeline!BI12</f>
        <v>2029.25</v>
      </c>
    </row>
    <row r="184" spans="1:63" x14ac:dyDescent="0.25">
      <c r="C184" s="2">
        <f>Timeline!C13</f>
        <v>2014</v>
      </c>
      <c r="D184" s="2">
        <f>Timeline!D13</f>
        <v>2015</v>
      </c>
      <c r="E184" s="2">
        <f>Timeline!E13</f>
        <v>2015</v>
      </c>
      <c r="F184" s="2">
        <f>Timeline!F13</f>
        <v>2015</v>
      </c>
      <c r="G184" s="2">
        <f>Timeline!G13</f>
        <v>2015</v>
      </c>
      <c r="H184" s="2">
        <f>Timeline!H13</f>
        <v>2016</v>
      </c>
      <c r="I184" s="2">
        <f>Timeline!I13</f>
        <v>2016</v>
      </c>
      <c r="J184" s="2">
        <f>Timeline!J13</f>
        <v>2016</v>
      </c>
      <c r="K184" s="2">
        <f>Timeline!K13</f>
        <v>2016</v>
      </c>
      <c r="L184" s="2">
        <f>Timeline!L13</f>
        <v>2017</v>
      </c>
      <c r="M184" s="2">
        <f>Timeline!M13</f>
        <v>2017</v>
      </c>
      <c r="N184" s="2">
        <f>Timeline!N13</f>
        <v>2017</v>
      </c>
      <c r="O184" s="2">
        <f>Timeline!O13</f>
        <v>2017</v>
      </c>
      <c r="P184" s="2">
        <f>Timeline!P13</f>
        <v>2018</v>
      </c>
      <c r="Q184" s="2">
        <f>Timeline!Q13</f>
        <v>2018</v>
      </c>
      <c r="R184" s="2">
        <f>Timeline!R13</f>
        <v>2018</v>
      </c>
      <c r="S184" s="2">
        <f>Timeline!S13</f>
        <v>2018</v>
      </c>
      <c r="T184" s="2">
        <f>Timeline!T13</f>
        <v>2019</v>
      </c>
      <c r="U184" s="2">
        <f>Timeline!U13</f>
        <v>2019</v>
      </c>
      <c r="V184" s="2">
        <f>Timeline!V13</f>
        <v>2019</v>
      </c>
      <c r="W184" s="2">
        <f>Timeline!W13</f>
        <v>2019</v>
      </c>
      <c r="X184" s="2">
        <f>Timeline!X13</f>
        <v>2020</v>
      </c>
      <c r="Y184" s="2">
        <f>Timeline!Y13</f>
        <v>2020</v>
      </c>
      <c r="Z184" s="2">
        <f>Timeline!Z13</f>
        <v>2020</v>
      </c>
      <c r="AA184" s="2">
        <f>Timeline!AA13</f>
        <v>2020</v>
      </c>
      <c r="AB184" s="2">
        <f>Timeline!AB13</f>
        <v>2021</v>
      </c>
      <c r="AC184" s="2">
        <f>Timeline!AC13</f>
        <v>2021</v>
      </c>
      <c r="AD184" s="2">
        <f>Timeline!AD13</f>
        <v>2021</v>
      </c>
      <c r="AE184" s="2">
        <f>Timeline!AE13</f>
        <v>2021</v>
      </c>
      <c r="AF184" s="2">
        <f>Timeline!AF13</f>
        <v>2022</v>
      </c>
      <c r="AG184" s="2">
        <f>Timeline!AG13</f>
        <v>2022</v>
      </c>
      <c r="AH184" s="2">
        <f>Timeline!AH13</f>
        <v>2022</v>
      </c>
      <c r="AI184" s="2">
        <f>Timeline!AI13</f>
        <v>2022</v>
      </c>
      <c r="AJ184" s="2">
        <f>Timeline!AJ13</f>
        <v>2023</v>
      </c>
      <c r="AK184" s="2">
        <f>Timeline!AK13</f>
        <v>2023</v>
      </c>
      <c r="AL184" s="2">
        <f>Timeline!AL13</f>
        <v>2023</v>
      </c>
      <c r="AM184" s="2">
        <f>Timeline!AM13</f>
        <v>2023</v>
      </c>
      <c r="AN184" s="2">
        <f>Timeline!AN13</f>
        <v>2024</v>
      </c>
      <c r="AO184" s="2">
        <f>Timeline!AO13</f>
        <v>2024</v>
      </c>
      <c r="AP184" s="2">
        <f>Timeline!AP13</f>
        <v>2024</v>
      </c>
      <c r="AQ184" s="2">
        <f>Timeline!AQ13</f>
        <v>2024</v>
      </c>
      <c r="AR184" s="2">
        <f>Timeline!AR13</f>
        <v>2025</v>
      </c>
      <c r="AS184" s="2">
        <f>Timeline!AS13</f>
        <v>2025</v>
      </c>
      <c r="AT184" s="2">
        <f>Timeline!AT13</f>
        <v>2025</v>
      </c>
      <c r="AU184" s="2">
        <f>Timeline!AU13</f>
        <v>2025</v>
      </c>
      <c r="AV184" s="2">
        <f>Timeline!AV13</f>
        <v>2026</v>
      </c>
      <c r="AW184" s="2">
        <f>Timeline!AW13</f>
        <v>2026</v>
      </c>
      <c r="AX184" s="2">
        <f>Timeline!AX13</f>
        <v>2026</v>
      </c>
      <c r="AY184" s="2">
        <f>Timeline!AY13</f>
        <v>2026</v>
      </c>
      <c r="AZ184" s="2">
        <f>Timeline!AZ13</f>
        <v>2027</v>
      </c>
      <c r="BA184" s="2">
        <f>Timeline!BA13</f>
        <v>2027</v>
      </c>
      <c r="BB184" s="2">
        <f>Timeline!BB13</f>
        <v>2027</v>
      </c>
      <c r="BC184" s="2">
        <f>Timeline!BC13</f>
        <v>2027</v>
      </c>
      <c r="BD184" s="2">
        <f>Timeline!BD13</f>
        <v>2028</v>
      </c>
      <c r="BE184" s="2">
        <f>Timeline!BE13</f>
        <v>2028</v>
      </c>
      <c r="BF184" s="2">
        <f>Timeline!BF13</f>
        <v>2028</v>
      </c>
      <c r="BG184" s="2">
        <f>Timeline!BG13</f>
        <v>2028</v>
      </c>
      <c r="BH184" s="2">
        <f>Timeline!BH13</f>
        <v>2029</v>
      </c>
      <c r="BI184" s="2">
        <f>Timeline!BI13</f>
        <v>2029</v>
      </c>
      <c r="BJ184" s="2">
        <f>Timeline!BJ44</f>
        <v>0</v>
      </c>
      <c r="BK184" s="2">
        <f>Timeline!BK44</f>
        <v>0</v>
      </c>
    </row>
    <row r="185" spans="1:63" x14ac:dyDescent="0.25">
      <c r="C185" s="2" t="str">
        <f>Timeline!C14</f>
        <v>Q4</v>
      </c>
      <c r="D185" s="2" t="str">
        <f>Timeline!D14</f>
        <v>Q1</v>
      </c>
      <c r="E185" s="2" t="str">
        <f>Timeline!E14</f>
        <v>Q2</v>
      </c>
      <c r="F185" s="2" t="str">
        <f>Timeline!F14</f>
        <v>Q3</v>
      </c>
      <c r="G185" s="2" t="str">
        <f>Timeline!G14</f>
        <v>Q4</v>
      </c>
      <c r="H185" s="2" t="str">
        <f>Timeline!H14</f>
        <v>Q1</v>
      </c>
      <c r="I185" s="2" t="str">
        <f>Timeline!I14</f>
        <v>Q2</v>
      </c>
      <c r="J185" s="2" t="str">
        <f>Timeline!J14</f>
        <v>Q3</v>
      </c>
      <c r="K185" s="2" t="str">
        <f>Timeline!K14</f>
        <v>Q4</v>
      </c>
      <c r="L185" s="2" t="str">
        <f>Timeline!L14</f>
        <v>Q1</v>
      </c>
      <c r="M185" s="2" t="str">
        <f>Timeline!M14</f>
        <v>Q2</v>
      </c>
      <c r="N185" s="2" t="str">
        <f>Timeline!N14</f>
        <v>Q3</v>
      </c>
      <c r="O185" s="2" t="str">
        <f>Timeline!O14</f>
        <v>Q4</v>
      </c>
      <c r="P185" s="2" t="str">
        <f>Timeline!P14</f>
        <v>Q1</v>
      </c>
      <c r="Q185" s="2" t="str">
        <f>Timeline!Q14</f>
        <v>Q2</v>
      </c>
      <c r="R185" s="2" t="str">
        <f>Timeline!R14</f>
        <v>Q3</v>
      </c>
      <c r="S185" s="2" t="str">
        <f>Timeline!S14</f>
        <v>Q4</v>
      </c>
      <c r="T185" s="2" t="str">
        <f>Timeline!T14</f>
        <v>Q1</v>
      </c>
      <c r="U185" s="2" t="str">
        <f>Timeline!U14</f>
        <v>Q2</v>
      </c>
      <c r="V185" s="2" t="str">
        <f>Timeline!V14</f>
        <v>Q3</v>
      </c>
      <c r="W185" s="2" t="str">
        <f>Timeline!W14</f>
        <v>Q4</v>
      </c>
      <c r="X185" s="2" t="str">
        <f>Timeline!X14</f>
        <v>Q1</v>
      </c>
      <c r="Y185" s="2" t="str">
        <f>Timeline!Y14</f>
        <v>Q2</v>
      </c>
      <c r="Z185" s="2" t="str">
        <f>Timeline!Z14</f>
        <v>Q3</v>
      </c>
      <c r="AA185" s="2" t="str">
        <f>Timeline!AA14</f>
        <v>Q4</v>
      </c>
      <c r="AB185" s="2" t="str">
        <f>Timeline!AB14</f>
        <v>Q1</v>
      </c>
      <c r="AC185" s="2" t="str">
        <f>Timeline!AC14</f>
        <v>Q2</v>
      </c>
      <c r="AD185" s="2" t="str">
        <f>Timeline!AD14</f>
        <v>Q3</v>
      </c>
      <c r="AE185" s="2" t="str">
        <f>Timeline!AE14</f>
        <v>Q4</v>
      </c>
      <c r="AF185" s="2" t="str">
        <f>Timeline!AF14</f>
        <v>Q1</v>
      </c>
      <c r="AG185" s="2" t="str">
        <f>Timeline!AG14</f>
        <v>Q2</v>
      </c>
      <c r="AH185" s="2" t="str">
        <f>Timeline!AH14</f>
        <v>Q3</v>
      </c>
      <c r="AI185" s="2" t="str">
        <f>Timeline!AI14</f>
        <v>Q4</v>
      </c>
      <c r="AJ185" s="2" t="str">
        <f>Timeline!AJ14</f>
        <v>Q1</v>
      </c>
      <c r="AK185" s="2" t="str">
        <f>Timeline!AK14</f>
        <v>Q2</v>
      </c>
      <c r="AL185" s="2" t="str">
        <f>Timeline!AL14</f>
        <v>Q3</v>
      </c>
      <c r="AM185" s="2" t="str">
        <f>Timeline!AM14</f>
        <v>Q4</v>
      </c>
      <c r="AN185" s="2" t="str">
        <f>Timeline!AN14</f>
        <v>Q1</v>
      </c>
      <c r="AO185" s="2" t="str">
        <f>Timeline!AO14</f>
        <v>Q2</v>
      </c>
      <c r="AP185" s="2" t="str">
        <f>Timeline!AP14</f>
        <v>Q3</v>
      </c>
      <c r="AQ185" s="2" t="str">
        <f>Timeline!AQ14</f>
        <v>Q4</v>
      </c>
      <c r="AR185" s="2" t="str">
        <f>Timeline!AR14</f>
        <v>Q1</v>
      </c>
      <c r="AS185" s="2" t="str">
        <f>Timeline!AS14</f>
        <v>Q2</v>
      </c>
      <c r="AT185" s="2" t="str">
        <f>Timeline!AT14</f>
        <v>Q3</v>
      </c>
      <c r="AU185" s="2" t="str">
        <f>Timeline!AU14</f>
        <v>Q4</v>
      </c>
      <c r="AV185" s="2" t="str">
        <f>Timeline!AV14</f>
        <v>Q1</v>
      </c>
      <c r="AW185" s="2" t="str">
        <f>Timeline!AW14</f>
        <v>Q2</v>
      </c>
      <c r="AX185" s="2" t="str">
        <f>Timeline!AX14</f>
        <v>Q3</v>
      </c>
      <c r="AY185" s="2" t="str">
        <f>Timeline!AY14</f>
        <v>Q4</v>
      </c>
      <c r="AZ185" s="2" t="str">
        <f>Timeline!AZ14</f>
        <v>Q1</v>
      </c>
      <c r="BA185" s="2" t="str">
        <f>Timeline!BA14</f>
        <v>Q2</v>
      </c>
      <c r="BB185" s="2" t="str">
        <f>Timeline!BB14</f>
        <v>Q3</v>
      </c>
      <c r="BC185" s="2" t="str">
        <f>Timeline!BC14</f>
        <v>Q4</v>
      </c>
      <c r="BD185" s="2" t="str">
        <f>Timeline!BD14</f>
        <v>Q1</v>
      </c>
      <c r="BE185" s="2" t="str">
        <f>Timeline!BE14</f>
        <v>Q2</v>
      </c>
      <c r="BF185" s="2" t="str">
        <f>Timeline!BF14</f>
        <v>Q3</v>
      </c>
      <c r="BG185" s="2" t="str">
        <f>Timeline!BG14</f>
        <v>Q4</v>
      </c>
      <c r="BH185" s="2" t="str">
        <f>Timeline!BH14</f>
        <v>Q1</v>
      </c>
      <c r="BI185" s="2" t="str">
        <f>Timeline!BI14</f>
        <v>Q2</v>
      </c>
      <c r="BJ185" s="2">
        <f>Timeline!BJ45</f>
        <v>0</v>
      </c>
      <c r="BK185" s="2">
        <f>Timeline!BK45</f>
        <v>0</v>
      </c>
    </row>
    <row r="186" spans="1:63" x14ac:dyDescent="0.25">
      <c r="C186" s="2">
        <f>Timeline!C15</f>
        <v>1</v>
      </c>
      <c r="D186" s="2">
        <f>Timeline!D15</f>
        <v>1</v>
      </c>
      <c r="E186" s="2">
        <f>Timeline!E15</f>
        <v>1</v>
      </c>
      <c r="F186" s="2">
        <f>Timeline!F15</f>
        <v>1</v>
      </c>
      <c r="G186" s="2">
        <f>Timeline!G15</f>
        <v>1</v>
      </c>
      <c r="H186" s="2">
        <f>Timeline!H15</f>
        <v>1</v>
      </c>
      <c r="I186" s="2">
        <f>Timeline!I15</f>
        <v>1</v>
      </c>
      <c r="J186" s="2">
        <f>Timeline!J15</f>
        <v>1</v>
      </c>
      <c r="K186" s="2">
        <f>Timeline!K15</f>
        <v>1</v>
      </c>
      <c r="L186" s="2">
        <f>Timeline!L15</f>
        <v>1</v>
      </c>
      <c r="M186" s="2">
        <f>Timeline!M15</f>
        <v>1</v>
      </c>
      <c r="N186" s="2">
        <f>Timeline!N15</f>
        <v>1</v>
      </c>
      <c r="O186" s="2">
        <f>Timeline!O15</f>
        <v>1</v>
      </c>
      <c r="P186" s="2">
        <f>Timeline!P15</f>
        <v>1</v>
      </c>
      <c r="Q186" s="2">
        <f>Timeline!Q15</f>
        <v>1</v>
      </c>
      <c r="R186" s="2">
        <f>Timeline!R15</f>
        <v>1</v>
      </c>
      <c r="S186" s="2">
        <f>Timeline!S15</f>
        <v>1</v>
      </c>
      <c r="T186" s="2">
        <f>Timeline!T15</f>
        <v>1</v>
      </c>
      <c r="U186" s="2">
        <f>Timeline!U15</f>
        <v>1</v>
      </c>
      <c r="V186" s="2">
        <f>Timeline!V15</f>
        <v>1</v>
      </c>
      <c r="W186" s="2">
        <f>Timeline!W15</f>
        <v>1</v>
      </c>
      <c r="X186" s="2">
        <f>Timeline!X15</f>
        <v>1</v>
      </c>
      <c r="Y186" s="2">
        <f>Timeline!Y15</f>
        <v>1</v>
      </c>
      <c r="Z186" s="2">
        <f>Timeline!Z15</f>
        <v>1</v>
      </c>
      <c r="AA186" s="2">
        <f>Timeline!AA15</f>
        <v>1</v>
      </c>
      <c r="AB186" s="2">
        <f>Timeline!AB15</f>
        <v>1</v>
      </c>
      <c r="AC186" s="2">
        <f>Timeline!AC15</f>
        <v>1</v>
      </c>
      <c r="AD186" s="2">
        <f>Timeline!AD15</f>
        <v>1</v>
      </c>
      <c r="AE186" s="2">
        <f>Timeline!AE15</f>
        <v>1</v>
      </c>
      <c r="AF186" s="2">
        <f>Timeline!AF15</f>
        <v>1</v>
      </c>
      <c r="AG186" s="2">
        <f>Timeline!AG15</f>
        <v>1</v>
      </c>
      <c r="AH186" s="2">
        <f>Timeline!AH15</f>
        <v>1</v>
      </c>
      <c r="AI186" s="2">
        <f>Timeline!AI15</f>
        <v>1</v>
      </c>
      <c r="AJ186" s="2">
        <f>Timeline!AJ15</f>
        <v>1</v>
      </c>
      <c r="AK186" s="2">
        <f>Timeline!AK15</f>
        <v>1</v>
      </c>
      <c r="AL186" s="2">
        <f>Timeline!AL15</f>
        <v>1</v>
      </c>
      <c r="AM186" s="2">
        <f>Timeline!AM15</f>
        <v>1</v>
      </c>
      <c r="AN186" s="2">
        <f>Timeline!AN15</f>
        <v>1</v>
      </c>
      <c r="AO186" s="2">
        <f>Timeline!AO15</f>
        <v>1</v>
      </c>
      <c r="AP186" s="2">
        <f>Timeline!AP15</f>
        <v>1</v>
      </c>
      <c r="AQ186" s="2">
        <f>Timeline!AQ15</f>
        <v>1</v>
      </c>
      <c r="AR186" s="2">
        <f>Timeline!AR15</f>
        <v>1</v>
      </c>
      <c r="AS186" s="2">
        <f>Timeline!AS15</f>
        <v>1</v>
      </c>
      <c r="AT186" s="2">
        <f>Timeline!AT15</f>
        <v>1</v>
      </c>
      <c r="AU186" s="2">
        <f>Timeline!AU15</f>
        <v>1</v>
      </c>
      <c r="AV186" s="2">
        <f>Timeline!AV15</f>
        <v>1</v>
      </c>
      <c r="AW186" s="2">
        <f>Timeline!AW15</f>
        <v>1</v>
      </c>
      <c r="AX186" s="2">
        <f>Timeline!AX15</f>
        <v>1</v>
      </c>
      <c r="AY186" s="2">
        <f>Timeline!AY15</f>
        <v>1</v>
      </c>
      <c r="AZ186" s="2">
        <f>Timeline!AZ15</f>
        <v>1</v>
      </c>
      <c r="BA186" s="2">
        <f>Timeline!BA15</f>
        <v>1</v>
      </c>
      <c r="BB186" s="2">
        <f>Timeline!BB15</f>
        <v>1</v>
      </c>
      <c r="BC186" s="2">
        <f>Timeline!BC15</f>
        <v>1</v>
      </c>
      <c r="BD186" s="2">
        <f>Timeline!BD15</f>
        <v>1</v>
      </c>
      <c r="BE186" s="2">
        <f>Timeline!BE15</f>
        <v>1</v>
      </c>
      <c r="BF186" s="2">
        <f>Timeline!BF15</f>
        <v>1</v>
      </c>
      <c r="BG186" s="2">
        <f>Timeline!BG15</f>
        <v>1</v>
      </c>
      <c r="BH186" s="2">
        <f>Timeline!BH15</f>
        <v>1</v>
      </c>
      <c r="BI186" s="2">
        <f>Timeline!BI15</f>
        <v>1</v>
      </c>
      <c r="BJ186" s="2">
        <f>Timeline!BJ46</f>
        <v>0</v>
      </c>
      <c r="BK186" s="2">
        <f>Timeline!BK46</f>
        <v>0</v>
      </c>
    </row>
    <row r="188" spans="1:63" x14ac:dyDescent="0.25">
      <c r="A188" t="s">
        <v>127</v>
      </c>
      <c r="C188" s="4">
        <f t="shared" ref="C188:AH188" ca="1" si="109">C167</f>
        <v>-12032796.192507103</v>
      </c>
      <c r="D188" s="4">
        <f t="shared" ca="1" si="109"/>
        <v>63558.656312934872</v>
      </c>
      <c r="E188" s="4">
        <f t="shared" ca="1" si="109"/>
        <v>102509.24152993565</v>
      </c>
      <c r="F188" s="4">
        <f t="shared" ca="1" si="109"/>
        <v>101954.08384196983</v>
      </c>
      <c r="G188" s="4">
        <f t="shared" ca="1" si="109"/>
        <v>141263.71750819086</v>
      </c>
      <c r="H188" s="4">
        <f t="shared" ca="1" si="109"/>
        <v>161907.88197343212</v>
      </c>
      <c r="I188" s="4">
        <f t="shared" ca="1" si="109"/>
        <v>188666.69673126901</v>
      </c>
      <c r="J188" s="4">
        <f t="shared" ca="1" si="109"/>
        <v>219237.33082083959</v>
      </c>
      <c r="K188" s="4">
        <f t="shared" ca="1" si="109"/>
        <v>250738.7728261546</v>
      </c>
      <c r="L188" s="4">
        <f t="shared" ca="1" si="109"/>
        <v>223264.52670508937</v>
      </c>
      <c r="M188" s="4">
        <f t="shared" ca="1" si="109"/>
        <v>215340.88356340589</v>
      </c>
      <c r="N188" s="4">
        <f t="shared" ca="1" si="109"/>
        <v>101650.59912148184</v>
      </c>
      <c r="O188" s="4">
        <f t="shared" ca="1" si="109"/>
        <v>113069.84280918787</v>
      </c>
      <c r="P188" s="4">
        <f t="shared" ca="1" si="109"/>
        <v>125563.17690705447</v>
      </c>
      <c r="Q188" s="4">
        <f t="shared" ca="1" si="109"/>
        <v>138257.18083408228</v>
      </c>
      <c r="R188" s="4">
        <f t="shared" ca="1" si="109"/>
        <v>153926.7489856866</v>
      </c>
      <c r="S188" s="4">
        <f t="shared" ca="1" si="109"/>
        <v>168039.50398179982</v>
      </c>
      <c r="T188" s="4">
        <f t="shared" ca="1" si="109"/>
        <v>6167127.8700451413</v>
      </c>
      <c r="U188" s="4">
        <f t="shared" ca="1" si="109"/>
        <v>110724.40866185064</v>
      </c>
      <c r="V188" s="4">
        <f t="shared" ca="1" si="109"/>
        <v>126566.49177981533</v>
      </c>
      <c r="W188" s="4">
        <f t="shared" ca="1" si="109"/>
        <v>142640.83470291202</v>
      </c>
      <c r="X188" s="4">
        <f t="shared" ca="1" si="109"/>
        <v>49000.865616163523</v>
      </c>
      <c r="Y188" s="4">
        <f t="shared" ca="1" si="109"/>
        <v>51231.111985749383</v>
      </c>
      <c r="Z188" s="4">
        <f t="shared" ca="1" si="109"/>
        <v>-59586.272557334101</v>
      </c>
      <c r="AA188" s="4">
        <f t="shared" ca="1" si="109"/>
        <v>-47304.514043415991</v>
      </c>
      <c r="AB188" s="4">
        <f t="shared" ca="1" si="109"/>
        <v>179478.46992732174</v>
      </c>
      <c r="AC188" s="4">
        <f t="shared" ca="1" si="109"/>
        <v>213276.95714197145</v>
      </c>
      <c r="AD188" s="4">
        <f t="shared" ca="1" si="109"/>
        <v>399244.89191858511</v>
      </c>
      <c r="AE188" s="4">
        <f t="shared" ca="1" si="109"/>
        <v>405352.73196552531</v>
      </c>
      <c r="AF188" s="4">
        <f t="shared" ca="1" si="109"/>
        <v>382784.68722589506</v>
      </c>
      <c r="AG188" s="4">
        <f t="shared" ca="1" si="109"/>
        <v>385147.62835635024</v>
      </c>
      <c r="AH188" s="4">
        <f t="shared" ca="1" si="109"/>
        <v>298909.09071902168</v>
      </c>
      <c r="AI188" s="4">
        <f t="shared" ref="AI188:BI188" ca="1" si="110">AI167</f>
        <v>293885.9291299982</v>
      </c>
      <c r="AJ188" s="4">
        <f t="shared" ca="1" si="110"/>
        <v>243563.60363477076</v>
      </c>
      <c r="AK188" s="4">
        <f t="shared" ca="1" si="110"/>
        <v>247005.31516887303</v>
      </c>
      <c r="AL188" s="4">
        <f t="shared" ca="1" si="110"/>
        <v>250471.18834554363</v>
      </c>
      <c r="AM188" s="4">
        <f t="shared" ca="1" si="110"/>
        <v>253961.38530118059</v>
      </c>
      <c r="AN188" s="4">
        <f t="shared" ca="1" si="110"/>
        <v>257476.06916136038</v>
      </c>
      <c r="AO188" s="4">
        <f t="shared" ca="1" si="110"/>
        <v>261015.40404550033</v>
      </c>
      <c r="AP188" s="4">
        <f t="shared" ca="1" si="110"/>
        <v>265085.74521300755</v>
      </c>
      <c r="AQ188" s="4">
        <f t="shared" ca="1" si="110"/>
        <v>269188.13005119469</v>
      </c>
      <c r="AR188" s="4">
        <f t="shared" ca="1" si="110"/>
        <v>163041.4904563904</v>
      </c>
      <c r="AS188" s="4">
        <f t="shared" ca="1" si="110"/>
        <v>164176.32682197544</v>
      </c>
      <c r="AT188" s="4">
        <f t="shared" ca="1" si="110"/>
        <v>85998.181507211921</v>
      </c>
      <c r="AU188" s="4">
        <f t="shared" ca="1" si="110"/>
        <v>78714.529578128728</v>
      </c>
      <c r="AV188" s="4">
        <f t="shared" ca="1" si="110"/>
        <v>206223.97054393325</v>
      </c>
      <c r="AW188" s="4">
        <f t="shared" ca="1" si="110"/>
        <v>229035.6369535377</v>
      </c>
      <c r="AX188" s="4">
        <f t="shared" ca="1" si="110"/>
        <v>458765.01680037775</v>
      </c>
      <c r="AY188" s="4">
        <f t="shared" ca="1" si="110"/>
        <v>477352.2047444022</v>
      </c>
      <c r="AZ188" s="4">
        <f t="shared" ca="1" si="110"/>
        <v>559880.43425221916</v>
      </c>
      <c r="BA188" s="4">
        <f t="shared" ca="1" si="110"/>
        <v>553476.48643646098</v>
      </c>
      <c r="BB188" s="4">
        <f t="shared" ca="1" si="110"/>
        <v>403945.85848793352</v>
      </c>
      <c r="BC188" s="4">
        <f t="shared" ca="1" si="110"/>
        <v>407266.14642806276</v>
      </c>
      <c r="BD188" s="4">
        <f t="shared" ca="1" si="110"/>
        <v>374191.0701253686</v>
      </c>
      <c r="BE188" s="4">
        <f t="shared" ca="1" si="110"/>
        <v>374747.10073849955</v>
      </c>
      <c r="BF188" s="4">
        <f t="shared" ca="1" si="110"/>
        <v>356673.16171086329</v>
      </c>
      <c r="BG188" s="4">
        <f t="shared" ca="1" si="110"/>
        <v>360756.98585891374</v>
      </c>
      <c r="BH188" s="4">
        <f t="shared" ca="1" si="110"/>
        <v>366073.22104598186</v>
      </c>
      <c r="BI188" s="4">
        <f t="shared" ca="1" si="110"/>
        <v>519984.51805050363</v>
      </c>
    </row>
    <row r="189" spans="1:63" x14ac:dyDescent="0.25">
      <c r="A189" t="s">
        <v>37</v>
      </c>
      <c r="C189" s="4">
        <f t="shared" ref="C189:AH189" ca="1" si="111">C168</f>
        <v>14442444.303324653</v>
      </c>
      <c r="D189" s="4">
        <f t="shared" ca="1" si="111"/>
        <v>14459657.913474366</v>
      </c>
      <c r="E189" s="4">
        <f t="shared" ca="1" si="111"/>
        <v>15532420.090066809</v>
      </c>
      <c r="F189" s="4">
        <f t="shared" ca="1" si="111"/>
        <v>16645555.317700615</v>
      </c>
      <c r="G189" s="4">
        <f t="shared" ca="1" si="111"/>
        <v>16042313.853462718</v>
      </c>
      <c r="H189" s="4">
        <f t="shared" ca="1" si="111"/>
        <v>16479183.084450195</v>
      </c>
      <c r="I189" s="4">
        <f t="shared" ca="1" si="111"/>
        <v>16900329.712834373</v>
      </c>
      <c r="J189" s="4">
        <f t="shared" ca="1" si="111"/>
        <v>17170845.834231008</v>
      </c>
      <c r="K189" s="4">
        <f t="shared" ca="1" si="111"/>
        <v>17408922.639179043</v>
      </c>
      <c r="L189" s="4">
        <f t="shared" ca="1" si="111"/>
        <v>17574497.945862539</v>
      </c>
      <c r="M189" s="4">
        <f t="shared" ca="1" si="111"/>
        <v>17737458.042430639</v>
      </c>
      <c r="N189" s="4">
        <f t="shared" ca="1" si="111"/>
        <v>18168940.353074454</v>
      </c>
      <c r="O189" s="4">
        <f t="shared" ca="1" si="111"/>
        <v>18592319.91723796</v>
      </c>
      <c r="P189" s="4">
        <f t="shared" ca="1" si="111"/>
        <v>18980404.566959627</v>
      </c>
      <c r="Q189" s="4">
        <f t="shared" ca="1" si="111"/>
        <v>19363007.817106072</v>
      </c>
      <c r="R189" s="4">
        <f t="shared" ca="1" si="111"/>
        <v>18908059.539414305</v>
      </c>
      <c r="S189" s="4">
        <f t="shared" ca="1" si="111"/>
        <v>18975955.924313203</v>
      </c>
      <c r="T189" s="4">
        <f t="shared" ca="1" si="111"/>
        <v>12725652.994343305</v>
      </c>
      <c r="U189" s="4">
        <f t="shared" ca="1" si="111"/>
        <v>12805321.197908707</v>
      </c>
      <c r="V189" s="4">
        <f t="shared" ca="1" si="111"/>
        <v>12525032.533108611</v>
      </c>
      <c r="W189" s="4">
        <f t="shared" ca="1" si="111"/>
        <v>12233149.253212627</v>
      </c>
      <c r="X189" s="4">
        <f t="shared" ca="1" si="111"/>
        <v>12432648.510443715</v>
      </c>
      <c r="Y189" s="4">
        <f t="shared" ca="1" si="111"/>
        <v>12628723.073667515</v>
      </c>
      <c r="Z189" s="4">
        <f t="shared" ca="1" si="111"/>
        <v>14248010.57876673</v>
      </c>
      <c r="AA189" s="4">
        <f t="shared" ca="1" si="111"/>
        <v>15867572.415715052</v>
      </c>
      <c r="AB189" s="4">
        <f t="shared" ca="1" si="111"/>
        <v>16470999.269362314</v>
      </c>
      <c r="AC189" s="4">
        <f t="shared" ca="1" si="111"/>
        <v>17055769.417771146</v>
      </c>
      <c r="AD189" s="4">
        <f t="shared" ca="1" si="111"/>
        <v>17248006.37901219</v>
      </c>
      <c r="AE189" s="4">
        <f t="shared" ca="1" si="111"/>
        <v>17425712.728988908</v>
      </c>
      <c r="AF189" s="4">
        <f t="shared" ca="1" si="111"/>
        <v>17450311.24997174</v>
      </c>
      <c r="AG189" s="4">
        <f t="shared" ca="1" si="111"/>
        <v>17450260.000342883</v>
      </c>
      <c r="AH189" s="4">
        <f t="shared" ca="1" si="111"/>
        <v>17797709.908595342</v>
      </c>
      <c r="AI189" s="4">
        <f t="shared" ref="AI189:BI189" ca="1" si="112">AI168</f>
        <v>18148142.849360645</v>
      </c>
      <c r="AJ189" s="4">
        <f t="shared" ca="1" si="112"/>
        <v>18501876.373248935</v>
      </c>
      <c r="AK189" s="4">
        <f t="shared" ca="1" si="112"/>
        <v>18858665.217658572</v>
      </c>
      <c r="AL189" s="4">
        <f t="shared" ca="1" si="112"/>
        <v>19218537.439791065</v>
      </c>
      <c r="AM189" s="4">
        <f t="shared" ca="1" si="112"/>
        <v>19581521.37239591</v>
      </c>
      <c r="AN189" s="4">
        <f t="shared" ca="1" si="112"/>
        <v>19947645.626657765</v>
      </c>
      <c r="AO189" s="4">
        <f t="shared" ca="1" si="112"/>
        <v>20316939.095114905</v>
      </c>
      <c r="AP189" s="4">
        <f t="shared" ca="1" si="112"/>
        <v>20527450.109339371</v>
      </c>
      <c r="AQ189" s="4">
        <f t="shared" ca="1" si="112"/>
        <v>20738929.328280579</v>
      </c>
      <c r="AR189" s="4">
        <f t="shared" ca="1" si="112"/>
        <v>20840348.716808558</v>
      </c>
      <c r="AS189" s="4">
        <f t="shared" ca="1" si="112"/>
        <v>20940423.216114119</v>
      </c>
      <c r="AT189" s="4">
        <f t="shared" ca="1" si="112"/>
        <v>22367262.47724735</v>
      </c>
      <c r="AU189" s="4">
        <f t="shared" ca="1" si="112"/>
        <v>23814085.275791369</v>
      </c>
      <c r="AV189" s="4">
        <f t="shared" ca="1" si="112"/>
        <v>24834042.566841893</v>
      </c>
      <c r="AW189" s="4">
        <f t="shared" ca="1" si="112"/>
        <v>25867114.52016576</v>
      </c>
      <c r="AX189" s="4">
        <f t="shared" ca="1" si="112"/>
        <v>25860928.10146524</v>
      </c>
      <c r="AY189" s="4">
        <f t="shared" ca="1" si="112"/>
        <v>25850155.909034573</v>
      </c>
      <c r="AZ189" s="4">
        <f t="shared" ca="1" si="112"/>
        <v>26239438.894757502</v>
      </c>
      <c r="BA189" s="4">
        <f t="shared" ca="1" si="112"/>
        <v>26631486.316453151</v>
      </c>
      <c r="BB189" s="4">
        <f t="shared" ca="1" si="112"/>
        <v>26967261.259712201</v>
      </c>
      <c r="BC189" s="4">
        <f t="shared" ca="1" si="112"/>
        <v>27304556.11357281</v>
      </c>
      <c r="BD189" s="4">
        <f t="shared" ca="1" si="112"/>
        <v>27787826.912503876</v>
      </c>
      <c r="BE189" s="4">
        <f t="shared" ca="1" si="112"/>
        <v>28275234.727649923</v>
      </c>
      <c r="BF189" s="4">
        <f t="shared" ca="1" si="112"/>
        <v>28766931.266206156</v>
      </c>
      <c r="BG189" s="4">
        <f t="shared" ca="1" si="112"/>
        <v>29262842.070615649</v>
      </c>
      <c r="BH189" s="4">
        <f t="shared" ca="1" si="112"/>
        <v>29377752.3539575</v>
      </c>
      <c r="BI189" s="4">
        <f t="shared" ca="1" si="112"/>
        <v>29346001.871433992</v>
      </c>
    </row>
    <row r="192" spans="1:63" x14ac:dyDescent="0.25">
      <c r="A192" t="s">
        <v>108</v>
      </c>
      <c r="C192">
        <v>1</v>
      </c>
      <c r="D192">
        <v>2</v>
      </c>
      <c r="E192">
        <v>3</v>
      </c>
      <c r="F192">
        <v>4</v>
      </c>
      <c r="G192">
        <v>5</v>
      </c>
      <c r="H192">
        <v>6</v>
      </c>
      <c r="I192">
        <v>7</v>
      </c>
      <c r="J192">
        <v>8</v>
      </c>
      <c r="K192">
        <v>9</v>
      </c>
      <c r="L192">
        <v>10</v>
      </c>
      <c r="M192">
        <v>11</v>
      </c>
      <c r="N192">
        <v>12</v>
      </c>
      <c r="O192">
        <v>13</v>
      </c>
      <c r="P192">
        <v>14</v>
      </c>
      <c r="Q192">
        <v>15</v>
      </c>
      <c r="R192">
        <v>16</v>
      </c>
      <c r="S192">
        <v>17</v>
      </c>
      <c r="T192">
        <v>18</v>
      </c>
      <c r="U192">
        <v>19</v>
      </c>
      <c r="V192">
        <v>20</v>
      </c>
      <c r="W192">
        <v>21</v>
      </c>
      <c r="X192">
        <v>22</v>
      </c>
      <c r="Y192">
        <v>23</v>
      </c>
      <c r="Z192">
        <v>24</v>
      </c>
      <c r="AA192">
        <v>25</v>
      </c>
      <c r="AB192">
        <v>26</v>
      </c>
      <c r="AC192">
        <v>27</v>
      </c>
      <c r="AD192">
        <v>28</v>
      </c>
      <c r="AE192">
        <v>29</v>
      </c>
      <c r="AF192">
        <v>30</v>
      </c>
      <c r="AG192">
        <v>31</v>
      </c>
      <c r="AH192">
        <v>32</v>
      </c>
      <c r="AI192">
        <v>33</v>
      </c>
      <c r="AJ192">
        <v>34</v>
      </c>
      <c r="AK192">
        <v>35</v>
      </c>
      <c r="AL192">
        <v>36</v>
      </c>
      <c r="AM192">
        <v>37</v>
      </c>
      <c r="AN192">
        <v>38</v>
      </c>
      <c r="AO192">
        <v>39</v>
      </c>
      <c r="AP192">
        <v>40</v>
      </c>
      <c r="AQ192">
        <v>41</v>
      </c>
      <c r="AR192">
        <v>42</v>
      </c>
      <c r="AS192">
        <v>43</v>
      </c>
      <c r="AT192">
        <v>44</v>
      </c>
      <c r="AU192">
        <v>45</v>
      </c>
      <c r="AV192">
        <v>46</v>
      </c>
      <c r="AW192">
        <v>47</v>
      </c>
      <c r="AX192">
        <v>48</v>
      </c>
      <c r="AY192">
        <v>49</v>
      </c>
      <c r="AZ192">
        <v>50</v>
      </c>
      <c r="BA192">
        <v>51</v>
      </c>
      <c r="BB192">
        <v>52</v>
      </c>
      <c r="BC192">
        <v>53</v>
      </c>
      <c r="BD192">
        <v>54</v>
      </c>
      <c r="BE192">
        <v>55</v>
      </c>
      <c r="BF192">
        <v>56</v>
      </c>
      <c r="BG192">
        <v>57</v>
      </c>
      <c r="BH192">
        <v>58</v>
      </c>
      <c r="BI192">
        <v>59</v>
      </c>
      <c r="BK192" t="s">
        <v>109</v>
      </c>
    </row>
    <row r="193" spans="1:63" x14ac:dyDescent="0.25">
      <c r="A193">
        <v>1</v>
      </c>
    </row>
    <row r="194" spans="1:63" x14ac:dyDescent="0.25">
      <c r="A194">
        <f>A193+1</f>
        <v>2</v>
      </c>
      <c r="C194" s="4">
        <f ca="1">IF(C$192&lt;=$A194,C$188,0)+IF(C$192=$A194,C$189)</f>
        <v>-12032796.192507103</v>
      </c>
      <c r="D194" s="4">
        <f t="shared" ref="D194:S209" ca="1" si="113">IF(D$192&lt;=$A194,D$188,0)+IF(D$192=$A194,D$189)</f>
        <v>14523216.569787301</v>
      </c>
      <c r="E194" s="4">
        <f t="shared" si="113"/>
        <v>0</v>
      </c>
      <c r="F194" s="4">
        <f t="shared" si="113"/>
        <v>0</v>
      </c>
      <c r="G194" s="4">
        <f t="shared" si="113"/>
        <v>0</v>
      </c>
      <c r="H194" s="4">
        <f t="shared" si="113"/>
        <v>0</v>
      </c>
      <c r="I194" s="4">
        <f t="shared" si="113"/>
        <v>0</v>
      </c>
      <c r="J194" s="4">
        <f t="shared" si="113"/>
        <v>0</v>
      </c>
      <c r="K194" s="4">
        <f t="shared" si="113"/>
        <v>0</v>
      </c>
      <c r="L194" s="4">
        <f t="shared" si="113"/>
        <v>0</v>
      </c>
      <c r="M194" s="4">
        <f t="shared" si="113"/>
        <v>0</v>
      </c>
      <c r="N194" s="4">
        <f t="shared" si="113"/>
        <v>0</v>
      </c>
      <c r="O194" s="4">
        <f t="shared" si="113"/>
        <v>0</v>
      </c>
      <c r="P194" s="4">
        <f t="shared" si="113"/>
        <v>0</v>
      </c>
      <c r="Q194" s="4">
        <f t="shared" si="113"/>
        <v>0</v>
      </c>
      <c r="R194" s="4">
        <f t="shared" si="113"/>
        <v>0</v>
      </c>
      <c r="S194" s="4">
        <f t="shared" si="113"/>
        <v>0</v>
      </c>
      <c r="T194" s="4">
        <f t="shared" ref="T194:AI209" si="114">IF(T$192&lt;=$A194,T$188,0)+IF(T$192=$A194,T$189)</f>
        <v>0</v>
      </c>
      <c r="U194" s="4">
        <f t="shared" si="114"/>
        <v>0</v>
      </c>
      <c r="V194" s="4">
        <f t="shared" si="114"/>
        <v>0</v>
      </c>
      <c r="W194" s="4">
        <f t="shared" si="114"/>
        <v>0</v>
      </c>
      <c r="X194" s="4">
        <f t="shared" si="114"/>
        <v>0</v>
      </c>
      <c r="Y194" s="4">
        <f t="shared" si="114"/>
        <v>0</v>
      </c>
      <c r="Z194" s="4">
        <f t="shared" si="114"/>
        <v>0</v>
      </c>
      <c r="AA194" s="4">
        <f t="shared" si="114"/>
        <v>0</v>
      </c>
      <c r="AB194" s="4">
        <f t="shared" si="114"/>
        <v>0</v>
      </c>
      <c r="AC194" s="4">
        <f t="shared" si="114"/>
        <v>0</v>
      </c>
      <c r="AD194" s="4">
        <f t="shared" si="114"/>
        <v>0</v>
      </c>
      <c r="AE194" s="4">
        <f t="shared" si="114"/>
        <v>0</v>
      </c>
      <c r="AF194" s="4">
        <f t="shared" si="114"/>
        <v>0</v>
      </c>
      <c r="AG194" s="4">
        <f t="shared" si="114"/>
        <v>0</v>
      </c>
      <c r="AH194" s="4">
        <f t="shared" si="114"/>
        <v>0</v>
      </c>
      <c r="AI194" s="4">
        <f t="shared" si="114"/>
        <v>0</v>
      </c>
      <c r="AJ194" s="4">
        <f t="shared" ref="AJ194:AY209" si="115">IF(AJ$192&lt;=$A194,AJ$188,0)+IF(AJ$192=$A194,AJ$189)</f>
        <v>0</v>
      </c>
      <c r="AK194" s="4">
        <f t="shared" si="115"/>
        <v>0</v>
      </c>
      <c r="AL194" s="4">
        <f t="shared" si="115"/>
        <v>0</v>
      </c>
      <c r="AM194" s="4">
        <f t="shared" si="115"/>
        <v>0</v>
      </c>
      <c r="AN194" s="4">
        <f t="shared" si="115"/>
        <v>0</v>
      </c>
      <c r="AO194" s="4">
        <f t="shared" si="115"/>
        <v>0</v>
      </c>
      <c r="AP194" s="4">
        <f t="shared" si="115"/>
        <v>0</v>
      </c>
      <c r="AQ194" s="4">
        <f t="shared" si="115"/>
        <v>0</v>
      </c>
      <c r="AR194" s="4">
        <f t="shared" si="115"/>
        <v>0</v>
      </c>
      <c r="AS194" s="4">
        <f t="shared" si="115"/>
        <v>0</v>
      </c>
      <c r="AT194" s="4">
        <f t="shared" si="115"/>
        <v>0</v>
      </c>
      <c r="AU194" s="4">
        <f t="shared" si="115"/>
        <v>0</v>
      </c>
      <c r="AV194" s="4">
        <f t="shared" si="115"/>
        <v>0</v>
      </c>
      <c r="AW194" s="4">
        <f t="shared" si="115"/>
        <v>0</v>
      </c>
      <c r="AX194" s="4">
        <f t="shared" si="115"/>
        <v>0</v>
      </c>
      <c r="AY194" s="4">
        <f t="shared" si="115"/>
        <v>0</v>
      </c>
      <c r="AZ194" s="4">
        <f t="shared" ref="AZ194:BI209" si="116">IF(AZ$192&lt;=$A194,AZ$188,0)+IF(AZ$192=$A194,AZ$189)</f>
        <v>0</v>
      </c>
      <c r="BA194" s="4">
        <f t="shared" si="116"/>
        <v>0</v>
      </c>
      <c r="BB194" s="4">
        <f t="shared" si="116"/>
        <v>0</v>
      </c>
      <c r="BC194" s="4">
        <f t="shared" si="116"/>
        <v>0</v>
      </c>
      <c r="BD194" s="4">
        <f t="shared" si="116"/>
        <v>0</v>
      </c>
      <c r="BE194" s="4">
        <f t="shared" si="116"/>
        <v>0</v>
      </c>
      <c r="BF194" s="4">
        <f t="shared" si="116"/>
        <v>0</v>
      </c>
      <c r="BG194" s="4">
        <f t="shared" si="116"/>
        <v>0</v>
      </c>
      <c r="BH194" s="4">
        <f t="shared" si="116"/>
        <v>0</v>
      </c>
      <c r="BI194" s="4">
        <f t="shared" si="116"/>
        <v>0</v>
      </c>
      <c r="BK194" s="7">
        <f ca="1">-1+(1+IRR(C194:BI194))^4</f>
        <v>1.1221936517544631</v>
      </c>
    </row>
    <row r="195" spans="1:63" x14ac:dyDescent="0.25">
      <c r="A195">
        <f t="shared" ref="A195:A249" si="117">A194+1</f>
        <v>3</v>
      </c>
      <c r="C195" s="4">
        <f t="shared" ref="C195:R210" ca="1" si="118">IF(C$192&lt;=$A195,C$188,0)+IF(C$192=$A195,C$189)</f>
        <v>-12032796.192507103</v>
      </c>
      <c r="D195" s="4">
        <f t="shared" ca="1" si="113"/>
        <v>63558.656312934872</v>
      </c>
      <c r="E195" s="4">
        <f t="shared" ca="1" si="113"/>
        <v>15634929.331596745</v>
      </c>
      <c r="F195" s="4">
        <f t="shared" si="113"/>
        <v>0</v>
      </c>
      <c r="G195" s="4">
        <f t="shared" si="113"/>
        <v>0</v>
      </c>
      <c r="H195" s="4">
        <f t="shared" si="113"/>
        <v>0</v>
      </c>
      <c r="I195" s="4">
        <f t="shared" si="113"/>
        <v>0</v>
      </c>
      <c r="J195" s="4">
        <f t="shared" si="113"/>
        <v>0</v>
      </c>
      <c r="K195" s="4">
        <f t="shared" si="113"/>
        <v>0</v>
      </c>
      <c r="L195" s="4">
        <f t="shared" si="113"/>
        <v>0</v>
      </c>
      <c r="M195" s="4">
        <f t="shared" si="113"/>
        <v>0</v>
      </c>
      <c r="N195" s="4">
        <f t="shared" si="113"/>
        <v>0</v>
      </c>
      <c r="O195" s="4">
        <f t="shared" si="113"/>
        <v>0</v>
      </c>
      <c r="P195" s="4">
        <f t="shared" si="113"/>
        <v>0</v>
      </c>
      <c r="Q195" s="4">
        <f t="shared" si="113"/>
        <v>0</v>
      </c>
      <c r="R195" s="4">
        <f t="shared" si="113"/>
        <v>0</v>
      </c>
      <c r="S195" s="4">
        <f t="shared" si="113"/>
        <v>0</v>
      </c>
      <c r="T195" s="4">
        <f t="shared" si="114"/>
        <v>0</v>
      </c>
      <c r="U195" s="4">
        <f t="shared" si="114"/>
        <v>0</v>
      </c>
      <c r="V195" s="4">
        <f t="shared" si="114"/>
        <v>0</v>
      </c>
      <c r="W195" s="4">
        <f t="shared" si="114"/>
        <v>0</v>
      </c>
      <c r="X195" s="4">
        <f t="shared" si="114"/>
        <v>0</v>
      </c>
      <c r="Y195" s="4">
        <f t="shared" si="114"/>
        <v>0</v>
      </c>
      <c r="Z195" s="4">
        <f t="shared" si="114"/>
        <v>0</v>
      </c>
      <c r="AA195" s="4">
        <f t="shared" si="114"/>
        <v>0</v>
      </c>
      <c r="AB195" s="4">
        <f t="shared" si="114"/>
        <v>0</v>
      </c>
      <c r="AC195" s="4">
        <f t="shared" si="114"/>
        <v>0</v>
      </c>
      <c r="AD195" s="4">
        <f t="shared" si="114"/>
        <v>0</v>
      </c>
      <c r="AE195" s="4">
        <f t="shared" si="114"/>
        <v>0</v>
      </c>
      <c r="AF195" s="4">
        <f t="shared" si="114"/>
        <v>0</v>
      </c>
      <c r="AG195" s="4">
        <f t="shared" si="114"/>
        <v>0</v>
      </c>
      <c r="AH195" s="4">
        <f t="shared" si="114"/>
        <v>0</v>
      </c>
      <c r="AI195" s="4">
        <f t="shared" si="114"/>
        <v>0</v>
      </c>
      <c r="AJ195" s="4">
        <f t="shared" si="115"/>
        <v>0</v>
      </c>
      <c r="AK195" s="4">
        <f t="shared" si="115"/>
        <v>0</v>
      </c>
      <c r="AL195" s="4">
        <f t="shared" si="115"/>
        <v>0</v>
      </c>
      <c r="AM195" s="4">
        <f t="shared" si="115"/>
        <v>0</v>
      </c>
      <c r="AN195" s="4">
        <f t="shared" si="115"/>
        <v>0</v>
      </c>
      <c r="AO195" s="4">
        <f t="shared" si="115"/>
        <v>0</v>
      </c>
      <c r="AP195" s="4">
        <f t="shared" si="115"/>
        <v>0</v>
      </c>
      <c r="AQ195" s="4">
        <f t="shared" si="115"/>
        <v>0</v>
      </c>
      <c r="AR195" s="4">
        <f t="shared" si="115"/>
        <v>0</v>
      </c>
      <c r="AS195" s="4">
        <f t="shared" si="115"/>
        <v>0</v>
      </c>
      <c r="AT195" s="4">
        <f t="shared" si="115"/>
        <v>0</v>
      </c>
      <c r="AU195" s="4">
        <f t="shared" si="115"/>
        <v>0</v>
      </c>
      <c r="AV195" s="4">
        <f t="shared" si="115"/>
        <v>0</v>
      </c>
      <c r="AW195" s="4">
        <f t="shared" si="115"/>
        <v>0</v>
      </c>
      <c r="AX195" s="4">
        <f t="shared" si="115"/>
        <v>0</v>
      </c>
      <c r="AY195" s="4">
        <f t="shared" si="115"/>
        <v>0</v>
      </c>
      <c r="AZ195" s="4">
        <f t="shared" si="116"/>
        <v>0</v>
      </c>
      <c r="BA195" s="4">
        <f t="shared" si="116"/>
        <v>0</v>
      </c>
      <c r="BB195" s="4">
        <f t="shared" si="116"/>
        <v>0</v>
      </c>
      <c r="BC195" s="4">
        <f t="shared" si="116"/>
        <v>0</v>
      </c>
      <c r="BD195" s="4">
        <f t="shared" si="116"/>
        <v>0</v>
      </c>
      <c r="BE195" s="4">
        <f t="shared" si="116"/>
        <v>0</v>
      </c>
      <c r="BF195" s="4">
        <f t="shared" si="116"/>
        <v>0</v>
      </c>
      <c r="BG195" s="4">
        <f t="shared" si="116"/>
        <v>0</v>
      </c>
      <c r="BH195" s="4">
        <f t="shared" si="116"/>
        <v>0</v>
      </c>
      <c r="BI195" s="4">
        <f t="shared" si="116"/>
        <v>0</v>
      </c>
      <c r="BK195" s="7">
        <f t="shared" ref="BK195:BK251" ca="1" si="119">-1+(1+IRR(C195:BI195))^4</f>
        <v>0.70405514463300412</v>
      </c>
    </row>
    <row r="196" spans="1:63" x14ac:dyDescent="0.25">
      <c r="A196">
        <f t="shared" si="117"/>
        <v>4</v>
      </c>
      <c r="C196" s="4">
        <f t="shared" ca="1" si="118"/>
        <v>-12032796.192507103</v>
      </c>
      <c r="D196" s="4">
        <f t="shared" ca="1" si="113"/>
        <v>63558.656312934872</v>
      </c>
      <c r="E196" s="4">
        <f t="shared" ca="1" si="113"/>
        <v>102509.24152993565</v>
      </c>
      <c r="F196" s="4">
        <f t="shared" ca="1" si="113"/>
        <v>16747509.401542585</v>
      </c>
      <c r="G196" s="4">
        <f t="shared" si="113"/>
        <v>0</v>
      </c>
      <c r="H196" s="4">
        <f t="shared" si="113"/>
        <v>0</v>
      </c>
      <c r="I196" s="4">
        <f t="shared" si="113"/>
        <v>0</v>
      </c>
      <c r="J196" s="4">
        <f t="shared" si="113"/>
        <v>0</v>
      </c>
      <c r="K196" s="4">
        <f t="shared" si="113"/>
        <v>0</v>
      </c>
      <c r="L196" s="4">
        <f t="shared" si="113"/>
        <v>0</v>
      </c>
      <c r="M196" s="4">
        <f t="shared" si="113"/>
        <v>0</v>
      </c>
      <c r="N196" s="4">
        <f t="shared" si="113"/>
        <v>0</v>
      </c>
      <c r="O196" s="4">
        <f t="shared" si="113"/>
        <v>0</v>
      </c>
      <c r="P196" s="4">
        <f t="shared" si="113"/>
        <v>0</v>
      </c>
      <c r="Q196" s="4">
        <f t="shared" si="113"/>
        <v>0</v>
      </c>
      <c r="R196" s="4">
        <f t="shared" si="113"/>
        <v>0</v>
      </c>
      <c r="S196" s="4">
        <f t="shared" si="113"/>
        <v>0</v>
      </c>
      <c r="T196" s="4">
        <f t="shared" si="114"/>
        <v>0</v>
      </c>
      <c r="U196" s="4">
        <f t="shared" si="114"/>
        <v>0</v>
      </c>
      <c r="V196" s="4">
        <f t="shared" si="114"/>
        <v>0</v>
      </c>
      <c r="W196" s="4">
        <f t="shared" si="114"/>
        <v>0</v>
      </c>
      <c r="X196" s="4">
        <f t="shared" si="114"/>
        <v>0</v>
      </c>
      <c r="Y196" s="4">
        <f t="shared" si="114"/>
        <v>0</v>
      </c>
      <c r="Z196" s="4">
        <f t="shared" si="114"/>
        <v>0</v>
      </c>
      <c r="AA196" s="4">
        <f t="shared" si="114"/>
        <v>0</v>
      </c>
      <c r="AB196" s="4">
        <f t="shared" si="114"/>
        <v>0</v>
      </c>
      <c r="AC196" s="4">
        <f t="shared" si="114"/>
        <v>0</v>
      </c>
      <c r="AD196" s="4">
        <f t="shared" si="114"/>
        <v>0</v>
      </c>
      <c r="AE196" s="4">
        <f t="shared" si="114"/>
        <v>0</v>
      </c>
      <c r="AF196" s="4">
        <f t="shared" si="114"/>
        <v>0</v>
      </c>
      <c r="AG196" s="4">
        <f t="shared" si="114"/>
        <v>0</v>
      </c>
      <c r="AH196" s="4">
        <f t="shared" si="114"/>
        <v>0</v>
      </c>
      <c r="AI196" s="4">
        <f t="shared" si="114"/>
        <v>0</v>
      </c>
      <c r="AJ196" s="4">
        <f t="shared" si="115"/>
        <v>0</v>
      </c>
      <c r="AK196" s="4">
        <f t="shared" si="115"/>
        <v>0</v>
      </c>
      <c r="AL196" s="4">
        <f t="shared" si="115"/>
        <v>0</v>
      </c>
      <c r="AM196" s="4">
        <f t="shared" si="115"/>
        <v>0</v>
      </c>
      <c r="AN196" s="4">
        <f t="shared" si="115"/>
        <v>0</v>
      </c>
      <c r="AO196" s="4">
        <f t="shared" si="115"/>
        <v>0</v>
      </c>
      <c r="AP196" s="4">
        <f t="shared" si="115"/>
        <v>0</v>
      </c>
      <c r="AQ196" s="4">
        <f t="shared" si="115"/>
        <v>0</v>
      </c>
      <c r="AR196" s="4">
        <f t="shared" si="115"/>
        <v>0</v>
      </c>
      <c r="AS196" s="4">
        <f t="shared" si="115"/>
        <v>0</v>
      </c>
      <c r="AT196" s="4">
        <f t="shared" si="115"/>
        <v>0</v>
      </c>
      <c r="AU196" s="4">
        <f t="shared" si="115"/>
        <v>0</v>
      </c>
      <c r="AV196" s="4">
        <f t="shared" si="115"/>
        <v>0</v>
      </c>
      <c r="AW196" s="4">
        <f t="shared" si="115"/>
        <v>0</v>
      </c>
      <c r="AX196" s="4">
        <f t="shared" si="115"/>
        <v>0</v>
      </c>
      <c r="AY196" s="4">
        <f t="shared" si="115"/>
        <v>0</v>
      </c>
      <c r="AZ196" s="4">
        <f t="shared" si="116"/>
        <v>0</v>
      </c>
      <c r="BA196" s="4">
        <f t="shared" si="116"/>
        <v>0</v>
      </c>
      <c r="BB196" s="4">
        <f t="shared" si="116"/>
        <v>0</v>
      </c>
      <c r="BC196" s="4">
        <f t="shared" si="116"/>
        <v>0</v>
      </c>
      <c r="BD196" s="4">
        <f t="shared" si="116"/>
        <v>0</v>
      </c>
      <c r="BE196" s="4">
        <f t="shared" si="116"/>
        <v>0</v>
      </c>
      <c r="BF196" s="4">
        <f t="shared" si="116"/>
        <v>0</v>
      </c>
      <c r="BG196" s="4">
        <f t="shared" si="116"/>
        <v>0</v>
      </c>
      <c r="BH196" s="4">
        <f t="shared" si="116"/>
        <v>0</v>
      </c>
      <c r="BI196" s="4">
        <f t="shared" si="116"/>
        <v>0</v>
      </c>
      <c r="BK196" s="7">
        <f t="shared" ca="1" si="119"/>
        <v>0.57811735323585456</v>
      </c>
    </row>
    <row r="197" spans="1:63" x14ac:dyDescent="0.25">
      <c r="A197">
        <f t="shared" si="117"/>
        <v>5</v>
      </c>
      <c r="C197" s="4">
        <f t="shared" ca="1" si="118"/>
        <v>-12032796.192507103</v>
      </c>
      <c r="D197" s="4">
        <f t="shared" ca="1" si="113"/>
        <v>63558.656312934872</v>
      </c>
      <c r="E197" s="4">
        <f t="shared" ca="1" si="113"/>
        <v>102509.24152993565</v>
      </c>
      <c r="F197" s="4">
        <f t="shared" ca="1" si="113"/>
        <v>101954.08384196983</v>
      </c>
      <c r="G197" s="4">
        <f t="shared" ca="1" si="113"/>
        <v>16183577.57097091</v>
      </c>
      <c r="H197" s="4">
        <f t="shared" si="113"/>
        <v>0</v>
      </c>
      <c r="I197" s="4">
        <f t="shared" si="113"/>
        <v>0</v>
      </c>
      <c r="J197" s="4">
        <f t="shared" si="113"/>
        <v>0</v>
      </c>
      <c r="K197" s="4">
        <f t="shared" si="113"/>
        <v>0</v>
      </c>
      <c r="L197" s="4">
        <f t="shared" si="113"/>
        <v>0</v>
      </c>
      <c r="M197" s="4">
        <f t="shared" si="113"/>
        <v>0</v>
      </c>
      <c r="N197" s="4">
        <f t="shared" si="113"/>
        <v>0</v>
      </c>
      <c r="O197" s="4">
        <f t="shared" si="113"/>
        <v>0</v>
      </c>
      <c r="P197" s="4">
        <f t="shared" si="113"/>
        <v>0</v>
      </c>
      <c r="Q197" s="4">
        <f t="shared" si="113"/>
        <v>0</v>
      </c>
      <c r="R197" s="4">
        <f t="shared" si="113"/>
        <v>0</v>
      </c>
      <c r="S197" s="4">
        <f t="shared" si="113"/>
        <v>0</v>
      </c>
      <c r="T197" s="4">
        <f t="shared" si="114"/>
        <v>0</v>
      </c>
      <c r="U197" s="4">
        <f t="shared" si="114"/>
        <v>0</v>
      </c>
      <c r="V197" s="4">
        <f t="shared" si="114"/>
        <v>0</v>
      </c>
      <c r="W197" s="4">
        <f t="shared" si="114"/>
        <v>0</v>
      </c>
      <c r="X197" s="4">
        <f t="shared" si="114"/>
        <v>0</v>
      </c>
      <c r="Y197" s="4">
        <f t="shared" si="114"/>
        <v>0</v>
      </c>
      <c r="Z197" s="4">
        <f t="shared" si="114"/>
        <v>0</v>
      </c>
      <c r="AA197" s="4">
        <f t="shared" si="114"/>
        <v>0</v>
      </c>
      <c r="AB197" s="4">
        <f t="shared" si="114"/>
        <v>0</v>
      </c>
      <c r="AC197" s="4">
        <f t="shared" si="114"/>
        <v>0</v>
      </c>
      <c r="AD197" s="4">
        <f t="shared" si="114"/>
        <v>0</v>
      </c>
      <c r="AE197" s="4">
        <f t="shared" si="114"/>
        <v>0</v>
      </c>
      <c r="AF197" s="4">
        <f t="shared" si="114"/>
        <v>0</v>
      </c>
      <c r="AG197" s="4">
        <f t="shared" si="114"/>
        <v>0</v>
      </c>
      <c r="AH197" s="4">
        <f t="shared" si="114"/>
        <v>0</v>
      </c>
      <c r="AI197" s="4">
        <f t="shared" si="114"/>
        <v>0</v>
      </c>
      <c r="AJ197" s="4">
        <f t="shared" si="115"/>
        <v>0</v>
      </c>
      <c r="AK197" s="4">
        <f t="shared" si="115"/>
        <v>0</v>
      </c>
      <c r="AL197" s="4">
        <f t="shared" si="115"/>
        <v>0</v>
      </c>
      <c r="AM197" s="4">
        <f t="shared" si="115"/>
        <v>0</v>
      </c>
      <c r="AN197" s="4">
        <f t="shared" si="115"/>
        <v>0</v>
      </c>
      <c r="AO197" s="4">
        <f t="shared" si="115"/>
        <v>0</v>
      </c>
      <c r="AP197" s="4">
        <f t="shared" si="115"/>
        <v>0</v>
      </c>
      <c r="AQ197" s="4">
        <f t="shared" si="115"/>
        <v>0</v>
      </c>
      <c r="AR197" s="4">
        <f t="shared" si="115"/>
        <v>0</v>
      </c>
      <c r="AS197" s="4">
        <f t="shared" si="115"/>
        <v>0</v>
      </c>
      <c r="AT197" s="4">
        <f t="shared" si="115"/>
        <v>0</v>
      </c>
      <c r="AU197" s="4">
        <f t="shared" si="115"/>
        <v>0</v>
      </c>
      <c r="AV197" s="4">
        <f t="shared" si="115"/>
        <v>0</v>
      </c>
      <c r="AW197" s="4">
        <f t="shared" si="115"/>
        <v>0</v>
      </c>
      <c r="AX197" s="4">
        <f t="shared" si="115"/>
        <v>0</v>
      </c>
      <c r="AY197" s="4">
        <f t="shared" si="115"/>
        <v>0</v>
      </c>
      <c r="AZ197" s="4">
        <f t="shared" si="116"/>
        <v>0</v>
      </c>
      <c r="BA197" s="4">
        <f t="shared" si="116"/>
        <v>0</v>
      </c>
      <c r="BB197" s="4">
        <f t="shared" si="116"/>
        <v>0</v>
      </c>
      <c r="BC197" s="4">
        <f t="shared" si="116"/>
        <v>0</v>
      </c>
      <c r="BD197" s="4">
        <f t="shared" si="116"/>
        <v>0</v>
      </c>
      <c r="BE197" s="4">
        <f t="shared" si="116"/>
        <v>0</v>
      </c>
      <c r="BF197" s="4">
        <f t="shared" si="116"/>
        <v>0</v>
      </c>
      <c r="BG197" s="4">
        <f t="shared" si="116"/>
        <v>0</v>
      </c>
      <c r="BH197" s="4">
        <f t="shared" si="116"/>
        <v>0</v>
      </c>
      <c r="BI197" s="4">
        <f t="shared" si="116"/>
        <v>0</v>
      </c>
      <c r="BK197" s="7">
        <f t="shared" ca="1" si="119"/>
        <v>0.37078979427165315</v>
      </c>
    </row>
    <row r="198" spans="1:63" x14ac:dyDescent="0.25">
      <c r="A198">
        <f t="shared" si="117"/>
        <v>6</v>
      </c>
      <c r="C198" s="4">
        <f t="shared" ca="1" si="118"/>
        <v>-12032796.192507103</v>
      </c>
      <c r="D198" s="4">
        <f t="shared" ca="1" si="113"/>
        <v>63558.656312934872</v>
      </c>
      <c r="E198" s="4">
        <f t="shared" ca="1" si="113"/>
        <v>102509.24152993565</v>
      </c>
      <c r="F198" s="4">
        <f t="shared" ca="1" si="113"/>
        <v>101954.08384196983</v>
      </c>
      <c r="G198" s="4">
        <f t="shared" ca="1" si="113"/>
        <v>141263.71750819086</v>
      </c>
      <c r="H198" s="4">
        <f t="shared" ca="1" si="113"/>
        <v>16641090.966423627</v>
      </c>
      <c r="I198" s="4">
        <f t="shared" si="113"/>
        <v>0</v>
      </c>
      <c r="J198" s="4">
        <f t="shared" si="113"/>
        <v>0</v>
      </c>
      <c r="K198" s="4">
        <f t="shared" si="113"/>
        <v>0</v>
      </c>
      <c r="L198" s="4">
        <f t="shared" si="113"/>
        <v>0</v>
      </c>
      <c r="M198" s="4">
        <f t="shared" si="113"/>
        <v>0</v>
      </c>
      <c r="N198" s="4">
        <f t="shared" si="113"/>
        <v>0</v>
      </c>
      <c r="O198" s="4">
        <f t="shared" si="113"/>
        <v>0</v>
      </c>
      <c r="P198" s="4">
        <f t="shared" si="113"/>
        <v>0</v>
      </c>
      <c r="Q198" s="4">
        <f t="shared" si="113"/>
        <v>0</v>
      </c>
      <c r="R198" s="4">
        <f t="shared" si="113"/>
        <v>0</v>
      </c>
      <c r="S198" s="4">
        <f t="shared" si="113"/>
        <v>0</v>
      </c>
      <c r="T198" s="4">
        <f t="shared" si="114"/>
        <v>0</v>
      </c>
      <c r="U198" s="4">
        <f t="shared" si="114"/>
        <v>0</v>
      </c>
      <c r="V198" s="4">
        <f t="shared" si="114"/>
        <v>0</v>
      </c>
      <c r="W198" s="4">
        <f t="shared" si="114"/>
        <v>0</v>
      </c>
      <c r="X198" s="4">
        <f t="shared" si="114"/>
        <v>0</v>
      </c>
      <c r="Y198" s="4">
        <f t="shared" si="114"/>
        <v>0</v>
      </c>
      <c r="Z198" s="4">
        <f t="shared" si="114"/>
        <v>0</v>
      </c>
      <c r="AA198" s="4">
        <f t="shared" si="114"/>
        <v>0</v>
      </c>
      <c r="AB198" s="4">
        <f t="shared" si="114"/>
        <v>0</v>
      </c>
      <c r="AC198" s="4">
        <f t="shared" si="114"/>
        <v>0</v>
      </c>
      <c r="AD198" s="4">
        <f t="shared" si="114"/>
        <v>0</v>
      </c>
      <c r="AE198" s="4">
        <f t="shared" si="114"/>
        <v>0</v>
      </c>
      <c r="AF198" s="4">
        <f t="shared" si="114"/>
        <v>0</v>
      </c>
      <c r="AG198" s="4">
        <f t="shared" si="114"/>
        <v>0</v>
      </c>
      <c r="AH198" s="4">
        <f t="shared" si="114"/>
        <v>0</v>
      </c>
      <c r="AI198" s="4">
        <f t="shared" si="114"/>
        <v>0</v>
      </c>
      <c r="AJ198" s="4">
        <f t="shared" si="115"/>
        <v>0</v>
      </c>
      <c r="AK198" s="4">
        <f t="shared" si="115"/>
        <v>0</v>
      </c>
      <c r="AL198" s="4">
        <f t="shared" si="115"/>
        <v>0</v>
      </c>
      <c r="AM198" s="4">
        <f t="shared" si="115"/>
        <v>0</v>
      </c>
      <c r="AN198" s="4">
        <f t="shared" si="115"/>
        <v>0</v>
      </c>
      <c r="AO198" s="4">
        <f t="shared" si="115"/>
        <v>0</v>
      </c>
      <c r="AP198" s="4">
        <f t="shared" si="115"/>
        <v>0</v>
      </c>
      <c r="AQ198" s="4">
        <f t="shared" si="115"/>
        <v>0</v>
      </c>
      <c r="AR198" s="4">
        <f t="shared" si="115"/>
        <v>0</v>
      </c>
      <c r="AS198" s="4">
        <f t="shared" si="115"/>
        <v>0</v>
      </c>
      <c r="AT198" s="4">
        <f t="shared" si="115"/>
        <v>0</v>
      </c>
      <c r="AU198" s="4">
        <f t="shared" si="115"/>
        <v>0</v>
      </c>
      <c r="AV198" s="4">
        <f t="shared" si="115"/>
        <v>0</v>
      </c>
      <c r="AW198" s="4">
        <f t="shared" si="115"/>
        <v>0</v>
      </c>
      <c r="AX198" s="4">
        <f t="shared" si="115"/>
        <v>0</v>
      </c>
      <c r="AY198" s="4">
        <f t="shared" si="115"/>
        <v>0</v>
      </c>
      <c r="AZ198" s="4">
        <f t="shared" si="116"/>
        <v>0</v>
      </c>
      <c r="BA198" s="4">
        <f t="shared" si="116"/>
        <v>0</v>
      </c>
      <c r="BB198" s="4">
        <f t="shared" si="116"/>
        <v>0</v>
      </c>
      <c r="BC198" s="4">
        <f t="shared" si="116"/>
        <v>0</v>
      </c>
      <c r="BD198" s="4">
        <f t="shared" si="116"/>
        <v>0</v>
      </c>
      <c r="BE198" s="4">
        <f t="shared" si="116"/>
        <v>0</v>
      </c>
      <c r="BF198" s="4">
        <f t="shared" si="116"/>
        <v>0</v>
      </c>
      <c r="BG198" s="4">
        <f t="shared" si="116"/>
        <v>0</v>
      </c>
      <c r="BH198" s="4">
        <f t="shared" si="116"/>
        <v>0</v>
      </c>
      <c r="BI198" s="4">
        <f t="shared" si="116"/>
        <v>0</v>
      </c>
      <c r="BK198" s="7">
        <f t="shared" ca="1" si="119"/>
        <v>0.32596019599416404</v>
      </c>
    </row>
    <row r="199" spans="1:63" x14ac:dyDescent="0.25">
      <c r="A199">
        <f t="shared" si="117"/>
        <v>7</v>
      </c>
      <c r="C199" s="4">
        <f t="shared" ca="1" si="118"/>
        <v>-12032796.192507103</v>
      </c>
      <c r="D199" s="4">
        <f t="shared" ca="1" si="113"/>
        <v>63558.656312934872</v>
      </c>
      <c r="E199" s="4">
        <f t="shared" ca="1" si="113"/>
        <v>102509.24152993565</v>
      </c>
      <c r="F199" s="4">
        <f t="shared" ca="1" si="113"/>
        <v>101954.08384196983</v>
      </c>
      <c r="G199" s="4">
        <f t="shared" ca="1" si="113"/>
        <v>141263.71750819086</v>
      </c>
      <c r="H199" s="4">
        <f t="shared" ca="1" si="113"/>
        <v>161907.88197343212</v>
      </c>
      <c r="I199" s="4">
        <f t="shared" ca="1" si="113"/>
        <v>17088996.409565642</v>
      </c>
      <c r="J199" s="4">
        <f t="shared" si="113"/>
        <v>0</v>
      </c>
      <c r="K199" s="4">
        <f t="shared" si="113"/>
        <v>0</v>
      </c>
      <c r="L199" s="4">
        <f t="shared" si="113"/>
        <v>0</v>
      </c>
      <c r="M199" s="4">
        <f t="shared" si="113"/>
        <v>0</v>
      </c>
      <c r="N199" s="4">
        <f t="shared" si="113"/>
        <v>0</v>
      </c>
      <c r="O199" s="4">
        <f t="shared" si="113"/>
        <v>0</v>
      </c>
      <c r="P199" s="4">
        <f t="shared" si="113"/>
        <v>0</v>
      </c>
      <c r="Q199" s="4">
        <f t="shared" si="113"/>
        <v>0</v>
      </c>
      <c r="R199" s="4">
        <f t="shared" si="113"/>
        <v>0</v>
      </c>
      <c r="S199" s="4">
        <f t="shared" si="113"/>
        <v>0</v>
      </c>
      <c r="T199" s="4">
        <f t="shared" si="114"/>
        <v>0</v>
      </c>
      <c r="U199" s="4">
        <f t="shared" si="114"/>
        <v>0</v>
      </c>
      <c r="V199" s="4">
        <f t="shared" si="114"/>
        <v>0</v>
      </c>
      <c r="W199" s="4">
        <f t="shared" si="114"/>
        <v>0</v>
      </c>
      <c r="X199" s="4">
        <f t="shared" si="114"/>
        <v>0</v>
      </c>
      <c r="Y199" s="4">
        <f t="shared" si="114"/>
        <v>0</v>
      </c>
      <c r="Z199" s="4">
        <f t="shared" si="114"/>
        <v>0</v>
      </c>
      <c r="AA199" s="4">
        <f t="shared" si="114"/>
        <v>0</v>
      </c>
      <c r="AB199" s="4">
        <f t="shared" si="114"/>
        <v>0</v>
      </c>
      <c r="AC199" s="4">
        <f t="shared" si="114"/>
        <v>0</v>
      </c>
      <c r="AD199" s="4">
        <f t="shared" si="114"/>
        <v>0</v>
      </c>
      <c r="AE199" s="4">
        <f t="shared" si="114"/>
        <v>0</v>
      </c>
      <c r="AF199" s="4">
        <f t="shared" si="114"/>
        <v>0</v>
      </c>
      <c r="AG199" s="4">
        <f t="shared" si="114"/>
        <v>0</v>
      </c>
      <c r="AH199" s="4">
        <f t="shared" si="114"/>
        <v>0</v>
      </c>
      <c r="AI199" s="4">
        <f t="shared" si="114"/>
        <v>0</v>
      </c>
      <c r="AJ199" s="4">
        <f t="shared" si="115"/>
        <v>0</v>
      </c>
      <c r="AK199" s="4">
        <f t="shared" si="115"/>
        <v>0</v>
      </c>
      <c r="AL199" s="4">
        <f t="shared" si="115"/>
        <v>0</v>
      </c>
      <c r="AM199" s="4">
        <f t="shared" si="115"/>
        <v>0</v>
      </c>
      <c r="AN199" s="4">
        <f t="shared" si="115"/>
        <v>0</v>
      </c>
      <c r="AO199" s="4">
        <f t="shared" si="115"/>
        <v>0</v>
      </c>
      <c r="AP199" s="4">
        <f t="shared" si="115"/>
        <v>0</v>
      </c>
      <c r="AQ199" s="4">
        <f t="shared" si="115"/>
        <v>0</v>
      </c>
      <c r="AR199" s="4">
        <f t="shared" si="115"/>
        <v>0</v>
      </c>
      <c r="AS199" s="4">
        <f t="shared" si="115"/>
        <v>0</v>
      </c>
      <c r="AT199" s="4">
        <f t="shared" si="115"/>
        <v>0</v>
      </c>
      <c r="AU199" s="4">
        <f t="shared" si="115"/>
        <v>0</v>
      </c>
      <c r="AV199" s="4">
        <f t="shared" si="115"/>
        <v>0</v>
      </c>
      <c r="AW199" s="4">
        <f t="shared" si="115"/>
        <v>0</v>
      </c>
      <c r="AX199" s="4">
        <f t="shared" si="115"/>
        <v>0</v>
      </c>
      <c r="AY199" s="4">
        <f t="shared" si="115"/>
        <v>0</v>
      </c>
      <c r="AZ199" s="4">
        <f t="shared" si="116"/>
        <v>0</v>
      </c>
      <c r="BA199" s="4">
        <f t="shared" si="116"/>
        <v>0</v>
      </c>
      <c r="BB199" s="4">
        <f t="shared" si="116"/>
        <v>0</v>
      </c>
      <c r="BC199" s="4">
        <f t="shared" si="116"/>
        <v>0</v>
      </c>
      <c r="BD199" s="4">
        <f t="shared" si="116"/>
        <v>0</v>
      </c>
      <c r="BE199" s="4">
        <f t="shared" si="116"/>
        <v>0</v>
      </c>
      <c r="BF199" s="4">
        <f t="shared" si="116"/>
        <v>0</v>
      </c>
      <c r="BG199" s="4">
        <f t="shared" si="116"/>
        <v>0</v>
      </c>
      <c r="BH199" s="4">
        <f t="shared" si="116"/>
        <v>0</v>
      </c>
      <c r="BI199" s="4">
        <f t="shared" si="116"/>
        <v>0</v>
      </c>
      <c r="BK199" s="7">
        <f t="shared" ca="1" si="119"/>
        <v>0.29669565234962647</v>
      </c>
    </row>
    <row r="200" spans="1:63" x14ac:dyDescent="0.25">
      <c r="A200">
        <f t="shared" si="117"/>
        <v>8</v>
      </c>
      <c r="C200" s="4">
        <f t="shared" ca="1" si="118"/>
        <v>-12032796.192507103</v>
      </c>
      <c r="D200" s="4">
        <f t="shared" ca="1" si="113"/>
        <v>63558.656312934872</v>
      </c>
      <c r="E200" s="4">
        <f t="shared" ca="1" si="113"/>
        <v>102509.24152993565</v>
      </c>
      <c r="F200" s="4">
        <f t="shared" ca="1" si="113"/>
        <v>101954.08384196983</v>
      </c>
      <c r="G200" s="4">
        <f t="shared" ca="1" si="113"/>
        <v>141263.71750819086</v>
      </c>
      <c r="H200" s="4">
        <f t="shared" ca="1" si="113"/>
        <v>161907.88197343212</v>
      </c>
      <c r="I200" s="4">
        <f t="shared" ca="1" si="113"/>
        <v>188666.69673126901</v>
      </c>
      <c r="J200" s="4">
        <f t="shared" ca="1" si="113"/>
        <v>17390083.165051848</v>
      </c>
      <c r="K200" s="4">
        <f t="shared" si="113"/>
        <v>0</v>
      </c>
      <c r="L200" s="4">
        <f t="shared" si="113"/>
        <v>0</v>
      </c>
      <c r="M200" s="4">
        <f t="shared" si="113"/>
        <v>0</v>
      </c>
      <c r="N200" s="4">
        <f t="shared" si="113"/>
        <v>0</v>
      </c>
      <c r="O200" s="4">
        <f t="shared" si="113"/>
        <v>0</v>
      </c>
      <c r="P200" s="4">
        <f t="shared" si="113"/>
        <v>0</v>
      </c>
      <c r="Q200" s="4">
        <f t="shared" si="113"/>
        <v>0</v>
      </c>
      <c r="R200" s="4">
        <f t="shared" si="113"/>
        <v>0</v>
      </c>
      <c r="S200" s="4">
        <f t="shared" si="113"/>
        <v>0</v>
      </c>
      <c r="T200" s="4">
        <f t="shared" si="114"/>
        <v>0</v>
      </c>
      <c r="U200" s="4">
        <f t="shared" si="114"/>
        <v>0</v>
      </c>
      <c r="V200" s="4">
        <f t="shared" si="114"/>
        <v>0</v>
      </c>
      <c r="W200" s="4">
        <f t="shared" si="114"/>
        <v>0</v>
      </c>
      <c r="X200" s="4">
        <f t="shared" si="114"/>
        <v>0</v>
      </c>
      <c r="Y200" s="4">
        <f t="shared" si="114"/>
        <v>0</v>
      </c>
      <c r="Z200" s="4">
        <f t="shared" si="114"/>
        <v>0</v>
      </c>
      <c r="AA200" s="4">
        <f t="shared" si="114"/>
        <v>0</v>
      </c>
      <c r="AB200" s="4">
        <f t="shared" si="114"/>
        <v>0</v>
      </c>
      <c r="AC200" s="4">
        <f t="shared" si="114"/>
        <v>0</v>
      </c>
      <c r="AD200" s="4">
        <f t="shared" si="114"/>
        <v>0</v>
      </c>
      <c r="AE200" s="4">
        <f t="shared" si="114"/>
        <v>0</v>
      </c>
      <c r="AF200" s="4">
        <f t="shared" si="114"/>
        <v>0</v>
      </c>
      <c r="AG200" s="4">
        <f t="shared" si="114"/>
        <v>0</v>
      </c>
      <c r="AH200" s="4">
        <f t="shared" si="114"/>
        <v>0</v>
      </c>
      <c r="AI200" s="4">
        <f t="shared" si="114"/>
        <v>0</v>
      </c>
      <c r="AJ200" s="4">
        <f t="shared" si="115"/>
        <v>0</v>
      </c>
      <c r="AK200" s="4">
        <f t="shared" si="115"/>
        <v>0</v>
      </c>
      <c r="AL200" s="4">
        <f t="shared" si="115"/>
        <v>0</v>
      </c>
      <c r="AM200" s="4">
        <f t="shared" si="115"/>
        <v>0</v>
      </c>
      <c r="AN200" s="4">
        <f t="shared" si="115"/>
        <v>0</v>
      </c>
      <c r="AO200" s="4">
        <f t="shared" si="115"/>
        <v>0</v>
      </c>
      <c r="AP200" s="4">
        <f t="shared" si="115"/>
        <v>0</v>
      </c>
      <c r="AQ200" s="4">
        <f t="shared" si="115"/>
        <v>0</v>
      </c>
      <c r="AR200" s="4">
        <f t="shared" si="115"/>
        <v>0</v>
      </c>
      <c r="AS200" s="4">
        <f t="shared" si="115"/>
        <v>0</v>
      </c>
      <c r="AT200" s="4">
        <f t="shared" si="115"/>
        <v>0</v>
      </c>
      <c r="AU200" s="4">
        <f t="shared" si="115"/>
        <v>0</v>
      </c>
      <c r="AV200" s="4">
        <f t="shared" si="115"/>
        <v>0</v>
      </c>
      <c r="AW200" s="4">
        <f t="shared" si="115"/>
        <v>0</v>
      </c>
      <c r="AX200" s="4">
        <f t="shared" si="115"/>
        <v>0</v>
      </c>
      <c r="AY200" s="4">
        <f t="shared" si="115"/>
        <v>0</v>
      </c>
      <c r="AZ200" s="4">
        <f t="shared" si="116"/>
        <v>0</v>
      </c>
      <c r="BA200" s="4">
        <f t="shared" si="116"/>
        <v>0</v>
      </c>
      <c r="BB200" s="4">
        <f t="shared" si="116"/>
        <v>0</v>
      </c>
      <c r="BC200" s="4">
        <f t="shared" si="116"/>
        <v>0</v>
      </c>
      <c r="BD200" s="4">
        <f t="shared" si="116"/>
        <v>0</v>
      </c>
      <c r="BE200" s="4">
        <f t="shared" si="116"/>
        <v>0</v>
      </c>
      <c r="BF200" s="4">
        <f t="shared" si="116"/>
        <v>0</v>
      </c>
      <c r="BG200" s="4">
        <f t="shared" si="116"/>
        <v>0</v>
      </c>
      <c r="BH200" s="4">
        <f t="shared" si="116"/>
        <v>0</v>
      </c>
      <c r="BI200" s="4">
        <f t="shared" si="116"/>
        <v>0</v>
      </c>
      <c r="BK200" s="7">
        <f t="shared" ca="1" si="119"/>
        <v>0.270750964964519</v>
      </c>
    </row>
    <row r="201" spans="1:63" x14ac:dyDescent="0.25">
      <c r="A201">
        <f t="shared" si="117"/>
        <v>9</v>
      </c>
      <c r="C201" s="4">
        <f t="shared" ca="1" si="118"/>
        <v>-12032796.192507103</v>
      </c>
      <c r="D201" s="4">
        <f t="shared" ca="1" si="113"/>
        <v>63558.656312934872</v>
      </c>
      <c r="E201" s="4">
        <f t="shared" ca="1" si="113"/>
        <v>102509.24152993565</v>
      </c>
      <c r="F201" s="4">
        <f t="shared" ca="1" si="113"/>
        <v>101954.08384196983</v>
      </c>
      <c r="G201" s="4">
        <f t="shared" ca="1" si="113"/>
        <v>141263.71750819086</v>
      </c>
      <c r="H201" s="4">
        <f t="shared" ca="1" si="113"/>
        <v>161907.88197343212</v>
      </c>
      <c r="I201" s="4">
        <f t="shared" ca="1" si="113"/>
        <v>188666.69673126901</v>
      </c>
      <c r="J201" s="4">
        <f t="shared" ca="1" si="113"/>
        <v>219237.33082083959</v>
      </c>
      <c r="K201" s="4">
        <f t="shared" ca="1" si="113"/>
        <v>17659661.412005197</v>
      </c>
      <c r="L201" s="4">
        <f t="shared" si="113"/>
        <v>0</v>
      </c>
      <c r="M201" s="4">
        <f t="shared" si="113"/>
        <v>0</v>
      </c>
      <c r="N201" s="4">
        <f t="shared" si="113"/>
        <v>0</v>
      </c>
      <c r="O201" s="4">
        <f t="shared" si="113"/>
        <v>0</v>
      </c>
      <c r="P201" s="4">
        <f t="shared" si="113"/>
        <v>0</v>
      </c>
      <c r="Q201" s="4">
        <f t="shared" si="113"/>
        <v>0</v>
      </c>
      <c r="R201" s="4">
        <f t="shared" si="113"/>
        <v>0</v>
      </c>
      <c r="S201" s="4">
        <f t="shared" si="113"/>
        <v>0</v>
      </c>
      <c r="T201" s="4">
        <f t="shared" si="114"/>
        <v>0</v>
      </c>
      <c r="U201" s="4">
        <f t="shared" si="114"/>
        <v>0</v>
      </c>
      <c r="V201" s="4">
        <f t="shared" si="114"/>
        <v>0</v>
      </c>
      <c r="W201" s="4">
        <f t="shared" si="114"/>
        <v>0</v>
      </c>
      <c r="X201" s="4">
        <f t="shared" si="114"/>
        <v>0</v>
      </c>
      <c r="Y201" s="4">
        <f t="shared" si="114"/>
        <v>0</v>
      </c>
      <c r="Z201" s="4">
        <f t="shared" si="114"/>
        <v>0</v>
      </c>
      <c r="AA201" s="4">
        <f t="shared" si="114"/>
        <v>0</v>
      </c>
      <c r="AB201" s="4">
        <f t="shared" si="114"/>
        <v>0</v>
      </c>
      <c r="AC201" s="4">
        <f t="shared" si="114"/>
        <v>0</v>
      </c>
      <c r="AD201" s="4">
        <f t="shared" si="114"/>
        <v>0</v>
      </c>
      <c r="AE201" s="4">
        <f t="shared" si="114"/>
        <v>0</v>
      </c>
      <c r="AF201" s="4">
        <f t="shared" si="114"/>
        <v>0</v>
      </c>
      <c r="AG201" s="4">
        <f t="shared" si="114"/>
        <v>0</v>
      </c>
      <c r="AH201" s="4">
        <f t="shared" si="114"/>
        <v>0</v>
      </c>
      <c r="AI201" s="4">
        <f t="shared" si="114"/>
        <v>0</v>
      </c>
      <c r="AJ201" s="4">
        <f t="shared" si="115"/>
        <v>0</v>
      </c>
      <c r="AK201" s="4">
        <f t="shared" si="115"/>
        <v>0</v>
      </c>
      <c r="AL201" s="4">
        <f t="shared" si="115"/>
        <v>0</v>
      </c>
      <c r="AM201" s="4">
        <f t="shared" si="115"/>
        <v>0</v>
      </c>
      <c r="AN201" s="4">
        <f t="shared" si="115"/>
        <v>0</v>
      </c>
      <c r="AO201" s="4">
        <f t="shared" si="115"/>
        <v>0</v>
      </c>
      <c r="AP201" s="4">
        <f t="shared" si="115"/>
        <v>0</v>
      </c>
      <c r="AQ201" s="4">
        <f t="shared" si="115"/>
        <v>0</v>
      </c>
      <c r="AR201" s="4">
        <f t="shared" si="115"/>
        <v>0</v>
      </c>
      <c r="AS201" s="4">
        <f t="shared" si="115"/>
        <v>0</v>
      </c>
      <c r="AT201" s="4">
        <f t="shared" si="115"/>
        <v>0</v>
      </c>
      <c r="AU201" s="4">
        <f t="shared" si="115"/>
        <v>0</v>
      </c>
      <c r="AV201" s="4">
        <f t="shared" si="115"/>
        <v>0</v>
      </c>
      <c r="AW201" s="4">
        <f t="shared" si="115"/>
        <v>0</v>
      </c>
      <c r="AX201" s="4">
        <f t="shared" si="115"/>
        <v>0</v>
      </c>
      <c r="AY201" s="4">
        <f t="shared" si="115"/>
        <v>0</v>
      </c>
      <c r="AZ201" s="4">
        <f t="shared" si="116"/>
        <v>0</v>
      </c>
      <c r="BA201" s="4">
        <f t="shared" si="116"/>
        <v>0</v>
      </c>
      <c r="BB201" s="4">
        <f t="shared" si="116"/>
        <v>0</v>
      </c>
      <c r="BC201" s="4">
        <f t="shared" si="116"/>
        <v>0</v>
      </c>
      <c r="BD201" s="4">
        <f t="shared" si="116"/>
        <v>0</v>
      </c>
      <c r="BE201" s="4">
        <f t="shared" si="116"/>
        <v>0</v>
      </c>
      <c r="BF201" s="4">
        <f t="shared" si="116"/>
        <v>0</v>
      </c>
      <c r="BG201" s="4">
        <f t="shared" si="116"/>
        <v>0</v>
      </c>
      <c r="BH201" s="4">
        <f t="shared" si="116"/>
        <v>0</v>
      </c>
      <c r="BI201" s="4">
        <f t="shared" si="116"/>
        <v>0</v>
      </c>
      <c r="BK201" s="7">
        <f t="shared" ca="1" si="119"/>
        <v>0.2514036080774853</v>
      </c>
    </row>
    <row r="202" spans="1:63" x14ac:dyDescent="0.25">
      <c r="A202">
        <f t="shared" si="117"/>
        <v>10</v>
      </c>
      <c r="C202" s="4">
        <f t="shared" ca="1" si="118"/>
        <v>-12032796.192507103</v>
      </c>
      <c r="D202" s="4">
        <f t="shared" ca="1" si="113"/>
        <v>63558.656312934872</v>
      </c>
      <c r="E202" s="4">
        <f t="shared" ca="1" si="113"/>
        <v>102509.24152993565</v>
      </c>
      <c r="F202" s="4">
        <f t="shared" ca="1" si="113"/>
        <v>101954.08384196983</v>
      </c>
      <c r="G202" s="4">
        <f t="shared" ca="1" si="113"/>
        <v>141263.71750819086</v>
      </c>
      <c r="H202" s="4">
        <f t="shared" ca="1" si="113"/>
        <v>161907.88197343212</v>
      </c>
      <c r="I202" s="4">
        <f t="shared" ca="1" si="113"/>
        <v>188666.69673126901</v>
      </c>
      <c r="J202" s="4">
        <f t="shared" ca="1" si="113"/>
        <v>219237.33082083959</v>
      </c>
      <c r="K202" s="4">
        <f t="shared" ca="1" si="113"/>
        <v>250738.7728261546</v>
      </c>
      <c r="L202" s="4">
        <f t="shared" ca="1" si="113"/>
        <v>17797762.472567629</v>
      </c>
      <c r="M202" s="4">
        <f t="shared" si="113"/>
        <v>0</v>
      </c>
      <c r="N202" s="4">
        <f t="shared" si="113"/>
        <v>0</v>
      </c>
      <c r="O202" s="4">
        <f t="shared" si="113"/>
        <v>0</v>
      </c>
      <c r="P202" s="4">
        <f t="shared" si="113"/>
        <v>0</v>
      </c>
      <c r="Q202" s="4">
        <f t="shared" si="113"/>
        <v>0</v>
      </c>
      <c r="R202" s="4">
        <f t="shared" si="113"/>
        <v>0</v>
      </c>
      <c r="S202" s="4">
        <f t="shared" si="113"/>
        <v>0</v>
      </c>
      <c r="T202" s="4">
        <f t="shared" si="114"/>
        <v>0</v>
      </c>
      <c r="U202" s="4">
        <f t="shared" si="114"/>
        <v>0</v>
      </c>
      <c r="V202" s="4">
        <f t="shared" si="114"/>
        <v>0</v>
      </c>
      <c r="W202" s="4">
        <f t="shared" si="114"/>
        <v>0</v>
      </c>
      <c r="X202" s="4">
        <f t="shared" si="114"/>
        <v>0</v>
      </c>
      <c r="Y202" s="4">
        <f t="shared" si="114"/>
        <v>0</v>
      </c>
      <c r="Z202" s="4">
        <f t="shared" si="114"/>
        <v>0</v>
      </c>
      <c r="AA202" s="4">
        <f t="shared" si="114"/>
        <v>0</v>
      </c>
      <c r="AB202" s="4">
        <f t="shared" si="114"/>
        <v>0</v>
      </c>
      <c r="AC202" s="4">
        <f t="shared" si="114"/>
        <v>0</v>
      </c>
      <c r="AD202" s="4">
        <f t="shared" si="114"/>
        <v>0</v>
      </c>
      <c r="AE202" s="4">
        <f t="shared" si="114"/>
        <v>0</v>
      </c>
      <c r="AF202" s="4">
        <f t="shared" si="114"/>
        <v>0</v>
      </c>
      <c r="AG202" s="4">
        <f t="shared" si="114"/>
        <v>0</v>
      </c>
      <c r="AH202" s="4">
        <f t="shared" si="114"/>
        <v>0</v>
      </c>
      <c r="AI202" s="4">
        <f t="shared" si="114"/>
        <v>0</v>
      </c>
      <c r="AJ202" s="4">
        <f t="shared" si="115"/>
        <v>0</v>
      </c>
      <c r="AK202" s="4">
        <f t="shared" si="115"/>
        <v>0</v>
      </c>
      <c r="AL202" s="4">
        <f t="shared" si="115"/>
        <v>0</v>
      </c>
      <c r="AM202" s="4">
        <f t="shared" si="115"/>
        <v>0</v>
      </c>
      <c r="AN202" s="4">
        <f t="shared" si="115"/>
        <v>0</v>
      </c>
      <c r="AO202" s="4">
        <f t="shared" si="115"/>
        <v>0</v>
      </c>
      <c r="AP202" s="4">
        <f t="shared" si="115"/>
        <v>0</v>
      </c>
      <c r="AQ202" s="4">
        <f t="shared" si="115"/>
        <v>0</v>
      </c>
      <c r="AR202" s="4">
        <f t="shared" si="115"/>
        <v>0</v>
      </c>
      <c r="AS202" s="4">
        <f t="shared" si="115"/>
        <v>0</v>
      </c>
      <c r="AT202" s="4">
        <f t="shared" si="115"/>
        <v>0</v>
      </c>
      <c r="AU202" s="4">
        <f t="shared" si="115"/>
        <v>0</v>
      </c>
      <c r="AV202" s="4">
        <f t="shared" si="115"/>
        <v>0</v>
      </c>
      <c r="AW202" s="4">
        <f t="shared" si="115"/>
        <v>0</v>
      </c>
      <c r="AX202" s="4">
        <f t="shared" si="115"/>
        <v>0</v>
      </c>
      <c r="AY202" s="4">
        <f t="shared" si="115"/>
        <v>0</v>
      </c>
      <c r="AZ202" s="4">
        <f t="shared" si="116"/>
        <v>0</v>
      </c>
      <c r="BA202" s="4">
        <f t="shared" si="116"/>
        <v>0</v>
      </c>
      <c r="BB202" s="4">
        <f t="shared" si="116"/>
        <v>0</v>
      </c>
      <c r="BC202" s="4">
        <f t="shared" si="116"/>
        <v>0</v>
      </c>
      <c r="BD202" s="4">
        <f t="shared" si="116"/>
        <v>0</v>
      </c>
      <c r="BE202" s="4">
        <f t="shared" si="116"/>
        <v>0</v>
      </c>
      <c r="BF202" s="4">
        <f t="shared" si="116"/>
        <v>0</v>
      </c>
      <c r="BG202" s="4">
        <f t="shared" si="116"/>
        <v>0</v>
      </c>
      <c r="BH202" s="4">
        <f t="shared" si="116"/>
        <v>0</v>
      </c>
      <c r="BI202" s="4">
        <f t="shared" si="116"/>
        <v>0</v>
      </c>
      <c r="BK202" s="7">
        <f t="shared" ca="1" si="119"/>
        <v>0.23349182812633495</v>
      </c>
    </row>
    <row r="203" spans="1:63" x14ac:dyDescent="0.25">
      <c r="A203">
        <f t="shared" si="117"/>
        <v>11</v>
      </c>
      <c r="C203" s="4">
        <f t="shared" ca="1" si="118"/>
        <v>-12032796.192507103</v>
      </c>
      <c r="D203" s="4">
        <f t="shared" ca="1" si="113"/>
        <v>63558.656312934872</v>
      </c>
      <c r="E203" s="4">
        <f t="shared" ca="1" si="113"/>
        <v>102509.24152993565</v>
      </c>
      <c r="F203" s="4">
        <f t="shared" ca="1" si="113"/>
        <v>101954.08384196983</v>
      </c>
      <c r="G203" s="4">
        <f t="shared" ca="1" si="113"/>
        <v>141263.71750819086</v>
      </c>
      <c r="H203" s="4">
        <f t="shared" ca="1" si="113"/>
        <v>161907.88197343212</v>
      </c>
      <c r="I203" s="4">
        <f t="shared" ca="1" si="113"/>
        <v>188666.69673126901</v>
      </c>
      <c r="J203" s="4">
        <f t="shared" ca="1" si="113"/>
        <v>219237.33082083959</v>
      </c>
      <c r="K203" s="4">
        <f t="shared" ca="1" si="113"/>
        <v>250738.7728261546</v>
      </c>
      <c r="L203" s="4">
        <f t="shared" ca="1" si="113"/>
        <v>223264.52670508937</v>
      </c>
      <c r="M203" s="4">
        <f t="shared" ca="1" si="113"/>
        <v>17952798.925994046</v>
      </c>
      <c r="N203" s="4">
        <f t="shared" si="113"/>
        <v>0</v>
      </c>
      <c r="O203" s="4">
        <f t="shared" si="113"/>
        <v>0</v>
      </c>
      <c r="P203" s="4">
        <f t="shared" si="113"/>
        <v>0</v>
      </c>
      <c r="Q203" s="4">
        <f t="shared" si="113"/>
        <v>0</v>
      </c>
      <c r="R203" s="4">
        <f t="shared" si="113"/>
        <v>0</v>
      </c>
      <c r="S203" s="4">
        <f t="shared" si="113"/>
        <v>0</v>
      </c>
      <c r="T203" s="4">
        <f t="shared" si="114"/>
        <v>0</v>
      </c>
      <c r="U203" s="4">
        <f t="shared" si="114"/>
        <v>0</v>
      </c>
      <c r="V203" s="4">
        <f t="shared" si="114"/>
        <v>0</v>
      </c>
      <c r="W203" s="4">
        <f t="shared" si="114"/>
        <v>0</v>
      </c>
      <c r="X203" s="4">
        <f t="shared" si="114"/>
        <v>0</v>
      </c>
      <c r="Y203" s="4">
        <f t="shared" si="114"/>
        <v>0</v>
      </c>
      <c r="Z203" s="4">
        <f t="shared" si="114"/>
        <v>0</v>
      </c>
      <c r="AA203" s="4">
        <f t="shared" si="114"/>
        <v>0</v>
      </c>
      <c r="AB203" s="4">
        <f t="shared" si="114"/>
        <v>0</v>
      </c>
      <c r="AC203" s="4">
        <f t="shared" si="114"/>
        <v>0</v>
      </c>
      <c r="AD203" s="4">
        <f t="shared" si="114"/>
        <v>0</v>
      </c>
      <c r="AE203" s="4">
        <f t="shared" si="114"/>
        <v>0</v>
      </c>
      <c r="AF203" s="4">
        <f t="shared" si="114"/>
        <v>0</v>
      </c>
      <c r="AG203" s="4">
        <f t="shared" si="114"/>
        <v>0</v>
      </c>
      <c r="AH203" s="4">
        <f t="shared" si="114"/>
        <v>0</v>
      </c>
      <c r="AI203" s="4">
        <f t="shared" si="114"/>
        <v>0</v>
      </c>
      <c r="AJ203" s="4">
        <f t="shared" si="115"/>
        <v>0</v>
      </c>
      <c r="AK203" s="4">
        <f t="shared" si="115"/>
        <v>0</v>
      </c>
      <c r="AL203" s="4">
        <f t="shared" si="115"/>
        <v>0</v>
      </c>
      <c r="AM203" s="4">
        <f t="shared" si="115"/>
        <v>0</v>
      </c>
      <c r="AN203" s="4">
        <f t="shared" si="115"/>
        <v>0</v>
      </c>
      <c r="AO203" s="4">
        <f t="shared" si="115"/>
        <v>0</v>
      </c>
      <c r="AP203" s="4">
        <f t="shared" si="115"/>
        <v>0</v>
      </c>
      <c r="AQ203" s="4">
        <f t="shared" si="115"/>
        <v>0</v>
      </c>
      <c r="AR203" s="4">
        <f t="shared" si="115"/>
        <v>0</v>
      </c>
      <c r="AS203" s="4">
        <f t="shared" si="115"/>
        <v>0</v>
      </c>
      <c r="AT203" s="4">
        <f t="shared" si="115"/>
        <v>0</v>
      </c>
      <c r="AU203" s="4">
        <f t="shared" si="115"/>
        <v>0</v>
      </c>
      <c r="AV203" s="4">
        <f t="shared" si="115"/>
        <v>0</v>
      </c>
      <c r="AW203" s="4">
        <f t="shared" si="115"/>
        <v>0</v>
      </c>
      <c r="AX203" s="4">
        <f t="shared" si="115"/>
        <v>0</v>
      </c>
      <c r="AY203" s="4">
        <f t="shared" si="115"/>
        <v>0</v>
      </c>
      <c r="AZ203" s="4">
        <f t="shared" si="116"/>
        <v>0</v>
      </c>
      <c r="BA203" s="4">
        <f t="shared" si="116"/>
        <v>0</v>
      </c>
      <c r="BB203" s="4">
        <f t="shared" si="116"/>
        <v>0</v>
      </c>
      <c r="BC203" s="4">
        <f t="shared" si="116"/>
        <v>0</v>
      </c>
      <c r="BD203" s="4">
        <f t="shared" si="116"/>
        <v>0</v>
      </c>
      <c r="BE203" s="4">
        <f t="shared" si="116"/>
        <v>0</v>
      </c>
      <c r="BF203" s="4">
        <f t="shared" si="116"/>
        <v>0</v>
      </c>
      <c r="BG203" s="4">
        <f t="shared" si="116"/>
        <v>0</v>
      </c>
      <c r="BH203" s="4">
        <f t="shared" si="116"/>
        <v>0</v>
      </c>
      <c r="BI203" s="4">
        <f t="shared" si="116"/>
        <v>0</v>
      </c>
      <c r="BK203" s="7">
        <f t="shared" ca="1" si="119"/>
        <v>0.21901302367967412</v>
      </c>
    </row>
    <row r="204" spans="1:63" x14ac:dyDescent="0.25">
      <c r="A204">
        <f t="shared" si="117"/>
        <v>12</v>
      </c>
      <c r="C204" s="4">
        <f t="shared" ca="1" si="118"/>
        <v>-12032796.192507103</v>
      </c>
      <c r="D204" s="4">
        <f t="shared" ca="1" si="113"/>
        <v>63558.656312934872</v>
      </c>
      <c r="E204" s="4">
        <f t="shared" ca="1" si="113"/>
        <v>102509.24152993565</v>
      </c>
      <c r="F204" s="4">
        <f t="shared" ca="1" si="113"/>
        <v>101954.08384196983</v>
      </c>
      <c r="G204" s="4">
        <f t="shared" ca="1" si="113"/>
        <v>141263.71750819086</v>
      </c>
      <c r="H204" s="4">
        <f t="shared" ca="1" si="113"/>
        <v>161907.88197343212</v>
      </c>
      <c r="I204" s="4">
        <f t="shared" ca="1" si="113"/>
        <v>188666.69673126901</v>
      </c>
      <c r="J204" s="4">
        <f t="shared" ca="1" si="113"/>
        <v>219237.33082083959</v>
      </c>
      <c r="K204" s="4">
        <f t="shared" ca="1" si="113"/>
        <v>250738.7728261546</v>
      </c>
      <c r="L204" s="4">
        <f t="shared" ca="1" si="113"/>
        <v>223264.52670508937</v>
      </c>
      <c r="M204" s="4">
        <f t="shared" ca="1" si="113"/>
        <v>215340.88356340589</v>
      </c>
      <c r="N204" s="4">
        <f t="shared" ca="1" si="113"/>
        <v>18270590.952195935</v>
      </c>
      <c r="O204" s="4">
        <f t="shared" si="113"/>
        <v>0</v>
      </c>
      <c r="P204" s="4">
        <f t="shared" si="113"/>
        <v>0</v>
      </c>
      <c r="Q204" s="4">
        <f t="shared" si="113"/>
        <v>0</v>
      </c>
      <c r="R204" s="4">
        <f t="shared" si="113"/>
        <v>0</v>
      </c>
      <c r="S204" s="4">
        <f t="shared" si="113"/>
        <v>0</v>
      </c>
      <c r="T204" s="4">
        <f t="shared" si="114"/>
        <v>0</v>
      </c>
      <c r="U204" s="4">
        <f t="shared" si="114"/>
        <v>0</v>
      </c>
      <c r="V204" s="4">
        <f t="shared" si="114"/>
        <v>0</v>
      </c>
      <c r="W204" s="4">
        <f t="shared" si="114"/>
        <v>0</v>
      </c>
      <c r="X204" s="4">
        <f t="shared" si="114"/>
        <v>0</v>
      </c>
      <c r="Y204" s="4">
        <f t="shared" si="114"/>
        <v>0</v>
      </c>
      <c r="Z204" s="4">
        <f t="shared" si="114"/>
        <v>0</v>
      </c>
      <c r="AA204" s="4">
        <f t="shared" si="114"/>
        <v>0</v>
      </c>
      <c r="AB204" s="4">
        <f t="shared" si="114"/>
        <v>0</v>
      </c>
      <c r="AC204" s="4">
        <f t="shared" si="114"/>
        <v>0</v>
      </c>
      <c r="AD204" s="4">
        <f t="shared" si="114"/>
        <v>0</v>
      </c>
      <c r="AE204" s="4">
        <f t="shared" si="114"/>
        <v>0</v>
      </c>
      <c r="AF204" s="4">
        <f t="shared" si="114"/>
        <v>0</v>
      </c>
      <c r="AG204" s="4">
        <f t="shared" si="114"/>
        <v>0</v>
      </c>
      <c r="AH204" s="4">
        <f t="shared" si="114"/>
        <v>0</v>
      </c>
      <c r="AI204" s="4">
        <f t="shared" si="114"/>
        <v>0</v>
      </c>
      <c r="AJ204" s="4">
        <f t="shared" si="115"/>
        <v>0</v>
      </c>
      <c r="AK204" s="4">
        <f t="shared" si="115"/>
        <v>0</v>
      </c>
      <c r="AL204" s="4">
        <f t="shared" si="115"/>
        <v>0</v>
      </c>
      <c r="AM204" s="4">
        <f t="shared" si="115"/>
        <v>0</v>
      </c>
      <c r="AN204" s="4">
        <f t="shared" si="115"/>
        <v>0</v>
      </c>
      <c r="AO204" s="4">
        <f t="shared" si="115"/>
        <v>0</v>
      </c>
      <c r="AP204" s="4">
        <f t="shared" si="115"/>
        <v>0</v>
      </c>
      <c r="AQ204" s="4">
        <f t="shared" si="115"/>
        <v>0</v>
      </c>
      <c r="AR204" s="4">
        <f t="shared" si="115"/>
        <v>0</v>
      </c>
      <c r="AS204" s="4">
        <f t="shared" si="115"/>
        <v>0</v>
      </c>
      <c r="AT204" s="4">
        <f t="shared" si="115"/>
        <v>0</v>
      </c>
      <c r="AU204" s="4">
        <f t="shared" si="115"/>
        <v>0</v>
      </c>
      <c r="AV204" s="4">
        <f t="shared" si="115"/>
        <v>0</v>
      </c>
      <c r="AW204" s="4">
        <f t="shared" si="115"/>
        <v>0</v>
      </c>
      <c r="AX204" s="4">
        <f t="shared" si="115"/>
        <v>0</v>
      </c>
      <c r="AY204" s="4">
        <f t="shared" si="115"/>
        <v>0</v>
      </c>
      <c r="AZ204" s="4">
        <f t="shared" si="116"/>
        <v>0</v>
      </c>
      <c r="BA204" s="4">
        <f t="shared" si="116"/>
        <v>0</v>
      </c>
      <c r="BB204" s="4">
        <f t="shared" si="116"/>
        <v>0</v>
      </c>
      <c r="BC204" s="4">
        <f t="shared" si="116"/>
        <v>0</v>
      </c>
      <c r="BD204" s="4">
        <f t="shared" si="116"/>
        <v>0</v>
      </c>
      <c r="BE204" s="4">
        <f t="shared" si="116"/>
        <v>0</v>
      </c>
      <c r="BF204" s="4">
        <f t="shared" si="116"/>
        <v>0</v>
      </c>
      <c r="BG204" s="4">
        <f t="shared" si="116"/>
        <v>0</v>
      </c>
      <c r="BH204" s="4">
        <f t="shared" si="116"/>
        <v>0</v>
      </c>
      <c r="BI204" s="4">
        <f t="shared" si="116"/>
        <v>0</v>
      </c>
      <c r="BK204" s="7">
        <f t="shared" ca="1" si="119"/>
        <v>0.21074688749978243</v>
      </c>
    </row>
    <row r="205" spans="1:63" x14ac:dyDescent="0.25">
      <c r="A205">
        <f t="shared" si="117"/>
        <v>13</v>
      </c>
      <c r="C205" s="4">
        <f t="shared" ca="1" si="118"/>
        <v>-12032796.192507103</v>
      </c>
      <c r="D205" s="4">
        <f t="shared" ca="1" si="113"/>
        <v>63558.656312934872</v>
      </c>
      <c r="E205" s="4">
        <f t="shared" ca="1" si="113"/>
        <v>102509.24152993565</v>
      </c>
      <c r="F205" s="4">
        <f t="shared" ca="1" si="113"/>
        <v>101954.08384196983</v>
      </c>
      <c r="G205" s="4">
        <f t="shared" ca="1" si="113"/>
        <v>141263.71750819086</v>
      </c>
      <c r="H205" s="4">
        <f t="shared" ca="1" si="113"/>
        <v>161907.88197343212</v>
      </c>
      <c r="I205" s="4">
        <f t="shared" ca="1" si="113"/>
        <v>188666.69673126901</v>
      </c>
      <c r="J205" s="4">
        <f t="shared" ca="1" si="113"/>
        <v>219237.33082083959</v>
      </c>
      <c r="K205" s="4">
        <f t="shared" ca="1" si="113"/>
        <v>250738.7728261546</v>
      </c>
      <c r="L205" s="4">
        <f t="shared" ca="1" si="113"/>
        <v>223264.52670508937</v>
      </c>
      <c r="M205" s="4">
        <f t="shared" ca="1" si="113"/>
        <v>215340.88356340589</v>
      </c>
      <c r="N205" s="4">
        <f t="shared" ca="1" si="113"/>
        <v>101650.59912148184</v>
      </c>
      <c r="O205" s="4">
        <f t="shared" ca="1" si="113"/>
        <v>18705389.760047149</v>
      </c>
      <c r="P205" s="4">
        <f t="shared" si="113"/>
        <v>0</v>
      </c>
      <c r="Q205" s="4">
        <f t="shared" si="113"/>
        <v>0</v>
      </c>
      <c r="R205" s="4">
        <f t="shared" si="113"/>
        <v>0</v>
      </c>
      <c r="S205" s="4">
        <f t="shared" si="113"/>
        <v>0</v>
      </c>
      <c r="T205" s="4">
        <f t="shared" si="114"/>
        <v>0</v>
      </c>
      <c r="U205" s="4">
        <f t="shared" si="114"/>
        <v>0</v>
      </c>
      <c r="V205" s="4">
        <f t="shared" si="114"/>
        <v>0</v>
      </c>
      <c r="W205" s="4">
        <f t="shared" si="114"/>
        <v>0</v>
      </c>
      <c r="X205" s="4">
        <f t="shared" si="114"/>
        <v>0</v>
      </c>
      <c r="Y205" s="4">
        <f t="shared" si="114"/>
        <v>0</v>
      </c>
      <c r="Z205" s="4">
        <f t="shared" si="114"/>
        <v>0</v>
      </c>
      <c r="AA205" s="4">
        <f t="shared" si="114"/>
        <v>0</v>
      </c>
      <c r="AB205" s="4">
        <f t="shared" si="114"/>
        <v>0</v>
      </c>
      <c r="AC205" s="4">
        <f t="shared" si="114"/>
        <v>0</v>
      </c>
      <c r="AD205" s="4">
        <f t="shared" si="114"/>
        <v>0</v>
      </c>
      <c r="AE205" s="4">
        <f t="shared" si="114"/>
        <v>0</v>
      </c>
      <c r="AF205" s="4">
        <f t="shared" si="114"/>
        <v>0</v>
      </c>
      <c r="AG205" s="4">
        <f t="shared" si="114"/>
        <v>0</v>
      </c>
      <c r="AH205" s="4">
        <f t="shared" si="114"/>
        <v>0</v>
      </c>
      <c r="AI205" s="4">
        <f t="shared" si="114"/>
        <v>0</v>
      </c>
      <c r="AJ205" s="4">
        <f t="shared" si="115"/>
        <v>0</v>
      </c>
      <c r="AK205" s="4">
        <f t="shared" si="115"/>
        <v>0</v>
      </c>
      <c r="AL205" s="4">
        <f t="shared" si="115"/>
        <v>0</v>
      </c>
      <c r="AM205" s="4">
        <f t="shared" si="115"/>
        <v>0</v>
      </c>
      <c r="AN205" s="4">
        <f t="shared" si="115"/>
        <v>0</v>
      </c>
      <c r="AO205" s="4">
        <f t="shared" si="115"/>
        <v>0</v>
      </c>
      <c r="AP205" s="4">
        <f t="shared" si="115"/>
        <v>0</v>
      </c>
      <c r="AQ205" s="4">
        <f t="shared" si="115"/>
        <v>0</v>
      </c>
      <c r="AR205" s="4">
        <f t="shared" si="115"/>
        <v>0</v>
      </c>
      <c r="AS205" s="4">
        <f t="shared" si="115"/>
        <v>0</v>
      </c>
      <c r="AT205" s="4">
        <f t="shared" si="115"/>
        <v>0</v>
      </c>
      <c r="AU205" s="4">
        <f t="shared" si="115"/>
        <v>0</v>
      </c>
      <c r="AV205" s="4">
        <f t="shared" si="115"/>
        <v>0</v>
      </c>
      <c r="AW205" s="4">
        <f t="shared" si="115"/>
        <v>0</v>
      </c>
      <c r="AX205" s="4">
        <f t="shared" si="115"/>
        <v>0</v>
      </c>
      <c r="AY205" s="4">
        <f t="shared" si="115"/>
        <v>0</v>
      </c>
      <c r="AZ205" s="4">
        <f t="shared" si="116"/>
        <v>0</v>
      </c>
      <c r="BA205" s="4">
        <f t="shared" si="116"/>
        <v>0</v>
      </c>
      <c r="BB205" s="4">
        <f t="shared" si="116"/>
        <v>0</v>
      </c>
      <c r="BC205" s="4">
        <f t="shared" si="116"/>
        <v>0</v>
      </c>
      <c r="BD205" s="4">
        <f t="shared" si="116"/>
        <v>0</v>
      </c>
      <c r="BE205" s="4">
        <f t="shared" si="116"/>
        <v>0</v>
      </c>
      <c r="BF205" s="4">
        <f t="shared" si="116"/>
        <v>0</v>
      </c>
      <c r="BG205" s="4">
        <f t="shared" si="116"/>
        <v>0</v>
      </c>
      <c r="BH205" s="4">
        <f t="shared" si="116"/>
        <v>0</v>
      </c>
      <c r="BI205" s="4">
        <f t="shared" si="116"/>
        <v>0</v>
      </c>
      <c r="BK205" s="7">
        <f t="shared" ca="1" si="119"/>
        <v>0.20367234154037162</v>
      </c>
    </row>
    <row r="206" spans="1:63" x14ac:dyDescent="0.25">
      <c r="A206">
        <f t="shared" si="117"/>
        <v>14</v>
      </c>
      <c r="C206" s="4">
        <f t="shared" ca="1" si="118"/>
        <v>-12032796.192507103</v>
      </c>
      <c r="D206" s="4">
        <f t="shared" ca="1" si="113"/>
        <v>63558.656312934872</v>
      </c>
      <c r="E206" s="4">
        <f t="shared" ca="1" si="113"/>
        <v>102509.24152993565</v>
      </c>
      <c r="F206" s="4">
        <f t="shared" ca="1" si="113"/>
        <v>101954.08384196983</v>
      </c>
      <c r="G206" s="4">
        <f t="shared" ca="1" si="113"/>
        <v>141263.71750819086</v>
      </c>
      <c r="H206" s="4">
        <f t="shared" ca="1" si="113"/>
        <v>161907.88197343212</v>
      </c>
      <c r="I206" s="4">
        <f t="shared" ca="1" si="113"/>
        <v>188666.69673126901</v>
      </c>
      <c r="J206" s="4">
        <f t="shared" ca="1" si="113"/>
        <v>219237.33082083959</v>
      </c>
      <c r="K206" s="4">
        <f t="shared" ca="1" si="113"/>
        <v>250738.7728261546</v>
      </c>
      <c r="L206" s="4">
        <f t="shared" ca="1" si="113"/>
        <v>223264.52670508937</v>
      </c>
      <c r="M206" s="4">
        <f t="shared" ca="1" si="113"/>
        <v>215340.88356340589</v>
      </c>
      <c r="N206" s="4">
        <f t="shared" ca="1" si="113"/>
        <v>101650.59912148184</v>
      </c>
      <c r="O206" s="4">
        <f t="shared" ca="1" si="113"/>
        <v>113069.84280918787</v>
      </c>
      <c r="P206" s="4">
        <f t="shared" ca="1" si="113"/>
        <v>19105967.743866682</v>
      </c>
      <c r="Q206" s="4">
        <f t="shared" si="113"/>
        <v>0</v>
      </c>
      <c r="R206" s="4">
        <f t="shared" si="113"/>
        <v>0</v>
      </c>
      <c r="S206" s="4">
        <f t="shared" si="113"/>
        <v>0</v>
      </c>
      <c r="T206" s="4">
        <f t="shared" si="114"/>
        <v>0</v>
      </c>
      <c r="U206" s="4">
        <f t="shared" si="114"/>
        <v>0</v>
      </c>
      <c r="V206" s="4">
        <f t="shared" si="114"/>
        <v>0</v>
      </c>
      <c r="W206" s="4">
        <f t="shared" si="114"/>
        <v>0</v>
      </c>
      <c r="X206" s="4">
        <f t="shared" si="114"/>
        <v>0</v>
      </c>
      <c r="Y206" s="4">
        <f t="shared" si="114"/>
        <v>0</v>
      </c>
      <c r="Z206" s="4">
        <f t="shared" si="114"/>
        <v>0</v>
      </c>
      <c r="AA206" s="4">
        <f t="shared" si="114"/>
        <v>0</v>
      </c>
      <c r="AB206" s="4">
        <f t="shared" si="114"/>
        <v>0</v>
      </c>
      <c r="AC206" s="4">
        <f t="shared" si="114"/>
        <v>0</v>
      </c>
      <c r="AD206" s="4">
        <f t="shared" si="114"/>
        <v>0</v>
      </c>
      <c r="AE206" s="4">
        <f t="shared" si="114"/>
        <v>0</v>
      </c>
      <c r="AF206" s="4">
        <f t="shared" si="114"/>
        <v>0</v>
      </c>
      <c r="AG206" s="4">
        <f t="shared" si="114"/>
        <v>0</v>
      </c>
      <c r="AH206" s="4">
        <f t="shared" si="114"/>
        <v>0</v>
      </c>
      <c r="AI206" s="4">
        <f t="shared" si="114"/>
        <v>0</v>
      </c>
      <c r="AJ206" s="4">
        <f t="shared" si="115"/>
        <v>0</v>
      </c>
      <c r="AK206" s="4">
        <f t="shared" si="115"/>
        <v>0</v>
      </c>
      <c r="AL206" s="4">
        <f t="shared" si="115"/>
        <v>0</v>
      </c>
      <c r="AM206" s="4">
        <f t="shared" si="115"/>
        <v>0</v>
      </c>
      <c r="AN206" s="4">
        <f t="shared" si="115"/>
        <v>0</v>
      </c>
      <c r="AO206" s="4">
        <f t="shared" si="115"/>
        <v>0</v>
      </c>
      <c r="AP206" s="4">
        <f t="shared" si="115"/>
        <v>0</v>
      </c>
      <c r="AQ206" s="4">
        <f t="shared" si="115"/>
        <v>0</v>
      </c>
      <c r="AR206" s="4">
        <f t="shared" si="115"/>
        <v>0</v>
      </c>
      <c r="AS206" s="4">
        <f t="shared" si="115"/>
        <v>0</v>
      </c>
      <c r="AT206" s="4">
        <f t="shared" si="115"/>
        <v>0</v>
      </c>
      <c r="AU206" s="4">
        <f t="shared" si="115"/>
        <v>0</v>
      </c>
      <c r="AV206" s="4">
        <f t="shared" si="115"/>
        <v>0</v>
      </c>
      <c r="AW206" s="4">
        <f t="shared" si="115"/>
        <v>0</v>
      </c>
      <c r="AX206" s="4">
        <f t="shared" si="115"/>
        <v>0</v>
      </c>
      <c r="AY206" s="4">
        <f t="shared" si="115"/>
        <v>0</v>
      </c>
      <c r="AZ206" s="4">
        <f t="shared" si="116"/>
        <v>0</v>
      </c>
      <c r="BA206" s="4">
        <f t="shared" si="116"/>
        <v>0</v>
      </c>
      <c r="BB206" s="4">
        <f t="shared" si="116"/>
        <v>0</v>
      </c>
      <c r="BC206" s="4">
        <f t="shared" si="116"/>
        <v>0</v>
      </c>
      <c r="BD206" s="4">
        <f t="shared" si="116"/>
        <v>0</v>
      </c>
      <c r="BE206" s="4">
        <f t="shared" si="116"/>
        <v>0</v>
      </c>
      <c r="BF206" s="4">
        <f t="shared" si="116"/>
        <v>0</v>
      </c>
      <c r="BG206" s="4">
        <f t="shared" si="116"/>
        <v>0</v>
      </c>
      <c r="BH206" s="4">
        <f t="shared" si="116"/>
        <v>0</v>
      </c>
      <c r="BI206" s="4">
        <f t="shared" si="116"/>
        <v>0</v>
      </c>
      <c r="BK206" s="7">
        <f t="shared" ca="1" si="119"/>
        <v>0.19705797984759199</v>
      </c>
    </row>
    <row r="207" spans="1:63" x14ac:dyDescent="0.25">
      <c r="A207">
        <f t="shared" si="117"/>
        <v>15</v>
      </c>
      <c r="C207" s="4">
        <f t="shared" ca="1" si="118"/>
        <v>-12032796.192507103</v>
      </c>
      <c r="D207" s="4">
        <f t="shared" ca="1" si="113"/>
        <v>63558.656312934872</v>
      </c>
      <c r="E207" s="4">
        <f t="shared" ca="1" si="113"/>
        <v>102509.24152993565</v>
      </c>
      <c r="F207" s="4">
        <f t="shared" ca="1" si="113"/>
        <v>101954.08384196983</v>
      </c>
      <c r="G207" s="4">
        <f t="shared" ca="1" si="113"/>
        <v>141263.71750819086</v>
      </c>
      <c r="H207" s="4">
        <f t="shared" ca="1" si="113"/>
        <v>161907.88197343212</v>
      </c>
      <c r="I207" s="4">
        <f t="shared" ca="1" si="113"/>
        <v>188666.69673126901</v>
      </c>
      <c r="J207" s="4">
        <f t="shared" ca="1" si="113"/>
        <v>219237.33082083959</v>
      </c>
      <c r="K207" s="4">
        <f t="shared" ca="1" si="113"/>
        <v>250738.7728261546</v>
      </c>
      <c r="L207" s="4">
        <f t="shared" ca="1" si="113"/>
        <v>223264.52670508937</v>
      </c>
      <c r="M207" s="4">
        <f t="shared" ca="1" si="113"/>
        <v>215340.88356340589</v>
      </c>
      <c r="N207" s="4">
        <f t="shared" ca="1" si="113"/>
        <v>101650.59912148184</v>
      </c>
      <c r="O207" s="4">
        <f t="shared" ca="1" si="113"/>
        <v>113069.84280918787</v>
      </c>
      <c r="P207" s="4">
        <f t="shared" ca="1" si="113"/>
        <v>125563.17690705447</v>
      </c>
      <c r="Q207" s="4">
        <f t="shared" ca="1" si="113"/>
        <v>19501264.997940153</v>
      </c>
      <c r="R207" s="4">
        <f t="shared" si="113"/>
        <v>0</v>
      </c>
      <c r="S207" s="4">
        <f t="shared" si="113"/>
        <v>0</v>
      </c>
      <c r="T207" s="4">
        <f t="shared" si="114"/>
        <v>0</v>
      </c>
      <c r="U207" s="4">
        <f t="shared" si="114"/>
        <v>0</v>
      </c>
      <c r="V207" s="4">
        <f t="shared" si="114"/>
        <v>0</v>
      </c>
      <c r="W207" s="4">
        <f t="shared" si="114"/>
        <v>0</v>
      </c>
      <c r="X207" s="4">
        <f t="shared" si="114"/>
        <v>0</v>
      </c>
      <c r="Y207" s="4">
        <f t="shared" si="114"/>
        <v>0</v>
      </c>
      <c r="Z207" s="4">
        <f t="shared" si="114"/>
        <v>0</v>
      </c>
      <c r="AA207" s="4">
        <f t="shared" si="114"/>
        <v>0</v>
      </c>
      <c r="AB207" s="4">
        <f t="shared" si="114"/>
        <v>0</v>
      </c>
      <c r="AC207" s="4">
        <f t="shared" si="114"/>
        <v>0</v>
      </c>
      <c r="AD207" s="4">
        <f t="shared" si="114"/>
        <v>0</v>
      </c>
      <c r="AE207" s="4">
        <f t="shared" si="114"/>
        <v>0</v>
      </c>
      <c r="AF207" s="4">
        <f t="shared" si="114"/>
        <v>0</v>
      </c>
      <c r="AG207" s="4">
        <f t="shared" si="114"/>
        <v>0</v>
      </c>
      <c r="AH207" s="4">
        <f t="shared" si="114"/>
        <v>0</v>
      </c>
      <c r="AI207" s="4">
        <f t="shared" si="114"/>
        <v>0</v>
      </c>
      <c r="AJ207" s="4">
        <f t="shared" si="115"/>
        <v>0</v>
      </c>
      <c r="AK207" s="4">
        <f t="shared" si="115"/>
        <v>0</v>
      </c>
      <c r="AL207" s="4">
        <f t="shared" si="115"/>
        <v>0</v>
      </c>
      <c r="AM207" s="4">
        <f t="shared" si="115"/>
        <v>0</v>
      </c>
      <c r="AN207" s="4">
        <f t="shared" si="115"/>
        <v>0</v>
      </c>
      <c r="AO207" s="4">
        <f t="shared" si="115"/>
        <v>0</v>
      </c>
      <c r="AP207" s="4">
        <f t="shared" si="115"/>
        <v>0</v>
      </c>
      <c r="AQ207" s="4">
        <f t="shared" si="115"/>
        <v>0</v>
      </c>
      <c r="AR207" s="4">
        <f t="shared" si="115"/>
        <v>0</v>
      </c>
      <c r="AS207" s="4">
        <f t="shared" si="115"/>
        <v>0</v>
      </c>
      <c r="AT207" s="4">
        <f t="shared" si="115"/>
        <v>0</v>
      </c>
      <c r="AU207" s="4">
        <f t="shared" si="115"/>
        <v>0</v>
      </c>
      <c r="AV207" s="4">
        <f t="shared" si="115"/>
        <v>0</v>
      </c>
      <c r="AW207" s="4">
        <f t="shared" si="115"/>
        <v>0</v>
      </c>
      <c r="AX207" s="4">
        <f t="shared" si="115"/>
        <v>0</v>
      </c>
      <c r="AY207" s="4">
        <f t="shared" si="115"/>
        <v>0</v>
      </c>
      <c r="AZ207" s="4">
        <f t="shared" si="116"/>
        <v>0</v>
      </c>
      <c r="BA207" s="4">
        <f t="shared" si="116"/>
        <v>0</v>
      </c>
      <c r="BB207" s="4">
        <f t="shared" si="116"/>
        <v>0</v>
      </c>
      <c r="BC207" s="4">
        <f t="shared" si="116"/>
        <v>0</v>
      </c>
      <c r="BD207" s="4">
        <f t="shared" si="116"/>
        <v>0</v>
      </c>
      <c r="BE207" s="4">
        <f t="shared" si="116"/>
        <v>0</v>
      </c>
      <c r="BF207" s="4">
        <f t="shared" si="116"/>
        <v>0</v>
      </c>
      <c r="BG207" s="4">
        <f t="shared" si="116"/>
        <v>0</v>
      </c>
      <c r="BH207" s="4">
        <f t="shared" si="116"/>
        <v>0</v>
      </c>
      <c r="BI207" s="4">
        <f t="shared" si="116"/>
        <v>0</v>
      </c>
      <c r="BK207" s="7">
        <f t="shared" ca="1" si="119"/>
        <v>0.19134478801941635</v>
      </c>
    </row>
    <row r="208" spans="1:63" x14ac:dyDescent="0.25">
      <c r="A208">
        <f t="shared" si="117"/>
        <v>16</v>
      </c>
      <c r="C208" s="4">
        <f t="shared" ca="1" si="118"/>
        <v>-12032796.192507103</v>
      </c>
      <c r="D208" s="4">
        <f t="shared" ca="1" si="113"/>
        <v>63558.656312934872</v>
      </c>
      <c r="E208" s="4">
        <f t="shared" ca="1" si="113"/>
        <v>102509.24152993565</v>
      </c>
      <c r="F208" s="4">
        <f t="shared" ca="1" si="113"/>
        <v>101954.08384196983</v>
      </c>
      <c r="G208" s="4">
        <f t="shared" ca="1" si="113"/>
        <v>141263.71750819086</v>
      </c>
      <c r="H208" s="4">
        <f t="shared" ca="1" si="113"/>
        <v>161907.88197343212</v>
      </c>
      <c r="I208" s="4">
        <f t="shared" ca="1" si="113"/>
        <v>188666.69673126901</v>
      </c>
      <c r="J208" s="4">
        <f t="shared" ca="1" si="113"/>
        <v>219237.33082083959</v>
      </c>
      <c r="K208" s="4">
        <f t="shared" ca="1" si="113"/>
        <v>250738.7728261546</v>
      </c>
      <c r="L208" s="4">
        <f t="shared" ca="1" si="113"/>
        <v>223264.52670508937</v>
      </c>
      <c r="M208" s="4">
        <f t="shared" ca="1" si="113"/>
        <v>215340.88356340589</v>
      </c>
      <c r="N208" s="4">
        <f t="shared" ca="1" si="113"/>
        <v>101650.59912148184</v>
      </c>
      <c r="O208" s="4">
        <f t="shared" ca="1" si="113"/>
        <v>113069.84280918787</v>
      </c>
      <c r="P208" s="4">
        <f t="shared" ca="1" si="113"/>
        <v>125563.17690705447</v>
      </c>
      <c r="Q208" s="4">
        <f t="shared" ca="1" si="113"/>
        <v>138257.18083408228</v>
      </c>
      <c r="R208" s="4">
        <f t="shared" ca="1" si="113"/>
        <v>19061986.288399991</v>
      </c>
      <c r="S208" s="4">
        <f t="shared" si="113"/>
        <v>0</v>
      </c>
      <c r="T208" s="4">
        <f t="shared" si="114"/>
        <v>0</v>
      </c>
      <c r="U208" s="4">
        <f t="shared" si="114"/>
        <v>0</v>
      </c>
      <c r="V208" s="4">
        <f t="shared" si="114"/>
        <v>0</v>
      </c>
      <c r="W208" s="4">
        <f t="shared" si="114"/>
        <v>0</v>
      </c>
      <c r="X208" s="4">
        <f t="shared" si="114"/>
        <v>0</v>
      </c>
      <c r="Y208" s="4">
        <f t="shared" si="114"/>
        <v>0</v>
      </c>
      <c r="Z208" s="4">
        <f t="shared" si="114"/>
        <v>0</v>
      </c>
      <c r="AA208" s="4">
        <f t="shared" si="114"/>
        <v>0</v>
      </c>
      <c r="AB208" s="4">
        <f t="shared" si="114"/>
        <v>0</v>
      </c>
      <c r="AC208" s="4">
        <f t="shared" si="114"/>
        <v>0</v>
      </c>
      <c r="AD208" s="4">
        <f t="shared" si="114"/>
        <v>0</v>
      </c>
      <c r="AE208" s="4">
        <f t="shared" si="114"/>
        <v>0</v>
      </c>
      <c r="AF208" s="4">
        <f t="shared" si="114"/>
        <v>0</v>
      </c>
      <c r="AG208" s="4">
        <f t="shared" si="114"/>
        <v>0</v>
      </c>
      <c r="AH208" s="4">
        <f t="shared" si="114"/>
        <v>0</v>
      </c>
      <c r="AI208" s="4">
        <f t="shared" si="114"/>
        <v>0</v>
      </c>
      <c r="AJ208" s="4">
        <f t="shared" si="115"/>
        <v>0</v>
      </c>
      <c r="AK208" s="4">
        <f t="shared" si="115"/>
        <v>0</v>
      </c>
      <c r="AL208" s="4">
        <f t="shared" si="115"/>
        <v>0</v>
      </c>
      <c r="AM208" s="4">
        <f t="shared" si="115"/>
        <v>0</v>
      </c>
      <c r="AN208" s="4">
        <f t="shared" si="115"/>
        <v>0</v>
      </c>
      <c r="AO208" s="4">
        <f t="shared" si="115"/>
        <v>0</v>
      </c>
      <c r="AP208" s="4">
        <f t="shared" si="115"/>
        <v>0</v>
      </c>
      <c r="AQ208" s="4">
        <f t="shared" si="115"/>
        <v>0</v>
      </c>
      <c r="AR208" s="4">
        <f t="shared" si="115"/>
        <v>0</v>
      </c>
      <c r="AS208" s="4">
        <f t="shared" si="115"/>
        <v>0</v>
      </c>
      <c r="AT208" s="4">
        <f t="shared" si="115"/>
        <v>0</v>
      </c>
      <c r="AU208" s="4">
        <f t="shared" si="115"/>
        <v>0</v>
      </c>
      <c r="AV208" s="4">
        <f t="shared" si="115"/>
        <v>0</v>
      </c>
      <c r="AW208" s="4">
        <f t="shared" si="115"/>
        <v>0</v>
      </c>
      <c r="AX208" s="4">
        <f t="shared" si="115"/>
        <v>0</v>
      </c>
      <c r="AY208" s="4">
        <f t="shared" si="115"/>
        <v>0</v>
      </c>
      <c r="AZ208" s="4">
        <f t="shared" si="116"/>
        <v>0</v>
      </c>
      <c r="BA208" s="4">
        <f t="shared" si="116"/>
        <v>0</v>
      </c>
      <c r="BB208" s="4">
        <f t="shared" si="116"/>
        <v>0</v>
      </c>
      <c r="BC208" s="4">
        <f t="shared" si="116"/>
        <v>0</v>
      </c>
      <c r="BD208" s="4">
        <f t="shared" si="116"/>
        <v>0</v>
      </c>
      <c r="BE208" s="4">
        <f t="shared" si="116"/>
        <v>0</v>
      </c>
      <c r="BF208" s="4">
        <f t="shared" si="116"/>
        <v>0</v>
      </c>
      <c r="BG208" s="4">
        <f t="shared" si="116"/>
        <v>0</v>
      </c>
      <c r="BH208" s="4">
        <f t="shared" si="116"/>
        <v>0</v>
      </c>
      <c r="BI208" s="4">
        <f t="shared" si="116"/>
        <v>0</v>
      </c>
      <c r="BK208" s="7">
        <f t="shared" ca="1" si="119"/>
        <v>0.17387449246893549</v>
      </c>
    </row>
    <row r="209" spans="1:63" x14ac:dyDescent="0.25">
      <c r="A209">
        <f t="shared" si="117"/>
        <v>17</v>
      </c>
      <c r="C209" s="4">
        <f t="shared" ca="1" si="118"/>
        <v>-12032796.192507103</v>
      </c>
      <c r="D209" s="4">
        <f t="shared" ca="1" si="113"/>
        <v>63558.656312934872</v>
      </c>
      <c r="E209" s="4">
        <f t="shared" ca="1" si="113"/>
        <v>102509.24152993565</v>
      </c>
      <c r="F209" s="4">
        <f t="shared" ca="1" si="113"/>
        <v>101954.08384196983</v>
      </c>
      <c r="G209" s="4">
        <f t="shared" ca="1" si="113"/>
        <v>141263.71750819086</v>
      </c>
      <c r="H209" s="4">
        <f t="shared" ca="1" si="113"/>
        <v>161907.88197343212</v>
      </c>
      <c r="I209" s="4">
        <f t="shared" ca="1" si="113"/>
        <v>188666.69673126901</v>
      </c>
      <c r="J209" s="4">
        <f t="shared" ca="1" si="113"/>
        <v>219237.33082083959</v>
      </c>
      <c r="K209" s="4">
        <f t="shared" ca="1" si="113"/>
        <v>250738.7728261546</v>
      </c>
      <c r="L209" s="4">
        <f t="shared" ca="1" si="113"/>
        <v>223264.52670508937</v>
      </c>
      <c r="M209" s="4">
        <f t="shared" ca="1" si="113"/>
        <v>215340.88356340589</v>
      </c>
      <c r="N209" s="4">
        <f t="shared" ca="1" si="113"/>
        <v>101650.59912148184</v>
      </c>
      <c r="O209" s="4">
        <f t="shared" ca="1" si="113"/>
        <v>113069.84280918787</v>
      </c>
      <c r="P209" s="4">
        <f t="shared" ca="1" si="113"/>
        <v>125563.17690705447</v>
      </c>
      <c r="Q209" s="4">
        <f t="shared" ca="1" si="113"/>
        <v>138257.18083408228</v>
      </c>
      <c r="R209" s="4">
        <f t="shared" ca="1" si="113"/>
        <v>153926.7489856866</v>
      </c>
      <c r="S209" s="4">
        <f t="shared" ref="S209:AH224" ca="1" si="120">IF(S$192&lt;=$A209,S$188,0)+IF(S$192=$A209,S$189)</f>
        <v>19143995.428295001</v>
      </c>
      <c r="T209" s="4">
        <f t="shared" si="114"/>
        <v>0</v>
      </c>
      <c r="U209" s="4">
        <f t="shared" si="114"/>
        <v>0</v>
      </c>
      <c r="V209" s="4">
        <f t="shared" si="114"/>
        <v>0</v>
      </c>
      <c r="W209" s="4">
        <f t="shared" si="114"/>
        <v>0</v>
      </c>
      <c r="X209" s="4">
        <f t="shared" si="114"/>
        <v>0</v>
      </c>
      <c r="Y209" s="4">
        <f t="shared" si="114"/>
        <v>0</v>
      </c>
      <c r="Z209" s="4">
        <f t="shared" si="114"/>
        <v>0</v>
      </c>
      <c r="AA209" s="4">
        <f t="shared" si="114"/>
        <v>0</v>
      </c>
      <c r="AB209" s="4">
        <f t="shared" si="114"/>
        <v>0</v>
      </c>
      <c r="AC209" s="4">
        <f t="shared" si="114"/>
        <v>0</v>
      </c>
      <c r="AD209" s="4">
        <f t="shared" si="114"/>
        <v>0</v>
      </c>
      <c r="AE209" s="4">
        <f t="shared" si="114"/>
        <v>0</v>
      </c>
      <c r="AF209" s="4">
        <f t="shared" si="114"/>
        <v>0</v>
      </c>
      <c r="AG209" s="4">
        <f t="shared" si="114"/>
        <v>0</v>
      </c>
      <c r="AH209" s="4">
        <f t="shared" si="114"/>
        <v>0</v>
      </c>
      <c r="AI209" s="4">
        <f t="shared" ref="AI209:AX224" si="121">IF(AI$192&lt;=$A209,AI$188,0)+IF(AI$192=$A209,AI$189)</f>
        <v>0</v>
      </c>
      <c r="AJ209" s="4">
        <f t="shared" si="115"/>
        <v>0</v>
      </c>
      <c r="AK209" s="4">
        <f t="shared" si="115"/>
        <v>0</v>
      </c>
      <c r="AL209" s="4">
        <f t="shared" si="115"/>
        <v>0</v>
      </c>
      <c r="AM209" s="4">
        <f t="shared" si="115"/>
        <v>0</v>
      </c>
      <c r="AN209" s="4">
        <f t="shared" si="115"/>
        <v>0</v>
      </c>
      <c r="AO209" s="4">
        <f t="shared" si="115"/>
        <v>0</v>
      </c>
      <c r="AP209" s="4">
        <f t="shared" si="115"/>
        <v>0</v>
      </c>
      <c r="AQ209" s="4">
        <f t="shared" si="115"/>
        <v>0</v>
      </c>
      <c r="AR209" s="4">
        <f t="shared" si="115"/>
        <v>0</v>
      </c>
      <c r="AS209" s="4">
        <f t="shared" si="115"/>
        <v>0</v>
      </c>
      <c r="AT209" s="4">
        <f t="shared" si="115"/>
        <v>0</v>
      </c>
      <c r="AU209" s="4">
        <f t="shared" si="115"/>
        <v>0</v>
      </c>
      <c r="AV209" s="4">
        <f t="shared" si="115"/>
        <v>0</v>
      </c>
      <c r="AW209" s="4">
        <f t="shared" si="115"/>
        <v>0</v>
      </c>
      <c r="AX209" s="4">
        <f t="shared" si="115"/>
        <v>0</v>
      </c>
      <c r="AY209" s="4">
        <f t="shared" ref="AY209:BI224" si="122">IF(AY$192&lt;=$A209,AY$188,0)+IF(AY$192=$A209,AY$189)</f>
        <v>0</v>
      </c>
      <c r="AZ209" s="4">
        <f t="shared" si="116"/>
        <v>0</v>
      </c>
      <c r="BA209" s="4">
        <f t="shared" si="116"/>
        <v>0</v>
      </c>
      <c r="BB209" s="4">
        <f t="shared" si="116"/>
        <v>0</v>
      </c>
      <c r="BC209" s="4">
        <f t="shared" si="116"/>
        <v>0</v>
      </c>
      <c r="BD209" s="4">
        <f t="shared" si="116"/>
        <v>0</v>
      </c>
      <c r="BE209" s="4">
        <f t="shared" si="116"/>
        <v>0</v>
      </c>
      <c r="BF209" s="4">
        <f t="shared" si="116"/>
        <v>0</v>
      </c>
      <c r="BG209" s="4">
        <f t="shared" si="116"/>
        <v>0</v>
      </c>
      <c r="BH209" s="4">
        <f t="shared" si="116"/>
        <v>0</v>
      </c>
      <c r="BI209" s="4">
        <f t="shared" si="116"/>
        <v>0</v>
      </c>
      <c r="BK209" s="7">
        <f t="shared" ca="1" si="119"/>
        <v>0.16636782480618018</v>
      </c>
    </row>
    <row r="210" spans="1:63" x14ac:dyDescent="0.25">
      <c r="A210">
        <f t="shared" si="117"/>
        <v>18</v>
      </c>
      <c r="C210" s="4">
        <f t="shared" ca="1" si="118"/>
        <v>-12032796.192507103</v>
      </c>
      <c r="D210" s="4">
        <f t="shared" ca="1" si="118"/>
        <v>63558.656312934872</v>
      </c>
      <c r="E210" s="4">
        <f t="shared" ca="1" si="118"/>
        <v>102509.24152993565</v>
      </c>
      <c r="F210" s="4">
        <f t="shared" ca="1" si="118"/>
        <v>101954.08384196983</v>
      </c>
      <c r="G210" s="4">
        <f t="shared" ca="1" si="118"/>
        <v>141263.71750819086</v>
      </c>
      <c r="H210" s="4">
        <f t="shared" ca="1" si="118"/>
        <v>161907.88197343212</v>
      </c>
      <c r="I210" s="4">
        <f t="shared" ca="1" si="118"/>
        <v>188666.69673126901</v>
      </c>
      <c r="J210" s="4">
        <f t="shared" ca="1" si="118"/>
        <v>219237.33082083959</v>
      </c>
      <c r="K210" s="4">
        <f t="shared" ca="1" si="118"/>
        <v>250738.7728261546</v>
      </c>
      <c r="L210" s="4">
        <f t="shared" ca="1" si="118"/>
        <v>223264.52670508937</v>
      </c>
      <c r="M210" s="4">
        <f t="shared" ca="1" si="118"/>
        <v>215340.88356340589</v>
      </c>
      <c r="N210" s="4">
        <f t="shared" ca="1" si="118"/>
        <v>101650.59912148184</v>
      </c>
      <c r="O210" s="4">
        <f t="shared" ca="1" si="118"/>
        <v>113069.84280918787</v>
      </c>
      <c r="P210" s="4">
        <f t="shared" ca="1" si="118"/>
        <v>125563.17690705447</v>
      </c>
      <c r="Q210" s="4">
        <f t="shared" ca="1" si="118"/>
        <v>138257.18083408228</v>
      </c>
      <c r="R210" s="4">
        <f t="shared" ca="1" si="118"/>
        <v>153926.7489856866</v>
      </c>
      <c r="S210" s="4">
        <f t="shared" ca="1" si="120"/>
        <v>168039.50398179982</v>
      </c>
      <c r="T210" s="4">
        <f t="shared" ca="1" si="120"/>
        <v>18892780.864388447</v>
      </c>
      <c r="U210" s="4">
        <f t="shared" si="120"/>
        <v>0</v>
      </c>
      <c r="V210" s="4">
        <f t="shared" si="120"/>
        <v>0</v>
      </c>
      <c r="W210" s="4">
        <f t="shared" si="120"/>
        <v>0</v>
      </c>
      <c r="X210" s="4">
        <f t="shared" si="120"/>
        <v>0</v>
      </c>
      <c r="Y210" s="4">
        <f t="shared" si="120"/>
        <v>0</v>
      </c>
      <c r="Z210" s="4">
        <f t="shared" si="120"/>
        <v>0</v>
      </c>
      <c r="AA210" s="4">
        <f t="shared" si="120"/>
        <v>0</v>
      </c>
      <c r="AB210" s="4">
        <f t="shared" si="120"/>
        <v>0</v>
      </c>
      <c r="AC210" s="4">
        <f t="shared" si="120"/>
        <v>0</v>
      </c>
      <c r="AD210" s="4">
        <f t="shared" si="120"/>
        <v>0</v>
      </c>
      <c r="AE210" s="4">
        <f t="shared" si="120"/>
        <v>0</v>
      </c>
      <c r="AF210" s="4">
        <f t="shared" si="120"/>
        <v>0</v>
      </c>
      <c r="AG210" s="4">
        <f t="shared" si="120"/>
        <v>0</v>
      </c>
      <c r="AH210" s="4">
        <f t="shared" si="120"/>
        <v>0</v>
      </c>
      <c r="AI210" s="4">
        <f t="shared" si="121"/>
        <v>0</v>
      </c>
      <c r="AJ210" s="4">
        <f t="shared" si="121"/>
        <v>0</v>
      </c>
      <c r="AK210" s="4">
        <f t="shared" si="121"/>
        <v>0</v>
      </c>
      <c r="AL210" s="4">
        <f t="shared" si="121"/>
        <v>0</v>
      </c>
      <c r="AM210" s="4">
        <f t="shared" si="121"/>
        <v>0</v>
      </c>
      <c r="AN210" s="4">
        <f t="shared" si="121"/>
        <v>0</v>
      </c>
      <c r="AO210" s="4">
        <f t="shared" si="121"/>
        <v>0</v>
      </c>
      <c r="AP210" s="4">
        <f t="shared" si="121"/>
        <v>0</v>
      </c>
      <c r="AQ210" s="4">
        <f t="shared" si="121"/>
        <v>0</v>
      </c>
      <c r="AR210" s="4">
        <f t="shared" si="121"/>
        <v>0</v>
      </c>
      <c r="AS210" s="4">
        <f t="shared" si="121"/>
        <v>0</v>
      </c>
      <c r="AT210" s="4">
        <f t="shared" si="121"/>
        <v>0</v>
      </c>
      <c r="AU210" s="4">
        <f t="shared" si="121"/>
        <v>0</v>
      </c>
      <c r="AV210" s="4">
        <f t="shared" si="121"/>
        <v>0</v>
      </c>
      <c r="AW210" s="4">
        <f t="shared" si="121"/>
        <v>0</v>
      </c>
      <c r="AX210" s="4">
        <f t="shared" si="121"/>
        <v>0</v>
      </c>
      <c r="AY210" s="4">
        <f t="shared" si="122"/>
        <v>0</v>
      </c>
      <c r="AZ210" s="4">
        <f t="shared" si="122"/>
        <v>0</v>
      </c>
      <c r="BA210" s="4">
        <f t="shared" si="122"/>
        <v>0</v>
      </c>
      <c r="BB210" s="4">
        <f t="shared" si="122"/>
        <v>0</v>
      </c>
      <c r="BC210" s="4">
        <f t="shared" si="122"/>
        <v>0</v>
      </c>
      <c r="BD210" s="4">
        <f t="shared" si="122"/>
        <v>0</v>
      </c>
      <c r="BE210" s="4">
        <f t="shared" si="122"/>
        <v>0</v>
      </c>
      <c r="BF210" s="4">
        <f t="shared" si="122"/>
        <v>0</v>
      </c>
      <c r="BG210" s="4">
        <f t="shared" si="122"/>
        <v>0</v>
      </c>
      <c r="BH210" s="4">
        <f t="shared" si="122"/>
        <v>0</v>
      </c>
      <c r="BI210" s="4">
        <f t="shared" si="122"/>
        <v>0</v>
      </c>
      <c r="BK210" s="7">
        <f t="shared" ca="1" si="119"/>
        <v>0.15557248733258655</v>
      </c>
    </row>
    <row r="211" spans="1:63" x14ac:dyDescent="0.25">
      <c r="A211">
        <f t="shared" si="117"/>
        <v>19</v>
      </c>
      <c r="C211" s="4">
        <f t="shared" ref="C211:R226" ca="1" si="123">IF(C$192&lt;=$A211,C$188,0)+IF(C$192=$A211,C$189)</f>
        <v>-12032796.192507103</v>
      </c>
      <c r="D211" s="4">
        <f t="shared" ca="1" si="123"/>
        <v>63558.656312934872</v>
      </c>
      <c r="E211" s="4">
        <f t="shared" ca="1" si="123"/>
        <v>102509.24152993565</v>
      </c>
      <c r="F211" s="4">
        <f t="shared" ca="1" si="123"/>
        <v>101954.08384196983</v>
      </c>
      <c r="G211" s="4">
        <f t="shared" ca="1" si="123"/>
        <v>141263.71750819086</v>
      </c>
      <c r="H211" s="4">
        <f t="shared" ca="1" si="123"/>
        <v>161907.88197343212</v>
      </c>
      <c r="I211" s="4">
        <f t="shared" ca="1" si="123"/>
        <v>188666.69673126901</v>
      </c>
      <c r="J211" s="4">
        <f t="shared" ca="1" si="123"/>
        <v>219237.33082083959</v>
      </c>
      <c r="K211" s="4">
        <f t="shared" ca="1" si="123"/>
        <v>250738.7728261546</v>
      </c>
      <c r="L211" s="4">
        <f t="shared" ca="1" si="123"/>
        <v>223264.52670508937</v>
      </c>
      <c r="M211" s="4">
        <f t="shared" ca="1" si="123"/>
        <v>215340.88356340589</v>
      </c>
      <c r="N211" s="4">
        <f t="shared" ca="1" si="123"/>
        <v>101650.59912148184</v>
      </c>
      <c r="O211" s="4">
        <f t="shared" ca="1" si="123"/>
        <v>113069.84280918787</v>
      </c>
      <c r="P211" s="4">
        <f t="shared" ca="1" si="123"/>
        <v>125563.17690705447</v>
      </c>
      <c r="Q211" s="4">
        <f t="shared" ca="1" si="123"/>
        <v>138257.18083408228</v>
      </c>
      <c r="R211" s="4">
        <f t="shared" ca="1" si="123"/>
        <v>153926.7489856866</v>
      </c>
      <c r="S211" s="4">
        <f t="shared" ca="1" si="120"/>
        <v>168039.50398179982</v>
      </c>
      <c r="T211" s="4">
        <f t="shared" ca="1" si="120"/>
        <v>6167127.8700451413</v>
      </c>
      <c r="U211" s="4">
        <f t="shared" ca="1" si="120"/>
        <v>12916045.606570557</v>
      </c>
      <c r="V211" s="4">
        <f t="shared" si="120"/>
        <v>0</v>
      </c>
      <c r="W211" s="4">
        <f t="shared" si="120"/>
        <v>0</v>
      </c>
      <c r="X211" s="4">
        <f t="shared" si="120"/>
        <v>0</v>
      </c>
      <c r="Y211" s="4">
        <f t="shared" si="120"/>
        <v>0</v>
      </c>
      <c r="Z211" s="4">
        <f t="shared" si="120"/>
        <v>0</v>
      </c>
      <c r="AA211" s="4">
        <f t="shared" si="120"/>
        <v>0</v>
      </c>
      <c r="AB211" s="4">
        <f t="shared" si="120"/>
        <v>0</v>
      </c>
      <c r="AC211" s="4">
        <f t="shared" si="120"/>
        <v>0</v>
      </c>
      <c r="AD211" s="4">
        <f t="shared" si="120"/>
        <v>0</v>
      </c>
      <c r="AE211" s="4">
        <f t="shared" si="120"/>
        <v>0</v>
      </c>
      <c r="AF211" s="4">
        <f t="shared" si="120"/>
        <v>0</v>
      </c>
      <c r="AG211" s="4">
        <f t="shared" si="120"/>
        <v>0</v>
      </c>
      <c r="AH211" s="4">
        <f t="shared" si="120"/>
        <v>0</v>
      </c>
      <c r="AI211" s="4">
        <f t="shared" si="121"/>
        <v>0</v>
      </c>
      <c r="AJ211" s="4">
        <f t="shared" si="121"/>
        <v>0</v>
      </c>
      <c r="AK211" s="4">
        <f t="shared" si="121"/>
        <v>0</v>
      </c>
      <c r="AL211" s="4">
        <f t="shared" si="121"/>
        <v>0</v>
      </c>
      <c r="AM211" s="4">
        <f t="shared" si="121"/>
        <v>0</v>
      </c>
      <c r="AN211" s="4">
        <f t="shared" si="121"/>
        <v>0</v>
      </c>
      <c r="AO211" s="4">
        <f t="shared" si="121"/>
        <v>0</v>
      </c>
      <c r="AP211" s="4">
        <f t="shared" si="121"/>
        <v>0</v>
      </c>
      <c r="AQ211" s="4">
        <f t="shared" si="121"/>
        <v>0</v>
      </c>
      <c r="AR211" s="4">
        <f t="shared" si="121"/>
        <v>0</v>
      </c>
      <c r="AS211" s="4">
        <f t="shared" si="121"/>
        <v>0</v>
      </c>
      <c r="AT211" s="4">
        <f t="shared" si="121"/>
        <v>0</v>
      </c>
      <c r="AU211" s="4">
        <f t="shared" si="121"/>
        <v>0</v>
      </c>
      <c r="AV211" s="4">
        <f t="shared" si="121"/>
        <v>0</v>
      </c>
      <c r="AW211" s="4">
        <f t="shared" si="121"/>
        <v>0</v>
      </c>
      <c r="AX211" s="4">
        <f t="shared" si="121"/>
        <v>0</v>
      </c>
      <c r="AY211" s="4">
        <f t="shared" si="122"/>
        <v>0</v>
      </c>
      <c r="AZ211" s="4">
        <f t="shared" si="122"/>
        <v>0</v>
      </c>
      <c r="BA211" s="4">
        <f t="shared" si="122"/>
        <v>0</v>
      </c>
      <c r="BB211" s="4">
        <f t="shared" si="122"/>
        <v>0</v>
      </c>
      <c r="BC211" s="4">
        <f t="shared" si="122"/>
        <v>0</v>
      </c>
      <c r="BD211" s="4">
        <f t="shared" si="122"/>
        <v>0</v>
      </c>
      <c r="BE211" s="4">
        <f t="shared" si="122"/>
        <v>0</v>
      </c>
      <c r="BF211" s="4">
        <f t="shared" si="122"/>
        <v>0</v>
      </c>
      <c r="BG211" s="4">
        <f t="shared" si="122"/>
        <v>0</v>
      </c>
      <c r="BH211" s="4">
        <f t="shared" si="122"/>
        <v>0</v>
      </c>
      <c r="BI211" s="4">
        <f t="shared" si="122"/>
        <v>0</v>
      </c>
      <c r="BK211" s="7">
        <f ca="1">-1+(1+IRR(C211:BI211))^4</f>
        <v>0.1521242515512311</v>
      </c>
    </row>
    <row r="212" spans="1:63" x14ac:dyDescent="0.25">
      <c r="A212">
        <f t="shared" si="117"/>
        <v>20</v>
      </c>
      <c r="C212" s="4">
        <f t="shared" ca="1" si="123"/>
        <v>-12032796.192507103</v>
      </c>
      <c r="D212" s="4">
        <f t="shared" ca="1" si="123"/>
        <v>63558.656312934872</v>
      </c>
      <c r="E212" s="4">
        <f t="shared" ca="1" si="123"/>
        <v>102509.24152993565</v>
      </c>
      <c r="F212" s="4">
        <f t="shared" ca="1" si="123"/>
        <v>101954.08384196983</v>
      </c>
      <c r="G212" s="4">
        <f t="shared" ca="1" si="123"/>
        <v>141263.71750819086</v>
      </c>
      <c r="H212" s="4">
        <f t="shared" ca="1" si="123"/>
        <v>161907.88197343212</v>
      </c>
      <c r="I212" s="4">
        <f t="shared" ca="1" si="123"/>
        <v>188666.69673126901</v>
      </c>
      <c r="J212" s="4">
        <f t="shared" ca="1" si="123"/>
        <v>219237.33082083959</v>
      </c>
      <c r="K212" s="4">
        <f t="shared" ca="1" si="123"/>
        <v>250738.7728261546</v>
      </c>
      <c r="L212" s="4">
        <f t="shared" ca="1" si="123"/>
        <v>223264.52670508937</v>
      </c>
      <c r="M212" s="4">
        <f t="shared" ca="1" si="123"/>
        <v>215340.88356340589</v>
      </c>
      <c r="N212" s="4">
        <f t="shared" ca="1" si="123"/>
        <v>101650.59912148184</v>
      </c>
      <c r="O212" s="4">
        <f t="shared" ca="1" si="123"/>
        <v>113069.84280918787</v>
      </c>
      <c r="P212" s="4">
        <f t="shared" ca="1" si="123"/>
        <v>125563.17690705447</v>
      </c>
      <c r="Q212" s="4">
        <f t="shared" ca="1" si="123"/>
        <v>138257.18083408228</v>
      </c>
      <c r="R212" s="4">
        <f t="shared" ca="1" si="123"/>
        <v>153926.7489856866</v>
      </c>
      <c r="S212" s="4">
        <f t="shared" ca="1" si="120"/>
        <v>168039.50398179982</v>
      </c>
      <c r="T212" s="4">
        <f t="shared" ca="1" si="120"/>
        <v>6167127.8700451413</v>
      </c>
      <c r="U212" s="4">
        <f t="shared" ca="1" si="120"/>
        <v>110724.40866185064</v>
      </c>
      <c r="V212" s="4">
        <f t="shared" ca="1" si="120"/>
        <v>12651599.024888426</v>
      </c>
      <c r="W212" s="4">
        <f t="shared" si="120"/>
        <v>0</v>
      </c>
      <c r="X212" s="4">
        <f t="shared" si="120"/>
        <v>0</v>
      </c>
      <c r="Y212" s="4">
        <f t="shared" si="120"/>
        <v>0</v>
      </c>
      <c r="Z212" s="4">
        <f t="shared" si="120"/>
        <v>0</v>
      </c>
      <c r="AA212" s="4">
        <f t="shared" si="120"/>
        <v>0</v>
      </c>
      <c r="AB212" s="4">
        <f t="shared" si="120"/>
        <v>0</v>
      </c>
      <c r="AC212" s="4">
        <f t="shared" si="120"/>
        <v>0</v>
      </c>
      <c r="AD212" s="4">
        <f t="shared" si="120"/>
        <v>0</v>
      </c>
      <c r="AE212" s="4">
        <f t="shared" si="120"/>
        <v>0</v>
      </c>
      <c r="AF212" s="4">
        <f t="shared" si="120"/>
        <v>0</v>
      </c>
      <c r="AG212" s="4">
        <f t="shared" si="120"/>
        <v>0</v>
      </c>
      <c r="AH212" s="4">
        <f t="shared" si="120"/>
        <v>0</v>
      </c>
      <c r="AI212" s="4">
        <f t="shared" si="121"/>
        <v>0</v>
      </c>
      <c r="AJ212" s="4">
        <f t="shared" si="121"/>
        <v>0</v>
      </c>
      <c r="AK212" s="4">
        <f t="shared" si="121"/>
        <v>0</v>
      </c>
      <c r="AL212" s="4">
        <f t="shared" si="121"/>
        <v>0</v>
      </c>
      <c r="AM212" s="4">
        <f t="shared" si="121"/>
        <v>0</v>
      </c>
      <c r="AN212" s="4">
        <f t="shared" si="121"/>
        <v>0</v>
      </c>
      <c r="AO212" s="4">
        <f t="shared" si="121"/>
        <v>0</v>
      </c>
      <c r="AP212" s="4">
        <f t="shared" si="121"/>
        <v>0</v>
      </c>
      <c r="AQ212" s="4">
        <f t="shared" si="121"/>
        <v>0</v>
      </c>
      <c r="AR212" s="4">
        <f t="shared" si="121"/>
        <v>0</v>
      </c>
      <c r="AS212" s="4">
        <f t="shared" si="121"/>
        <v>0</v>
      </c>
      <c r="AT212" s="4">
        <f t="shared" si="121"/>
        <v>0</v>
      </c>
      <c r="AU212" s="4">
        <f t="shared" si="121"/>
        <v>0</v>
      </c>
      <c r="AV212" s="4">
        <f t="shared" si="121"/>
        <v>0</v>
      </c>
      <c r="AW212" s="4">
        <f t="shared" si="121"/>
        <v>0</v>
      </c>
      <c r="AX212" s="4">
        <f t="shared" si="121"/>
        <v>0</v>
      </c>
      <c r="AY212" s="4">
        <f t="shared" si="122"/>
        <v>0</v>
      </c>
      <c r="AZ212" s="4">
        <f t="shared" si="122"/>
        <v>0</v>
      </c>
      <c r="BA212" s="4">
        <f t="shared" si="122"/>
        <v>0</v>
      </c>
      <c r="BB212" s="4">
        <f t="shared" si="122"/>
        <v>0</v>
      </c>
      <c r="BC212" s="4">
        <f t="shared" si="122"/>
        <v>0</v>
      </c>
      <c r="BD212" s="4">
        <f t="shared" si="122"/>
        <v>0</v>
      </c>
      <c r="BE212" s="4">
        <f t="shared" si="122"/>
        <v>0</v>
      </c>
      <c r="BF212" s="4">
        <f t="shared" si="122"/>
        <v>0</v>
      </c>
      <c r="BG212" s="4">
        <f t="shared" si="122"/>
        <v>0</v>
      </c>
      <c r="BH212" s="4">
        <f t="shared" si="122"/>
        <v>0</v>
      </c>
      <c r="BI212" s="4">
        <f t="shared" si="122"/>
        <v>0</v>
      </c>
      <c r="BK212" s="7">
        <f t="shared" ca="1" si="119"/>
        <v>0.1448752756365459</v>
      </c>
    </row>
    <row r="213" spans="1:63" x14ac:dyDescent="0.25">
      <c r="A213">
        <f t="shared" si="117"/>
        <v>21</v>
      </c>
      <c r="C213" s="4">
        <f t="shared" ca="1" si="123"/>
        <v>-12032796.192507103</v>
      </c>
      <c r="D213" s="4">
        <f t="shared" ca="1" si="123"/>
        <v>63558.656312934872</v>
      </c>
      <c r="E213" s="4">
        <f t="shared" ca="1" si="123"/>
        <v>102509.24152993565</v>
      </c>
      <c r="F213" s="4">
        <f t="shared" ca="1" si="123"/>
        <v>101954.08384196983</v>
      </c>
      <c r="G213" s="4">
        <f t="shared" ca="1" si="123"/>
        <v>141263.71750819086</v>
      </c>
      <c r="H213" s="4">
        <f t="shared" ca="1" si="123"/>
        <v>161907.88197343212</v>
      </c>
      <c r="I213" s="4">
        <f t="shared" ca="1" si="123"/>
        <v>188666.69673126901</v>
      </c>
      <c r="J213" s="4">
        <f t="shared" ca="1" si="123"/>
        <v>219237.33082083959</v>
      </c>
      <c r="K213" s="4">
        <f t="shared" ca="1" si="123"/>
        <v>250738.7728261546</v>
      </c>
      <c r="L213" s="4">
        <f t="shared" ca="1" si="123"/>
        <v>223264.52670508937</v>
      </c>
      <c r="M213" s="4">
        <f t="shared" ca="1" si="123"/>
        <v>215340.88356340589</v>
      </c>
      <c r="N213" s="4">
        <f t="shared" ca="1" si="123"/>
        <v>101650.59912148184</v>
      </c>
      <c r="O213" s="4">
        <f t="shared" ca="1" si="123"/>
        <v>113069.84280918787</v>
      </c>
      <c r="P213" s="4">
        <f t="shared" ca="1" si="123"/>
        <v>125563.17690705447</v>
      </c>
      <c r="Q213" s="4">
        <f t="shared" ca="1" si="123"/>
        <v>138257.18083408228</v>
      </c>
      <c r="R213" s="4">
        <f t="shared" ca="1" si="123"/>
        <v>153926.7489856866</v>
      </c>
      <c r="S213" s="4">
        <f t="shared" ca="1" si="120"/>
        <v>168039.50398179982</v>
      </c>
      <c r="T213" s="4">
        <f t="shared" ca="1" si="120"/>
        <v>6167127.8700451413</v>
      </c>
      <c r="U213" s="4">
        <f t="shared" ca="1" si="120"/>
        <v>110724.40866185064</v>
      </c>
      <c r="V213" s="4">
        <f t="shared" ca="1" si="120"/>
        <v>126566.49177981533</v>
      </c>
      <c r="W213" s="4">
        <f t="shared" ca="1" si="120"/>
        <v>12375790.08791554</v>
      </c>
      <c r="X213" s="4">
        <f t="shared" si="120"/>
        <v>0</v>
      </c>
      <c r="Y213" s="4">
        <f t="shared" si="120"/>
        <v>0</v>
      </c>
      <c r="Z213" s="4">
        <f t="shared" si="120"/>
        <v>0</v>
      </c>
      <c r="AA213" s="4">
        <f t="shared" si="120"/>
        <v>0</v>
      </c>
      <c r="AB213" s="4">
        <f t="shared" si="120"/>
        <v>0</v>
      </c>
      <c r="AC213" s="4">
        <f t="shared" si="120"/>
        <v>0</v>
      </c>
      <c r="AD213" s="4">
        <f t="shared" si="120"/>
        <v>0</v>
      </c>
      <c r="AE213" s="4">
        <f t="shared" si="120"/>
        <v>0</v>
      </c>
      <c r="AF213" s="4">
        <f t="shared" si="120"/>
        <v>0</v>
      </c>
      <c r="AG213" s="4">
        <f t="shared" si="120"/>
        <v>0</v>
      </c>
      <c r="AH213" s="4">
        <f t="shared" si="120"/>
        <v>0</v>
      </c>
      <c r="AI213" s="4">
        <f t="shared" si="121"/>
        <v>0</v>
      </c>
      <c r="AJ213" s="4">
        <f t="shared" si="121"/>
        <v>0</v>
      </c>
      <c r="AK213" s="4">
        <f t="shared" si="121"/>
        <v>0</v>
      </c>
      <c r="AL213" s="4">
        <f t="shared" si="121"/>
        <v>0</v>
      </c>
      <c r="AM213" s="4">
        <f t="shared" si="121"/>
        <v>0</v>
      </c>
      <c r="AN213" s="4">
        <f t="shared" si="121"/>
        <v>0</v>
      </c>
      <c r="AO213" s="4">
        <f t="shared" si="121"/>
        <v>0</v>
      </c>
      <c r="AP213" s="4">
        <f t="shared" si="121"/>
        <v>0</v>
      </c>
      <c r="AQ213" s="4">
        <f t="shared" si="121"/>
        <v>0</v>
      </c>
      <c r="AR213" s="4">
        <f t="shared" si="121"/>
        <v>0</v>
      </c>
      <c r="AS213" s="4">
        <f t="shared" si="121"/>
        <v>0</v>
      </c>
      <c r="AT213" s="4">
        <f t="shared" si="121"/>
        <v>0</v>
      </c>
      <c r="AU213" s="4">
        <f t="shared" si="121"/>
        <v>0</v>
      </c>
      <c r="AV213" s="4">
        <f t="shared" si="121"/>
        <v>0</v>
      </c>
      <c r="AW213" s="4">
        <f t="shared" si="121"/>
        <v>0</v>
      </c>
      <c r="AX213" s="4">
        <f t="shared" si="121"/>
        <v>0</v>
      </c>
      <c r="AY213" s="4">
        <f t="shared" si="122"/>
        <v>0</v>
      </c>
      <c r="AZ213" s="4">
        <f t="shared" si="122"/>
        <v>0</v>
      </c>
      <c r="BA213" s="4">
        <f t="shared" si="122"/>
        <v>0</v>
      </c>
      <c r="BB213" s="4">
        <f t="shared" si="122"/>
        <v>0</v>
      </c>
      <c r="BC213" s="4">
        <f t="shared" si="122"/>
        <v>0</v>
      </c>
      <c r="BD213" s="4">
        <f t="shared" si="122"/>
        <v>0</v>
      </c>
      <c r="BE213" s="4">
        <f t="shared" si="122"/>
        <v>0</v>
      </c>
      <c r="BF213" s="4">
        <f t="shared" si="122"/>
        <v>0</v>
      </c>
      <c r="BG213" s="4">
        <f t="shared" si="122"/>
        <v>0</v>
      </c>
      <c r="BH213" s="4">
        <f t="shared" si="122"/>
        <v>0</v>
      </c>
      <c r="BI213" s="4">
        <f t="shared" si="122"/>
        <v>0</v>
      </c>
      <c r="BK213" s="7">
        <f t="shared" ca="1" si="119"/>
        <v>0.13831046248642043</v>
      </c>
    </row>
    <row r="214" spans="1:63" x14ac:dyDescent="0.25">
      <c r="A214">
        <f t="shared" si="117"/>
        <v>22</v>
      </c>
      <c r="C214" s="4">
        <f t="shared" ca="1" si="123"/>
        <v>-12032796.192507103</v>
      </c>
      <c r="D214" s="4">
        <f t="shared" ca="1" si="123"/>
        <v>63558.656312934872</v>
      </c>
      <c r="E214" s="4">
        <f t="shared" ca="1" si="123"/>
        <v>102509.24152993565</v>
      </c>
      <c r="F214" s="4">
        <f t="shared" ca="1" si="123"/>
        <v>101954.08384196983</v>
      </c>
      <c r="G214" s="4">
        <f t="shared" ca="1" si="123"/>
        <v>141263.71750819086</v>
      </c>
      <c r="H214" s="4">
        <f t="shared" ca="1" si="123"/>
        <v>161907.88197343212</v>
      </c>
      <c r="I214" s="4">
        <f t="shared" ca="1" si="123"/>
        <v>188666.69673126901</v>
      </c>
      <c r="J214" s="4">
        <f t="shared" ca="1" si="123"/>
        <v>219237.33082083959</v>
      </c>
      <c r="K214" s="4">
        <f t="shared" ca="1" si="123"/>
        <v>250738.7728261546</v>
      </c>
      <c r="L214" s="4">
        <f t="shared" ca="1" si="123"/>
        <v>223264.52670508937</v>
      </c>
      <c r="M214" s="4">
        <f t="shared" ca="1" si="123"/>
        <v>215340.88356340589</v>
      </c>
      <c r="N214" s="4">
        <f t="shared" ca="1" si="123"/>
        <v>101650.59912148184</v>
      </c>
      <c r="O214" s="4">
        <f t="shared" ca="1" si="123"/>
        <v>113069.84280918787</v>
      </c>
      <c r="P214" s="4">
        <f t="shared" ca="1" si="123"/>
        <v>125563.17690705447</v>
      </c>
      <c r="Q214" s="4">
        <f t="shared" ca="1" si="123"/>
        <v>138257.18083408228</v>
      </c>
      <c r="R214" s="4">
        <f t="shared" ca="1" si="123"/>
        <v>153926.7489856866</v>
      </c>
      <c r="S214" s="4">
        <f t="shared" ca="1" si="120"/>
        <v>168039.50398179982</v>
      </c>
      <c r="T214" s="4">
        <f t="shared" ca="1" si="120"/>
        <v>6167127.8700451413</v>
      </c>
      <c r="U214" s="4">
        <f t="shared" ca="1" si="120"/>
        <v>110724.40866185064</v>
      </c>
      <c r="V214" s="4">
        <f t="shared" ca="1" si="120"/>
        <v>126566.49177981533</v>
      </c>
      <c r="W214" s="4">
        <f t="shared" ca="1" si="120"/>
        <v>142640.83470291202</v>
      </c>
      <c r="X214" s="4">
        <f t="shared" ca="1" si="120"/>
        <v>12481649.376059879</v>
      </c>
      <c r="Y214" s="4">
        <f t="shared" si="120"/>
        <v>0</v>
      </c>
      <c r="Z214" s="4">
        <f t="shared" si="120"/>
        <v>0</v>
      </c>
      <c r="AA214" s="4">
        <f t="shared" si="120"/>
        <v>0</v>
      </c>
      <c r="AB214" s="4">
        <f t="shared" si="120"/>
        <v>0</v>
      </c>
      <c r="AC214" s="4">
        <f t="shared" si="120"/>
        <v>0</v>
      </c>
      <c r="AD214" s="4">
        <f t="shared" si="120"/>
        <v>0</v>
      </c>
      <c r="AE214" s="4">
        <f t="shared" si="120"/>
        <v>0</v>
      </c>
      <c r="AF214" s="4">
        <f t="shared" si="120"/>
        <v>0</v>
      </c>
      <c r="AG214" s="4">
        <f t="shared" si="120"/>
        <v>0</v>
      </c>
      <c r="AH214" s="4">
        <f t="shared" si="120"/>
        <v>0</v>
      </c>
      <c r="AI214" s="4">
        <f t="shared" si="121"/>
        <v>0</v>
      </c>
      <c r="AJ214" s="4">
        <f t="shared" si="121"/>
        <v>0</v>
      </c>
      <c r="AK214" s="4">
        <f t="shared" si="121"/>
        <v>0</v>
      </c>
      <c r="AL214" s="4">
        <f t="shared" si="121"/>
        <v>0</v>
      </c>
      <c r="AM214" s="4">
        <f t="shared" si="121"/>
        <v>0</v>
      </c>
      <c r="AN214" s="4">
        <f t="shared" si="121"/>
        <v>0</v>
      </c>
      <c r="AO214" s="4">
        <f t="shared" si="121"/>
        <v>0</v>
      </c>
      <c r="AP214" s="4">
        <f t="shared" si="121"/>
        <v>0</v>
      </c>
      <c r="AQ214" s="4">
        <f t="shared" si="121"/>
        <v>0</v>
      </c>
      <c r="AR214" s="4">
        <f t="shared" si="121"/>
        <v>0</v>
      </c>
      <c r="AS214" s="4">
        <f t="shared" si="121"/>
        <v>0</v>
      </c>
      <c r="AT214" s="4">
        <f t="shared" si="121"/>
        <v>0</v>
      </c>
      <c r="AU214" s="4">
        <f t="shared" si="121"/>
        <v>0</v>
      </c>
      <c r="AV214" s="4">
        <f t="shared" si="121"/>
        <v>0</v>
      </c>
      <c r="AW214" s="4">
        <f t="shared" si="121"/>
        <v>0</v>
      </c>
      <c r="AX214" s="4">
        <f t="shared" si="121"/>
        <v>0</v>
      </c>
      <c r="AY214" s="4">
        <f t="shared" si="122"/>
        <v>0</v>
      </c>
      <c r="AZ214" s="4">
        <f t="shared" si="122"/>
        <v>0</v>
      </c>
      <c r="BA214" s="4">
        <f t="shared" si="122"/>
        <v>0</v>
      </c>
      <c r="BB214" s="4">
        <f t="shared" si="122"/>
        <v>0</v>
      </c>
      <c r="BC214" s="4">
        <f t="shared" si="122"/>
        <v>0</v>
      </c>
      <c r="BD214" s="4">
        <f t="shared" si="122"/>
        <v>0</v>
      </c>
      <c r="BE214" s="4">
        <f t="shared" si="122"/>
        <v>0</v>
      </c>
      <c r="BF214" s="4">
        <f t="shared" si="122"/>
        <v>0</v>
      </c>
      <c r="BG214" s="4">
        <f t="shared" si="122"/>
        <v>0</v>
      </c>
      <c r="BH214" s="4">
        <f t="shared" si="122"/>
        <v>0</v>
      </c>
      <c r="BI214" s="4">
        <f t="shared" si="122"/>
        <v>0</v>
      </c>
      <c r="BK214" s="7">
        <f t="shared" ca="1" si="119"/>
        <v>0.13664522246453381</v>
      </c>
    </row>
    <row r="215" spans="1:63" x14ac:dyDescent="0.25">
      <c r="A215">
        <f t="shared" si="117"/>
        <v>23</v>
      </c>
      <c r="C215" s="4">
        <f t="shared" ca="1" si="123"/>
        <v>-12032796.192507103</v>
      </c>
      <c r="D215" s="4">
        <f t="shared" ca="1" si="123"/>
        <v>63558.656312934872</v>
      </c>
      <c r="E215" s="4">
        <f t="shared" ca="1" si="123"/>
        <v>102509.24152993565</v>
      </c>
      <c r="F215" s="4">
        <f t="shared" ca="1" si="123"/>
        <v>101954.08384196983</v>
      </c>
      <c r="G215" s="4">
        <f t="shared" ca="1" si="123"/>
        <v>141263.71750819086</v>
      </c>
      <c r="H215" s="4">
        <f t="shared" ca="1" si="123"/>
        <v>161907.88197343212</v>
      </c>
      <c r="I215" s="4">
        <f t="shared" ca="1" si="123"/>
        <v>188666.69673126901</v>
      </c>
      <c r="J215" s="4">
        <f t="shared" ca="1" si="123"/>
        <v>219237.33082083959</v>
      </c>
      <c r="K215" s="4">
        <f t="shared" ca="1" si="123"/>
        <v>250738.7728261546</v>
      </c>
      <c r="L215" s="4">
        <f t="shared" ca="1" si="123"/>
        <v>223264.52670508937</v>
      </c>
      <c r="M215" s="4">
        <f t="shared" ca="1" si="123"/>
        <v>215340.88356340589</v>
      </c>
      <c r="N215" s="4">
        <f t="shared" ca="1" si="123"/>
        <v>101650.59912148184</v>
      </c>
      <c r="O215" s="4">
        <f t="shared" ca="1" si="123"/>
        <v>113069.84280918787</v>
      </c>
      <c r="P215" s="4">
        <f t="shared" ca="1" si="123"/>
        <v>125563.17690705447</v>
      </c>
      <c r="Q215" s="4">
        <f t="shared" ca="1" si="123"/>
        <v>138257.18083408228</v>
      </c>
      <c r="R215" s="4">
        <f t="shared" ca="1" si="123"/>
        <v>153926.7489856866</v>
      </c>
      <c r="S215" s="4">
        <f t="shared" ca="1" si="120"/>
        <v>168039.50398179982</v>
      </c>
      <c r="T215" s="4">
        <f t="shared" ca="1" si="120"/>
        <v>6167127.8700451413</v>
      </c>
      <c r="U215" s="4">
        <f t="shared" ca="1" si="120"/>
        <v>110724.40866185064</v>
      </c>
      <c r="V215" s="4">
        <f t="shared" ca="1" si="120"/>
        <v>126566.49177981533</v>
      </c>
      <c r="W215" s="4">
        <f t="shared" ca="1" si="120"/>
        <v>142640.83470291202</v>
      </c>
      <c r="X215" s="4">
        <f t="shared" ca="1" si="120"/>
        <v>49000.865616163523</v>
      </c>
      <c r="Y215" s="4">
        <f t="shared" ca="1" si="120"/>
        <v>12679954.185653264</v>
      </c>
      <c r="Z215" s="4">
        <f t="shared" si="120"/>
        <v>0</v>
      </c>
      <c r="AA215" s="4">
        <f t="shared" si="120"/>
        <v>0</v>
      </c>
      <c r="AB215" s="4">
        <f t="shared" si="120"/>
        <v>0</v>
      </c>
      <c r="AC215" s="4">
        <f t="shared" si="120"/>
        <v>0</v>
      </c>
      <c r="AD215" s="4">
        <f t="shared" si="120"/>
        <v>0</v>
      </c>
      <c r="AE215" s="4">
        <f t="shared" si="120"/>
        <v>0</v>
      </c>
      <c r="AF215" s="4">
        <f t="shared" si="120"/>
        <v>0</v>
      </c>
      <c r="AG215" s="4">
        <f t="shared" si="120"/>
        <v>0</v>
      </c>
      <c r="AH215" s="4">
        <f t="shared" si="120"/>
        <v>0</v>
      </c>
      <c r="AI215" s="4">
        <f t="shared" si="121"/>
        <v>0</v>
      </c>
      <c r="AJ215" s="4">
        <f t="shared" si="121"/>
        <v>0</v>
      </c>
      <c r="AK215" s="4">
        <f t="shared" si="121"/>
        <v>0</v>
      </c>
      <c r="AL215" s="4">
        <f t="shared" si="121"/>
        <v>0</v>
      </c>
      <c r="AM215" s="4">
        <f t="shared" si="121"/>
        <v>0</v>
      </c>
      <c r="AN215" s="4">
        <f t="shared" si="121"/>
        <v>0</v>
      </c>
      <c r="AO215" s="4">
        <f t="shared" si="121"/>
        <v>0</v>
      </c>
      <c r="AP215" s="4">
        <f t="shared" si="121"/>
        <v>0</v>
      </c>
      <c r="AQ215" s="4">
        <f t="shared" si="121"/>
        <v>0</v>
      </c>
      <c r="AR215" s="4">
        <f t="shared" si="121"/>
        <v>0</v>
      </c>
      <c r="AS215" s="4">
        <f t="shared" si="121"/>
        <v>0</v>
      </c>
      <c r="AT215" s="4">
        <f t="shared" si="121"/>
        <v>0</v>
      </c>
      <c r="AU215" s="4">
        <f t="shared" si="121"/>
        <v>0</v>
      </c>
      <c r="AV215" s="4">
        <f t="shared" si="121"/>
        <v>0</v>
      </c>
      <c r="AW215" s="4">
        <f t="shared" si="121"/>
        <v>0</v>
      </c>
      <c r="AX215" s="4">
        <f t="shared" si="121"/>
        <v>0</v>
      </c>
      <c r="AY215" s="4">
        <f t="shared" si="122"/>
        <v>0</v>
      </c>
      <c r="AZ215" s="4">
        <f t="shared" si="122"/>
        <v>0</v>
      </c>
      <c r="BA215" s="4">
        <f t="shared" si="122"/>
        <v>0</v>
      </c>
      <c r="BB215" s="4">
        <f t="shared" si="122"/>
        <v>0</v>
      </c>
      <c r="BC215" s="4">
        <f t="shared" si="122"/>
        <v>0</v>
      </c>
      <c r="BD215" s="4">
        <f t="shared" si="122"/>
        <v>0</v>
      </c>
      <c r="BE215" s="4">
        <f t="shared" si="122"/>
        <v>0</v>
      </c>
      <c r="BF215" s="4">
        <f t="shared" si="122"/>
        <v>0</v>
      </c>
      <c r="BG215" s="4">
        <f t="shared" si="122"/>
        <v>0</v>
      </c>
      <c r="BH215" s="4">
        <f t="shared" si="122"/>
        <v>0</v>
      </c>
      <c r="BI215" s="4">
        <f t="shared" si="122"/>
        <v>0</v>
      </c>
      <c r="BK215" s="7">
        <f t="shared" ca="1" si="119"/>
        <v>0.13503646609169206</v>
      </c>
    </row>
    <row r="216" spans="1:63" x14ac:dyDescent="0.25">
      <c r="A216">
        <f t="shared" si="117"/>
        <v>24</v>
      </c>
      <c r="C216" s="4">
        <f t="shared" ca="1" si="123"/>
        <v>-12032796.192507103</v>
      </c>
      <c r="D216" s="4">
        <f t="shared" ca="1" si="123"/>
        <v>63558.656312934872</v>
      </c>
      <c r="E216" s="4">
        <f t="shared" ca="1" si="123"/>
        <v>102509.24152993565</v>
      </c>
      <c r="F216" s="4">
        <f t="shared" ca="1" si="123"/>
        <v>101954.08384196983</v>
      </c>
      <c r="G216" s="4">
        <f t="shared" ca="1" si="123"/>
        <v>141263.71750819086</v>
      </c>
      <c r="H216" s="4">
        <f t="shared" ca="1" si="123"/>
        <v>161907.88197343212</v>
      </c>
      <c r="I216" s="4">
        <f t="shared" ca="1" si="123"/>
        <v>188666.69673126901</v>
      </c>
      <c r="J216" s="4">
        <f t="shared" ca="1" si="123"/>
        <v>219237.33082083959</v>
      </c>
      <c r="K216" s="4">
        <f t="shared" ca="1" si="123"/>
        <v>250738.7728261546</v>
      </c>
      <c r="L216" s="4">
        <f t="shared" ca="1" si="123"/>
        <v>223264.52670508937</v>
      </c>
      <c r="M216" s="4">
        <f t="shared" ca="1" si="123"/>
        <v>215340.88356340589</v>
      </c>
      <c r="N216" s="4">
        <f t="shared" ca="1" si="123"/>
        <v>101650.59912148184</v>
      </c>
      <c r="O216" s="4">
        <f t="shared" ca="1" si="123"/>
        <v>113069.84280918787</v>
      </c>
      <c r="P216" s="4">
        <f t="shared" ca="1" si="123"/>
        <v>125563.17690705447</v>
      </c>
      <c r="Q216" s="4">
        <f t="shared" ca="1" si="123"/>
        <v>138257.18083408228</v>
      </c>
      <c r="R216" s="4">
        <f t="shared" ca="1" si="123"/>
        <v>153926.7489856866</v>
      </c>
      <c r="S216" s="4">
        <f t="shared" ca="1" si="120"/>
        <v>168039.50398179982</v>
      </c>
      <c r="T216" s="4">
        <f t="shared" ca="1" si="120"/>
        <v>6167127.8700451413</v>
      </c>
      <c r="U216" s="4">
        <f t="shared" ca="1" si="120"/>
        <v>110724.40866185064</v>
      </c>
      <c r="V216" s="4">
        <f t="shared" ca="1" si="120"/>
        <v>126566.49177981533</v>
      </c>
      <c r="W216" s="4">
        <f t="shared" ca="1" si="120"/>
        <v>142640.83470291202</v>
      </c>
      <c r="X216" s="4">
        <f t="shared" ca="1" si="120"/>
        <v>49000.865616163523</v>
      </c>
      <c r="Y216" s="4">
        <f t="shared" ca="1" si="120"/>
        <v>51231.111985749383</v>
      </c>
      <c r="Z216" s="4">
        <f t="shared" ca="1" si="120"/>
        <v>14188424.306209395</v>
      </c>
      <c r="AA216" s="4">
        <f t="shared" si="120"/>
        <v>0</v>
      </c>
      <c r="AB216" s="4">
        <f t="shared" si="120"/>
        <v>0</v>
      </c>
      <c r="AC216" s="4">
        <f t="shared" si="120"/>
        <v>0</v>
      </c>
      <c r="AD216" s="4">
        <f t="shared" si="120"/>
        <v>0</v>
      </c>
      <c r="AE216" s="4">
        <f t="shared" si="120"/>
        <v>0</v>
      </c>
      <c r="AF216" s="4">
        <f t="shared" si="120"/>
        <v>0</v>
      </c>
      <c r="AG216" s="4">
        <f t="shared" si="120"/>
        <v>0</v>
      </c>
      <c r="AH216" s="4">
        <f t="shared" si="120"/>
        <v>0</v>
      </c>
      <c r="AI216" s="4">
        <f t="shared" si="121"/>
        <v>0</v>
      </c>
      <c r="AJ216" s="4">
        <f t="shared" si="121"/>
        <v>0</v>
      </c>
      <c r="AK216" s="4">
        <f t="shared" si="121"/>
        <v>0</v>
      </c>
      <c r="AL216" s="4">
        <f t="shared" si="121"/>
        <v>0</v>
      </c>
      <c r="AM216" s="4">
        <f t="shared" si="121"/>
        <v>0</v>
      </c>
      <c r="AN216" s="4">
        <f t="shared" si="121"/>
        <v>0</v>
      </c>
      <c r="AO216" s="4">
        <f t="shared" si="121"/>
        <v>0</v>
      </c>
      <c r="AP216" s="4">
        <f t="shared" si="121"/>
        <v>0</v>
      </c>
      <c r="AQ216" s="4">
        <f t="shared" si="121"/>
        <v>0</v>
      </c>
      <c r="AR216" s="4">
        <f t="shared" si="121"/>
        <v>0</v>
      </c>
      <c r="AS216" s="4">
        <f t="shared" si="121"/>
        <v>0</v>
      </c>
      <c r="AT216" s="4">
        <f t="shared" si="121"/>
        <v>0</v>
      </c>
      <c r="AU216" s="4">
        <f t="shared" si="121"/>
        <v>0</v>
      </c>
      <c r="AV216" s="4">
        <f t="shared" si="121"/>
        <v>0</v>
      </c>
      <c r="AW216" s="4">
        <f t="shared" si="121"/>
        <v>0</v>
      </c>
      <c r="AX216" s="4">
        <f t="shared" si="121"/>
        <v>0</v>
      </c>
      <c r="AY216" s="4">
        <f t="shared" si="122"/>
        <v>0</v>
      </c>
      <c r="AZ216" s="4">
        <f t="shared" si="122"/>
        <v>0</v>
      </c>
      <c r="BA216" s="4">
        <f t="shared" si="122"/>
        <v>0</v>
      </c>
      <c r="BB216" s="4">
        <f t="shared" si="122"/>
        <v>0</v>
      </c>
      <c r="BC216" s="4">
        <f t="shared" si="122"/>
        <v>0</v>
      </c>
      <c r="BD216" s="4">
        <f t="shared" si="122"/>
        <v>0</v>
      </c>
      <c r="BE216" s="4">
        <f t="shared" si="122"/>
        <v>0</v>
      </c>
      <c r="BF216" s="4">
        <f t="shared" si="122"/>
        <v>0</v>
      </c>
      <c r="BG216" s="4">
        <f t="shared" si="122"/>
        <v>0</v>
      </c>
      <c r="BH216" s="4">
        <f t="shared" si="122"/>
        <v>0</v>
      </c>
      <c r="BI216" s="4">
        <f t="shared" si="122"/>
        <v>0</v>
      </c>
      <c r="BK216" s="7">
        <f t="shared" ca="1" si="119"/>
        <v>0.14590802690083593</v>
      </c>
    </row>
    <row r="217" spans="1:63" x14ac:dyDescent="0.25">
      <c r="A217">
        <f t="shared" si="117"/>
        <v>25</v>
      </c>
      <c r="C217" s="4">
        <f t="shared" ca="1" si="123"/>
        <v>-12032796.192507103</v>
      </c>
      <c r="D217" s="4">
        <f t="shared" ca="1" si="123"/>
        <v>63558.656312934872</v>
      </c>
      <c r="E217" s="4">
        <f t="shared" ca="1" si="123"/>
        <v>102509.24152993565</v>
      </c>
      <c r="F217" s="4">
        <f t="shared" ca="1" si="123"/>
        <v>101954.08384196983</v>
      </c>
      <c r="G217" s="4">
        <f t="shared" ca="1" si="123"/>
        <v>141263.71750819086</v>
      </c>
      <c r="H217" s="4">
        <f t="shared" ca="1" si="123"/>
        <v>161907.88197343212</v>
      </c>
      <c r="I217" s="4">
        <f t="shared" ca="1" si="123"/>
        <v>188666.69673126901</v>
      </c>
      <c r="J217" s="4">
        <f t="shared" ca="1" si="123"/>
        <v>219237.33082083959</v>
      </c>
      <c r="K217" s="4">
        <f t="shared" ca="1" si="123"/>
        <v>250738.7728261546</v>
      </c>
      <c r="L217" s="4">
        <f t="shared" ca="1" si="123"/>
        <v>223264.52670508937</v>
      </c>
      <c r="M217" s="4">
        <f t="shared" ca="1" si="123"/>
        <v>215340.88356340589</v>
      </c>
      <c r="N217" s="4">
        <f t="shared" ca="1" si="123"/>
        <v>101650.59912148184</v>
      </c>
      <c r="O217" s="4">
        <f t="shared" ca="1" si="123"/>
        <v>113069.84280918787</v>
      </c>
      <c r="P217" s="4">
        <f t="shared" ca="1" si="123"/>
        <v>125563.17690705447</v>
      </c>
      <c r="Q217" s="4">
        <f t="shared" ca="1" si="123"/>
        <v>138257.18083408228</v>
      </c>
      <c r="R217" s="4">
        <f t="shared" ca="1" si="123"/>
        <v>153926.7489856866</v>
      </c>
      <c r="S217" s="4">
        <f t="shared" ca="1" si="120"/>
        <v>168039.50398179982</v>
      </c>
      <c r="T217" s="4">
        <f t="shared" ca="1" si="120"/>
        <v>6167127.8700451413</v>
      </c>
      <c r="U217" s="4">
        <f t="shared" ca="1" si="120"/>
        <v>110724.40866185064</v>
      </c>
      <c r="V217" s="4">
        <f t="shared" ca="1" si="120"/>
        <v>126566.49177981533</v>
      </c>
      <c r="W217" s="4">
        <f t="shared" ca="1" si="120"/>
        <v>142640.83470291202</v>
      </c>
      <c r="X217" s="4">
        <f t="shared" ca="1" si="120"/>
        <v>49000.865616163523</v>
      </c>
      <c r="Y217" s="4">
        <f t="shared" ca="1" si="120"/>
        <v>51231.111985749383</v>
      </c>
      <c r="Z217" s="4">
        <f t="shared" ca="1" si="120"/>
        <v>-59586.272557334101</v>
      </c>
      <c r="AA217" s="4">
        <f t="shared" ca="1" si="120"/>
        <v>15820267.901671635</v>
      </c>
      <c r="AB217" s="4">
        <f t="shared" si="120"/>
        <v>0</v>
      </c>
      <c r="AC217" s="4">
        <f t="shared" si="120"/>
        <v>0</v>
      </c>
      <c r="AD217" s="4">
        <f t="shared" si="120"/>
        <v>0</v>
      </c>
      <c r="AE217" s="4">
        <f t="shared" si="120"/>
        <v>0</v>
      </c>
      <c r="AF217" s="4">
        <f t="shared" si="120"/>
        <v>0</v>
      </c>
      <c r="AG217" s="4">
        <f t="shared" si="120"/>
        <v>0</v>
      </c>
      <c r="AH217" s="4">
        <f t="shared" si="120"/>
        <v>0</v>
      </c>
      <c r="AI217" s="4">
        <f t="shared" si="121"/>
        <v>0</v>
      </c>
      <c r="AJ217" s="4">
        <f t="shared" si="121"/>
        <v>0</v>
      </c>
      <c r="AK217" s="4">
        <f t="shared" si="121"/>
        <v>0</v>
      </c>
      <c r="AL217" s="4">
        <f t="shared" si="121"/>
        <v>0</v>
      </c>
      <c r="AM217" s="4">
        <f t="shared" si="121"/>
        <v>0</v>
      </c>
      <c r="AN217" s="4">
        <f t="shared" si="121"/>
        <v>0</v>
      </c>
      <c r="AO217" s="4">
        <f t="shared" si="121"/>
        <v>0</v>
      </c>
      <c r="AP217" s="4">
        <f t="shared" si="121"/>
        <v>0</v>
      </c>
      <c r="AQ217" s="4">
        <f t="shared" si="121"/>
        <v>0</v>
      </c>
      <c r="AR217" s="4">
        <f t="shared" si="121"/>
        <v>0</v>
      </c>
      <c r="AS217" s="4">
        <f t="shared" si="121"/>
        <v>0</v>
      </c>
      <c r="AT217" s="4">
        <f t="shared" si="121"/>
        <v>0</v>
      </c>
      <c r="AU217" s="4">
        <f t="shared" si="121"/>
        <v>0</v>
      </c>
      <c r="AV217" s="4">
        <f t="shared" si="121"/>
        <v>0</v>
      </c>
      <c r="AW217" s="4">
        <f t="shared" si="121"/>
        <v>0</v>
      </c>
      <c r="AX217" s="4">
        <f t="shared" si="121"/>
        <v>0</v>
      </c>
      <c r="AY217" s="4">
        <f t="shared" si="122"/>
        <v>0</v>
      </c>
      <c r="AZ217" s="4">
        <f t="shared" si="122"/>
        <v>0</v>
      </c>
      <c r="BA217" s="4">
        <f t="shared" si="122"/>
        <v>0</v>
      </c>
      <c r="BB217" s="4">
        <f t="shared" si="122"/>
        <v>0</v>
      </c>
      <c r="BC217" s="4">
        <f t="shared" si="122"/>
        <v>0</v>
      </c>
      <c r="BD217" s="4">
        <f t="shared" si="122"/>
        <v>0</v>
      </c>
      <c r="BE217" s="4">
        <f t="shared" si="122"/>
        <v>0</v>
      </c>
      <c r="BF217" s="4">
        <f t="shared" si="122"/>
        <v>0</v>
      </c>
      <c r="BG217" s="4">
        <f t="shared" si="122"/>
        <v>0</v>
      </c>
      <c r="BH217" s="4">
        <f t="shared" si="122"/>
        <v>0</v>
      </c>
      <c r="BI217" s="4">
        <f t="shared" si="122"/>
        <v>0</v>
      </c>
      <c r="BK217" s="7">
        <f t="shared" ca="1" si="119"/>
        <v>0.15501463277119321</v>
      </c>
    </row>
    <row r="218" spans="1:63" x14ac:dyDescent="0.25">
      <c r="A218">
        <f t="shared" si="117"/>
        <v>26</v>
      </c>
      <c r="C218" s="4">
        <f t="shared" ca="1" si="123"/>
        <v>-12032796.192507103</v>
      </c>
      <c r="D218" s="4">
        <f t="shared" ca="1" si="123"/>
        <v>63558.656312934872</v>
      </c>
      <c r="E218" s="4">
        <f t="shared" ca="1" si="123"/>
        <v>102509.24152993565</v>
      </c>
      <c r="F218" s="4">
        <f t="shared" ca="1" si="123"/>
        <v>101954.08384196983</v>
      </c>
      <c r="G218" s="4">
        <f t="shared" ca="1" si="123"/>
        <v>141263.71750819086</v>
      </c>
      <c r="H218" s="4">
        <f t="shared" ca="1" si="123"/>
        <v>161907.88197343212</v>
      </c>
      <c r="I218" s="4">
        <f t="shared" ca="1" si="123"/>
        <v>188666.69673126901</v>
      </c>
      <c r="J218" s="4">
        <f t="shared" ca="1" si="123"/>
        <v>219237.33082083959</v>
      </c>
      <c r="K218" s="4">
        <f t="shared" ca="1" si="123"/>
        <v>250738.7728261546</v>
      </c>
      <c r="L218" s="4">
        <f t="shared" ca="1" si="123"/>
        <v>223264.52670508937</v>
      </c>
      <c r="M218" s="4">
        <f t="shared" ca="1" si="123"/>
        <v>215340.88356340589</v>
      </c>
      <c r="N218" s="4">
        <f t="shared" ca="1" si="123"/>
        <v>101650.59912148184</v>
      </c>
      <c r="O218" s="4">
        <f t="shared" ca="1" si="123"/>
        <v>113069.84280918787</v>
      </c>
      <c r="P218" s="4">
        <f t="shared" ca="1" si="123"/>
        <v>125563.17690705447</v>
      </c>
      <c r="Q218" s="4">
        <f t="shared" ca="1" si="123"/>
        <v>138257.18083408228</v>
      </c>
      <c r="R218" s="4">
        <f t="shared" ca="1" si="123"/>
        <v>153926.7489856866</v>
      </c>
      <c r="S218" s="4">
        <f t="shared" ca="1" si="120"/>
        <v>168039.50398179982</v>
      </c>
      <c r="T218" s="4">
        <f t="shared" ca="1" si="120"/>
        <v>6167127.8700451413</v>
      </c>
      <c r="U218" s="4">
        <f t="shared" ca="1" si="120"/>
        <v>110724.40866185064</v>
      </c>
      <c r="V218" s="4">
        <f t="shared" ca="1" si="120"/>
        <v>126566.49177981533</v>
      </c>
      <c r="W218" s="4">
        <f t="shared" ca="1" si="120"/>
        <v>142640.83470291202</v>
      </c>
      <c r="X218" s="4">
        <f t="shared" ca="1" si="120"/>
        <v>49000.865616163523</v>
      </c>
      <c r="Y218" s="4">
        <f t="shared" ca="1" si="120"/>
        <v>51231.111985749383</v>
      </c>
      <c r="Z218" s="4">
        <f t="shared" ca="1" si="120"/>
        <v>-59586.272557334101</v>
      </c>
      <c r="AA218" s="4">
        <f t="shared" ca="1" si="120"/>
        <v>-47304.514043415991</v>
      </c>
      <c r="AB218" s="4">
        <f t="shared" ca="1" si="120"/>
        <v>16650477.739289636</v>
      </c>
      <c r="AC218" s="4">
        <f t="shared" si="120"/>
        <v>0</v>
      </c>
      <c r="AD218" s="4">
        <f t="shared" si="120"/>
        <v>0</v>
      </c>
      <c r="AE218" s="4">
        <f t="shared" si="120"/>
        <v>0</v>
      </c>
      <c r="AF218" s="4">
        <f t="shared" si="120"/>
        <v>0</v>
      </c>
      <c r="AG218" s="4">
        <f t="shared" si="120"/>
        <v>0</v>
      </c>
      <c r="AH218" s="4">
        <f t="shared" si="120"/>
        <v>0</v>
      </c>
      <c r="AI218" s="4">
        <f t="shared" si="121"/>
        <v>0</v>
      </c>
      <c r="AJ218" s="4">
        <f t="shared" si="121"/>
        <v>0</v>
      </c>
      <c r="AK218" s="4">
        <f t="shared" si="121"/>
        <v>0</v>
      </c>
      <c r="AL218" s="4">
        <f t="shared" si="121"/>
        <v>0</v>
      </c>
      <c r="AM218" s="4">
        <f t="shared" si="121"/>
        <v>0</v>
      </c>
      <c r="AN218" s="4">
        <f t="shared" si="121"/>
        <v>0</v>
      </c>
      <c r="AO218" s="4">
        <f t="shared" si="121"/>
        <v>0</v>
      </c>
      <c r="AP218" s="4">
        <f t="shared" si="121"/>
        <v>0</v>
      </c>
      <c r="AQ218" s="4">
        <f t="shared" si="121"/>
        <v>0</v>
      </c>
      <c r="AR218" s="4">
        <f t="shared" si="121"/>
        <v>0</v>
      </c>
      <c r="AS218" s="4">
        <f t="shared" si="121"/>
        <v>0</v>
      </c>
      <c r="AT218" s="4">
        <f t="shared" si="121"/>
        <v>0</v>
      </c>
      <c r="AU218" s="4">
        <f t="shared" si="121"/>
        <v>0</v>
      </c>
      <c r="AV218" s="4">
        <f t="shared" si="121"/>
        <v>0</v>
      </c>
      <c r="AW218" s="4">
        <f t="shared" si="121"/>
        <v>0</v>
      </c>
      <c r="AX218" s="4">
        <f t="shared" si="121"/>
        <v>0</v>
      </c>
      <c r="AY218" s="4">
        <f t="shared" si="122"/>
        <v>0</v>
      </c>
      <c r="AZ218" s="4">
        <f t="shared" si="122"/>
        <v>0</v>
      </c>
      <c r="BA218" s="4">
        <f t="shared" si="122"/>
        <v>0</v>
      </c>
      <c r="BB218" s="4">
        <f t="shared" si="122"/>
        <v>0</v>
      </c>
      <c r="BC218" s="4">
        <f t="shared" si="122"/>
        <v>0</v>
      </c>
      <c r="BD218" s="4">
        <f t="shared" si="122"/>
        <v>0</v>
      </c>
      <c r="BE218" s="4">
        <f t="shared" si="122"/>
        <v>0</v>
      </c>
      <c r="BF218" s="4">
        <f t="shared" si="122"/>
        <v>0</v>
      </c>
      <c r="BG218" s="4">
        <f t="shared" si="122"/>
        <v>0</v>
      </c>
      <c r="BH218" s="4">
        <f t="shared" si="122"/>
        <v>0</v>
      </c>
      <c r="BI218" s="4">
        <f t="shared" si="122"/>
        <v>0</v>
      </c>
      <c r="BK218" s="7">
        <f t="shared" ca="1" si="119"/>
        <v>0.15656335945342104</v>
      </c>
    </row>
    <row r="219" spans="1:63" x14ac:dyDescent="0.25">
      <c r="A219">
        <f t="shared" si="117"/>
        <v>27</v>
      </c>
      <c r="C219" s="4">
        <f t="shared" ca="1" si="123"/>
        <v>-12032796.192507103</v>
      </c>
      <c r="D219" s="4">
        <f t="shared" ca="1" si="123"/>
        <v>63558.656312934872</v>
      </c>
      <c r="E219" s="4">
        <f t="shared" ca="1" si="123"/>
        <v>102509.24152993565</v>
      </c>
      <c r="F219" s="4">
        <f t="shared" ca="1" si="123"/>
        <v>101954.08384196983</v>
      </c>
      <c r="G219" s="4">
        <f t="shared" ca="1" si="123"/>
        <v>141263.71750819086</v>
      </c>
      <c r="H219" s="4">
        <f t="shared" ca="1" si="123"/>
        <v>161907.88197343212</v>
      </c>
      <c r="I219" s="4">
        <f t="shared" ca="1" si="123"/>
        <v>188666.69673126901</v>
      </c>
      <c r="J219" s="4">
        <f t="shared" ca="1" si="123"/>
        <v>219237.33082083959</v>
      </c>
      <c r="K219" s="4">
        <f t="shared" ca="1" si="123"/>
        <v>250738.7728261546</v>
      </c>
      <c r="L219" s="4">
        <f t="shared" ca="1" si="123"/>
        <v>223264.52670508937</v>
      </c>
      <c r="M219" s="4">
        <f t="shared" ca="1" si="123"/>
        <v>215340.88356340589</v>
      </c>
      <c r="N219" s="4">
        <f t="shared" ca="1" si="123"/>
        <v>101650.59912148184</v>
      </c>
      <c r="O219" s="4">
        <f t="shared" ca="1" si="123"/>
        <v>113069.84280918787</v>
      </c>
      <c r="P219" s="4">
        <f t="shared" ca="1" si="123"/>
        <v>125563.17690705447</v>
      </c>
      <c r="Q219" s="4">
        <f t="shared" ca="1" si="123"/>
        <v>138257.18083408228</v>
      </c>
      <c r="R219" s="4">
        <f t="shared" ca="1" si="123"/>
        <v>153926.7489856866</v>
      </c>
      <c r="S219" s="4">
        <f t="shared" ca="1" si="120"/>
        <v>168039.50398179982</v>
      </c>
      <c r="T219" s="4">
        <f t="shared" ca="1" si="120"/>
        <v>6167127.8700451413</v>
      </c>
      <c r="U219" s="4">
        <f t="shared" ca="1" si="120"/>
        <v>110724.40866185064</v>
      </c>
      <c r="V219" s="4">
        <f t="shared" ca="1" si="120"/>
        <v>126566.49177981533</v>
      </c>
      <c r="W219" s="4">
        <f t="shared" ca="1" si="120"/>
        <v>142640.83470291202</v>
      </c>
      <c r="X219" s="4">
        <f t="shared" ca="1" si="120"/>
        <v>49000.865616163523</v>
      </c>
      <c r="Y219" s="4">
        <f t="shared" ca="1" si="120"/>
        <v>51231.111985749383</v>
      </c>
      <c r="Z219" s="4">
        <f t="shared" ca="1" si="120"/>
        <v>-59586.272557334101</v>
      </c>
      <c r="AA219" s="4">
        <f t="shared" ca="1" si="120"/>
        <v>-47304.514043415991</v>
      </c>
      <c r="AB219" s="4">
        <f t="shared" ca="1" si="120"/>
        <v>179478.46992732174</v>
      </c>
      <c r="AC219" s="4">
        <f t="shared" ca="1" si="120"/>
        <v>17269046.374913119</v>
      </c>
      <c r="AD219" s="4">
        <f t="shared" si="120"/>
        <v>0</v>
      </c>
      <c r="AE219" s="4">
        <f t="shared" si="120"/>
        <v>0</v>
      </c>
      <c r="AF219" s="4">
        <f t="shared" si="120"/>
        <v>0</v>
      </c>
      <c r="AG219" s="4">
        <f t="shared" si="120"/>
        <v>0</v>
      </c>
      <c r="AH219" s="4">
        <f t="shared" si="120"/>
        <v>0</v>
      </c>
      <c r="AI219" s="4">
        <f t="shared" si="121"/>
        <v>0</v>
      </c>
      <c r="AJ219" s="4">
        <f t="shared" si="121"/>
        <v>0</v>
      </c>
      <c r="AK219" s="4">
        <f t="shared" si="121"/>
        <v>0</v>
      </c>
      <c r="AL219" s="4">
        <f t="shared" si="121"/>
        <v>0</v>
      </c>
      <c r="AM219" s="4">
        <f t="shared" si="121"/>
        <v>0</v>
      </c>
      <c r="AN219" s="4">
        <f t="shared" si="121"/>
        <v>0</v>
      </c>
      <c r="AO219" s="4">
        <f t="shared" si="121"/>
        <v>0</v>
      </c>
      <c r="AP219" s="4">
        <f t="shared" si="121"/>
        <v>0</v>
      </c>
      <c r="AQ219" s="4">
        <f t="shared" si="121"/>
        <v>0</v>
      </c>
      <c r="AR219" s="4">
        <f t="shared" si="121"/>
        <v>0</v>
      </c>
      <c r="AS219" s="4">
        <f t="shared" si="121"/>
        <v>0</v>
      </c>
      <c r="AT219" s="4">
        <f t="shared" si="121"/>
        <v>0</v>
      </c>
      <c r="AU219" s="4">
        <f t="shared" si="121"/>
        <v>0</v>
      </c>
      <c r="AV219" s="4">
        <f t="shared" si="121"/>
        <v>0</v>
      </c>
      <c r="AW219" s="4">
        <f t="shared" si="121"/>
        <v>0</v>
      </c>
      <c r="AX219" s="4">
        <f t="shared" si="121"/>
        <v>0</v>
      </c>
      <c r="AY219" s="4">
        <f t="shared" si="122"/>
        <v>0</v>
      </c>
      <c r="AZ219" s="4">
        <f t="shared" si="122"/>
        <v>0</v>
      </c>
      <c r="BA219" s="4">
        <f t="shared" si="122"/>
        <v>0</v>
      </c>
      <c r="BB219" s="4">
        <f t="shared" si="122"/>
        <v>0</v>
      </c>
      <c r="BC219" s="4">
        <f t="shared" si="122"/>
        <v>0</v>
      </c>
      <c r="BD219" s="4">
        <f t="shared" si="122"/>
        <v>0</v>
      </c>
      <c r="BE219" s="4">
        <f t="shared" si="122"/>
        <v>0</v>
      </c>
      <c r="BF219" s="4">
        <f t="shared" si="122"/>
        <v>0</v>
      </c>
      <c r="BG219" s="4">
        <f t="shared" si="122"/>
        <v>0</v>
      </c>
      <c r="BH219" s="4">
        <f t="shared" si="122"/>
        <v>0</v>
      </c>
      <c r="BI219" s="4">
        <f t="shared" si="122"/>
        <v>0</v>
      </c>
      <c r="BK219" s="7">
        <f t="shared" ca="1" si="119"/>
        <v>0.15791457857148861</v>
      </c>
    </row>
    <row r="220" spans="1:63" x14ac:dyDescent="0.25">
      <c r="A220">
        <f t="shared" si="117"/>
        <v>28</v>
      </c>
      <c r="C220" s="4">
        <f t="shared" ca="1" si="123"/>
        <v>-12032796.192507103</v>
      </c>
      <c r="D220" s="4">
        <f t="shared" ca="1" si="123"/>
        <v>63558.656312934872</v>
      </c>
      <c r="E220" s="4">
        <f t="shared" ca="1" si="123"/>
        <v>102509.24152993565</v>
      </c>
      <c r="F220" s="4">
        <f t="shared" ca="1" si="123"/>
        <v>101954.08384196983</v>
      </c>
      <c r="G220" s="4">
        <f t="shared" ca="1" si="123"/>
        <v>141263.71750819086</v>
      </c>
      <c r="H220" s="4">
        <f t="shared" ca="1" si="123"/>
        <v>161907.88197343212</v>
      </c>
      <c r="I220" s="4">
        <f t="shared" ca="1" si="123"/>
        <v>188666.69673126901</v>
      </c>
      <c r="J220" s="4">
        <f t="shared" ca="1" si="123"/>
        <v>219237.33082083959</v>
      </c>
      <c r="K220" s="4">
        <f t="shared" ca="1" si="123"/>
        <v>250738.7728261546</v>
      </c>
      <c r="L220" s="4">
        <f t="shared" ca="1" si="123"/>
        <v>223264.52670508937</v>
      </c>
      <c r="M220" s="4">
        <f t="shared" ca="1" si="123"/>
        <v>215340.88356340589</v>
      </c>
      <c r="N220" s="4">
        <f t="shared" ca="1" si="123"/>
        <v>101650.59912148184</v>
      </c>
      <c r="O220" s="4">
        <f t="shared" ca="1" si="123"/>
        <v>113069.84280918787</v>
      </c>
      <c r="P220" s="4">
        <f t="shared" ca="1" si="123"/>
        <v>125563.17690705447</v>
      </c>
      <c r="Q220" s="4">
        <f t="shared" ca="1" si="123"/>
        <v>138257.18083408228</v>
      </c>
      <c r="R220" s="4">
        <f t="shared" ca="1" si="123"/>
        <v>153926.7489856866</v>
      </c>
      <c r="S220" s="4">
        <f t="shared" ca="1" si="120"/>
        <v>168039.50398179982</v>
      </c>
      <c r="T220" s="4">
        <f t="shared" ca="1" si="120"/>
        <v>6167127.8700451413</v>
      </c>
      <c r="U220" s="4">
        <f t="shared" ca="1" si="120"/>
        <v>110724.40866185064</v>
      </c>
      <c r="V220" s="4">
        <f t="shared" ca="1" si="120"/>
        <v>126566.49177981533</v>
      </c>
      <c r="W220" s="4">
        <f t="shared" ca="1" si="120"/>
        <v>142640.83470291202</v>
      </c>
      <c r="X220" s="4">
        <f t="shared" ca="1" si="120"/>
        <v>49000.865616163523</v>
      </c>
      <c r="Y220" s="4">
        <f t="shared" ca="1" si="120"/>
        <v>51231.111985749383</v>
      </c>
      <c r="Z220" s="4">
        <f t="shared" ca="1" si="120"/>
        <v>-59586.272557334101</v>
      </c>
      <c r="AA220" s="4">
        <f t="shared" ca="1" si="120"/>
        <v>-47304.514043415991</v>
      </c>
      <c r="AB220" s="4">
        <f t="shared" ca="1" si="120"/>
        <v>179478.46992732174</v>
      </c>
      <c r="AC220" s="4">
        <f t="shared" ca="1" si="120"/>
        <v>213276.95714197145</v>
      </c>
      <c r="AD220" s="4">
        <f t="shared" ca="1" si="120"/>
        <v>17647251.270930775</v>
      </c>
      <c r="AE220" s="4">
        <f t="shared" si="120"/>
        <v>0</v>
      </c>
      <c r="AF220" s="4">
        <f t="shared" si="120"/>
        <v>0</v>
      </c>
      <c r="AG220" s="4">
        <f t="shared" si="120"/>
        <v>0</v>
      </c>
      <c r="AH220" s="4">
        <f t="shared" si="120"/>
        <v>0</v>
      </c>
      <c r="AI220" s="4">
        <f t="shared" si="121"/>
        <v>0</v>
      </c>
      <c r="AJ220" s="4">
        <f t="shared" si="121"/>
        <v>0</v>
      </c>
      <c r="AK220" s="4">
        <f t="shared" si="121"/>
        <v>0</v>
      </c>
      <c r="AL220" s="4">
        <f t="shared" si="121"/>
        <v>0</v>
      </c>
      <c r="AM220" s="4">
        <f t="shared" si="121"/>
        <v>0</v>
      </c>
      <c r="AN220" s="4">
        <f t="shared" si="121"/>
        <v>0</v>
      </c>
      <c r="AO220" s="4">
        <f t="shared" si="121"/>
        <v>0</v>
      </c>
      <c r="AP220" s="4">
        <f t="shared" si="121"/>
        <v>0</v>
      </c>
      <c r="AQ220" s="4">
        <f t="shared" si="121"/>
        <v>0</v>
      </c>
      <c r="AR220" s="4">
        <f t="shared" si="121"/>
        <v>0</v>
      </c>
      <c r="AS220" s="4">
        <f t="shared" si="121"/>
        <v>0</v>
      </c>
      <c r="AT220" s="4">
        <f t="shared" si="121"/>
        <v>0</v>
      </c>
      <c r="AU220" s="4">
        <f t="shared" si="121"/>
        <v>0</v>
      </c>
      <c r="AV220" s="4">
        <f t="shared" si="121"/>
        <v>0</v>
      </c>
      <c r="AW220" s="4">
        <f t="shared" si="121"/>
        <v>0</v>
      </c>
      <c r="AX220" s="4">
        <f t="shared" si="121"/>
        <v>0</v>
      </c>
      <c r="AY220" s="4">
        <f t="shared" si="122"/>
        <v>0</v>
      </c>
      <c r="AZ220" s="4">
        <f t="shared" si="122"/>
        <v>0</v>
      </c>
      <c r="BA220" s="4">
        <f t="shared" si="122"/>
        <v>0</v>
      </c>
      <c r="BB220" s="4">
        <f t="shared" si="122"/>
        <v>0</v>
      </c>
      <c r="BC220" s="4">
        <f t="shared" si="122"/>
        <v>0</v>
      </c>
      <c r="BD220" s="4">
        <f t="shared" si="122"/>
        <v>0</v>
      </c>
      <c r="BE220" s="4">
        <f t="shared" si="122"/>
        <v>0</v>
      </c>
      <c r="BF220" s="4">
        <f t="shared" si="122"/>
        <v>0</v>
      </c>
      <c r="BG220" s="4">
        <f t="shared" si="122"/>
        <v>0</v>
      </c>
      <c r="BH220" s="4">
        <f t="shared" si="122"/>
        <v>0</v>
      </c>
      <c r="BI220" s="4">
        <f t="shared" si="122"/>
        <v>0</v>
      </c>
      <c r="BK220" s="7">
        <f t="shared" ca="1" si="119"/>
        <v>0.15760976653916758</v>
      </c>
    </row>
    <row r="221" spans="1:63" x14ac:dyDescent="0.25">
      <c r="A221">
        <f t="shared" si="117"/>
        <v>29</v>
      </c>
      <c r="C221" s="4">
        <f t="shared" ca="1" si="123"/>
        <v>-12032796.192507103</v>
      </c>
      <c r="D221" s="4">
        <f t="shared" ca="1" si="123"/>
        <v>63558.656312934872</v>
      </c>
      <c r="E221" s="4">
        <f t="shared" ca="1" si="123"/>
        <v>102509.24152993565</v>
      </c>
      <c r="F221" s="4">
        <f t="shared" ca="1" si="123"/>
        <v>101954.08384196983</v>
      </c>
      <c r="G221" s="4">
        <f t="shared" ca="1" si="123"/>
        <v>141263.71750819086</v>
      </c>
      <c r="H221" s="4">
        <f t="shared" ca="1" si="123"/>
        <v>161907.88197343212</v>
      </c>
      <c r="I221" s="4">
        <f t="shared" ca="1" si="123"/>
        <v>188666.69673126901</v>
      </c>
      <c r="J221" s="4">
        <f t="shared" ca="1" si="123"/>
        <v>219237.33082083959</v>
      </c>
      <c r="K221" s="4">
        <f t="shared" ca="1" si="123"/>
        <v>250738.7728261546</v>
      </c>
      <c r="L221" s="4">
        <f t="shared" ca="1" si="123"/>
        <v>223264.52670508937</v>
      </c>
      <c r="M221" s="4">
        <f t="shared" ca="1" si="123"/>
        <v>215340.88356340589</v>
      </c>
      <c r="N221" s="4">
        <f t="shared" ca="1" si="123"/>
        <v>101650.59912148184</v>
      </c>
      <c r="O221" s="4">
        <f t="shared" ca="1" si="123"/>
        <v>113069.84280918787</v>
      </c>
      <c r="P221" s="4">
        <f t="shared" ca="1" si="123"/>
        <v>125563.17690705447</v>
      </c>
      <c r="Q221" s="4">
        <f t="shared" ca="1" si="123"/>
        <v>138257.18083408228</v>
      </c>
      <c r="R221" s="4">
        <f t="shared" ca="1" si="123"/>
        <v>153926.7489856866</v>
      </c>
      <c r="S221" s="4">
        <f t="shared" ca="1" si="120"/>
        <v>168039.50398179982</v>
      </c>
      <c r="T221" s="4">
        <f t="shared" ca="1" si="120"/>
        <v>6167127.8700451413</v>
      </c>
      <c r="U221" s="4">
        <f t="shared" ca="1" si="120"/>
        <v>110724.40866185064</v>
      </c>
      <c r="V221" s="4">
        <f t="shared" ca="1" si="120"/>
        <v>126566.49177981533</v>
      </c>
      <c r="W221" s="4">
        <f t="shared" ca="1" si="120"/>
        <v>142640.83470291202</v>
      </c>
      <c r="X221" s="4">
        <f t="shared" ca="1" si="120"/>
        <v>49000.865616163523</v>
      </c>
      <c r="Y221" s="4">
        <f t="shared" ca="1" si="120"/>
        <v>51231.111985749383</v>
      </c>
      <c r="Z221" s="4">
        <f t="shared" ca="1" si="120"/>
        <v>-59586.272557334101</v>
      </c>
      <c r="AA221" s="4">
        <f t="shared" ca="1" si="120"/>
        <v>-47304.514043415991</v>
      </c>
      <c r="AB221" s="4">
        <f t="shared" ca="1" si="120"/>
        <v>179478.46992732174</v>
      </c>
      <c r="AC221" s="4">
        <f t="shared" ca="1" si="120"/>
        <v>213276.95714197145</v>
      </c>
      <c r="AD221" s="4">
        <f t="shared" ca="1" si="120"/>
        <v>399244.89191858511</v>
      </c>
      <c r="AE221" s="4">
        <f t="shared" ca="1" si="120"/>
        <v>17831065.460954435</v>
      </c>
      <c r="AF221" s="4">
        <f t="shared" si="120"/>
        <v>0</v>
      </c>
      <c r="AG221" s="4">
        <f t="shared" si="120"/>
        <v>0</v>
      </c>
      <c r="AH221" s="4">
        <f t="shared" si="120"/>
        <v>0</v>
      </c>
      <c r="AI221" s="4">
        <f t="shared" si="121"/>
        <v>0</v>
      </c>
      <c r="AJ221" s="4">
        <f t="shared" si="121"/>
        <v>0</v>
      </c>
      <c r="AK221" s="4">
        <f t="shared" si="121"/>
        <v>0</v>
      </c>
      <c r="AL221" s="4">
        <f t="shared" si="121"/>
        <v>0</v>
      </c>
      <c r="AM221" s="4">
        <f t="shared" si="121"/>
        <v>0</v>
      </c>
      <c r="AN221" s="4">
        <f t="shared" si="121"/>
        <v>0</v>
      </c>
      <c r="AO221" s="4">
        <f t="shared" si="121"/>
        <v>0</v>
      </c>
      <c r="AP221" s="4">
        <f t="shared" si="121"/>
        <v>0</v>
      </c>
      <c r="AQ221" s="4">
        <f t="shared" si="121"/>
        <v>0</v>
      </c>
      <c r="AR221" s="4">
        <f t="shared" si="121"/>
        <v>0</v>
      </c>
      <c r="AS221" s="4">
        <f t="shared" si="121"/>
        <v>0</v>
      </c>
      <c r="AT221" s="4">
        <f t="shared" si="121"/>
        <v>0</v>
      </c>
      <c r="AU221" s="4">
        <f t="shared" si="121"/>
        <v>0</v>
      </c>
      <c r="AV221" s="4">
        <f t="shared" si="121"/>
        <v>0</v>
      </c>
      <c r="AW221" s="4">
        <f t="shared" si="121"/>
        <v>0</v>
      </c>
      <c r="AX221" s="4">
        <f t="shared" si="121"/>
        <v>0</v>
      </c>
      <c r="AY221" s="4">
        <f t="shared" si="122"/>
        <v>0</v>
      </c>
      <c r="AZ221" s="4">
        <f t="shared" si="122"/>
        <v>0</v>
      </c>
      <c r="BA221" s="4">
        <f t="shared" si="122"/>
        <v>0</v>
      </c>
      <c r="BB221" s="4">
        <f t="shared" si="122"/>
        <v>0</v>
      </c>
      <c r="BC221" s="4">
        <f t="shared" si="122"/>
        <v>0</v>
      </c>
      <c r="BD221" s="4">
        <f t="shared" si="122"/>
        <v>0</v>
      </c>
      <c r="BE221" s="4">
        <f t="shared" si="122"/>
        <v>0</v>
      </c>
      <c r="BF221" s="4">
        <f t="shared" si="122"/>
        <v>0</v>
      </c>
      <c r="BG221" s="4">
        <f t="shared" si="122"/>
        <v>0</v>
      </c>
      <c r="BH221" s="4">
        <f t="shared" si="122"/>
        <v>0</v>
      </c>
      <c r="BI221" s="4">
        <f t="shared" si="122"/>
        <v>0</v>
      </c>
      <c r="BK221" s="7">
        <f t="shared" ca="1" si="119"/>
        <v>0.15723107385091639</v>
      </c>
    </row>
    <row r="222" spans="1:63" x14ac:dyDescent="0.25">
      <c r="A222">
        <f t="shared" si="117"/>
        <v>30</v>
      </c>
      <c r="C222" s="4">
        <f t="shared" ca="1" si="123"/>
        <v>-12032796.192507103</v>
      </c>
      <c r="D222" s="4">
        <f t="shared" ca="1" si="123"/>
        <v>63558.656312934872</v>
      </c>
      <c r="E222" s="4">
        <f t="shared" ca="1" si="123"/>
        <v>102509.24152993565</v>
      </c>
      <c r="F222" s="4">
        <f t="shared" ca="1" si="123"/>
        <v>101954.08384196983</v>
      </c>
      <c r="G222" s="4">
        <f t="shared" ca="1" si="123"/>
        <v>141263.71750819086</v>
      </c>
      <c r="H222" s="4">
        <f t="shared" ca="1" si="123"/>
        <v>161907.88197343212</v>
      </c>
      <c r="I222" s="4">
        <f t="shared" ca="1" si="123"/>
        <v>188666.69673126901</v>
      </c>
      <c r="J222" s="4">
        <f t="shared" ca="1" si="123"/>
        <v>219237.33082083959</v>
      </c>
      <c r="K222" s="4">
        <f t="shared" ca="1" si="123"/>
        <v>250738.7728261546</v>
      </c>
      <c r="L222" s="4">
        <f t="shared" ca="1" si="123"/>
        <v>223264.52670508937</v>
      </c>
      <c r="M222" s="4">
        <f t="shared" ca="1" si="123"/>
        <v>215340.88356340589</v>
      </c>
      <c r="N222" s="4">
        <f t="shared" ca="1" si="123"/>
        <v>101650.59912148184</v>
      </c>
      <c r="O222" s="4">
        <f t="shared" ca="1" si="123"/>
        <v>113069.84280918787</v>
      </c>
      <c r="P222" s="4">
        <f t="shared" ca="1" si="123"/>
        <v>125563.17690705447</v>
      </c>
      <c r="Q222" s="4">
        <f t="shared" ca="1" si="123"/>
        <v>138257.18083408228</v>
      </c>
      <c r="R222" s="4">
        <f t="shared" ca="1" si="123"/>
        <v>153926.7489856866</v>
      </c>
      <c r="S222" s="4">
        <f t="shared" ca="1" si="120"/>
        <v>168039.50398179982</v>
      </c>
      <c r="T222" s="4">
        <f t="shared" ca="1" si="120"/>
        <v>6167127.8700451413</v>
      </c>
      <c r="U222" s="4">
        <f t="shared" ca="1" si="120"/>
        <v>110724.40866185064</v>
      </c>
      <c r="V222" s="4">
        <f t="shared" ca="1" si="120"/>
        <v>126566.49177981533</v>
      </c>
      <c r="W222" s="4">
        <f t="shared" ca="1" si="120"/>
        <v>142640.83470291202</v>
      </c>
      <c r="X222" s="4">
        <f t="shared" ca="1" si="120"/>
        <v>49000.865616163523</v>
      </c>
      <c r="Y222" s="4">
        <f t="shared" ca="1" si="120"/>
        <v>51231.111985749383</v>
      </c>
      <c r="Z222" s="4">
        <f t="shared" ca="1" si="120"/>
        <v>-59586.272557334101</v>
      </c>
      <c r="AA222" s="4">
        <f t="shared" ca="1" si="120"/>
        <v>-47304.514043415991</v>
      </c>
      <c r="AB222" s="4">
        <f t="shared" ca="1" si="120"/>
        <v>179478.46992732174</v>
      </c>
      <c r="AC222" s="4">
        <f t="shared" ca="1" si="120"/>
        <v>213276.95714197145</v>
      </c>
      <c r="AD222" s="4">
        <f t="shared" ca="1" si="120"/>
        <v>399244.89191858511</v>
      </c>
      <c r="AE222" s="4">
        <f t="shared" ca="1" si="120"/>
        <v>405352.73196552531</v>
      </c>
      <c r="AF222" s="4">
        <f t="shared" ca="1" si="120"/>
        <v>17833095.937197637</v>
      </c>
      <c r="AG222" s="4">
        <f t="shared" si="120"/>
        <v>0</v>
      </c>
      <c r="AH222" s="4">
        <f t="shared" si="120"/>
        <v>0</v>
      </c>
      <c r="AI222" s="4">
        <f t="shared" si="121"/>
        <v>0</v>
      </c>
      <c r="AJ222" s="4">
        <f t="shared" si="121"/>
        <v>0</v>
      </c>
      <c r="AK222" s="4">
        <f t="shared" si="121"/>
        <v>0</v>
      </c>
      <c r="AL222" s="4">
        <f t="shared" si="121"/>
        <v>0</v>
      </c>
      <c r="AM222" s="4">
        <f t="shared" si="121"/>
        <v>0</v>
      </c>
      <c r="AN222" s="4">
        <f t="shared" si="121"/>
        <v>0</v>
      </c>
      <c r="AO222" s="4">
        <f t="shared" si="121"/>
        <v>0</v>
      </c>
      <c r="AP222" s="4">
        <f t="shared" si="121"/>
        <v>0</v>
      </c>
      <c r="AQ222" s="4">
        <f t="shared" si="121"/>
        <v>0</v>
      </c>
      <c r="AR222" s="4">
        <f t="shared" si="121"/>
        <v>0</v>
      </c>
      <c r="AS222" s="4">
        <f t="shared" si="121"/>
        <v>0</v>
      </c>
      <c r="AT222" s="4">
        <f t="shared" si="121"/>
        <v>0</v>
      </c>
      <c r="AU222" s="4">
        <f t="shared" si="121"/>
        <v>0</v>
      </c>
      <c r="AV222" s="4">
        <f t="shared" si="121"/>
        <v>0</v>
      </c>
      <c r="AW222" s="4">
        <f t="shared" si="121"/>
        <v>0</v>
      </c>
      <c r="AX222" s="4">
        <f t="shared" si="121"/>
        <v>0</v>
      </c>
      <c r="AY222" s="4">
        <f t="shared" si="122"/>
        <v>0</v>
      </c>
      <c r="AZ222" s="4">
        <f t="shared" si="122"/>
        <v>0</v>
      </c>
      <c r="BA222" s="4">
        <f t="shared" si="122"/>
        <v>0</v>
      </c>
      <c r="BB222" s="4">
        <f t="shared" si="122"/>
        <v>0</v>
      </c>
      <c r="BC222" s="4">
        <f t="shared" si="122"/>
        <v>0</v>
      </c>
      <c r="BD222" s="4">
        <f t="shared" si="122"/>
        <v>0</v>
      </c>
      <c r="BE222" s="4">
        <f t="shared" si="122"/>
        <v>0</v>
      </c>
      <c r="BF222" s="4">
        <f t="shared" si="122"/>
        <v>0</v>
      </c>
      <c r="BG222" s="4">
        <f t="shared" si="122"/>
        <v>0</v>
      </c>
      <c r="BH222" s="4">
        <f t="shared" si="122"/>
        <v>0</v>
      </c>
      <c r="BI222" s="4">
        <f t="shared" si="122"/>
        <v>0</v>
      </c>
      <c r="BK222" s="7">
        <f t="shared" ca="1" si="119"/>
        <v>0.15578672076374045</v>
      </c>
    </row>
    <row r="223" spans="1:63" x14ac:dyDescent="0.25">
      <c r="A223">
        <f t="shared" si="117"/>
        <v>31</v>
      </c>
      <c r="C223" s="4">
        <f t="shared" ca="1" si="123"/>
        <v>-12032796.192507103</v>
      </c>
      <c r="D223" s="4">
        <f t="shared" ca="1" si="123"/>
        <v>63558.656312934872</v>
      </c>
      <c r="E223" s="4">
        <f t="shared" ca="1" si="123"/>
        <v>102509.24152993565</v>
      </c>
      <c r="F223" s="4">
        <f t="shared" ca="1" si="123"/>
        <v>101954.08384196983</v>
      </c>
      <c r="G223" s="4">
        <f t="shared" ca="1" si="123"/>
        <v>141263.71750819086</v>
      </c>
      <c r="H223" s="4">
        <f t="shared" ca="1" si="123"/>
        <v>161907.88197343212</v>
      </c>
      <c r="I223" s="4">
        <f t="shared" ca="1" si="123"/>
        <v>188666.69673126901</v>
      </c>
      <c r="J223" s="4">
        <f t="shared" ca="1" si="123"/>
        <v>219237.33082083959</v>
      </c>
      <c r="K223" s="4">
        <f t="shared" ca="1" si="123"/>
        <v>250738.7728261546</v>
      </c>
      <c r="L223" s="4">
        <f t="shared" ca="1" si="123"/>
        <v>223264.52670508937</v>
      </c>
      <c r="M223" s="4">
        <f t="shared" ca="1" si="123"/>
        <v>215340.88356340589</v>
      </c>
      <c r="N223" s="4">
        <f t="shared" ca="1" si="123"/>
        <v>101650.59912148184</v>
      </c>
      <c r="O223" s="4">
        <f t="shared" ca="1" si="123"/>
        <v>113069.84280918787</v>
      </c>
      <c r="P223" s="4">
        <f t="shared" ca="1" si="123"/>
        <v>125563.17690705447</v>
      </c>
      <c r="Q223" s="4">
        <f t="shared" ca="1" si="123"/>
        <v>138257.18083408228</v>
      </c>
      <c r="R223" s="4">
        <f t="shared" ca="1" si="123"/>
        <v>153926.7489856866</v>
      </c>
      <c r="S223" s="4">
        <f t="shared" ca="1" si="120"/>
        <v>168039.50398179982</v>
      </c>
      <c r="T223" s="4">
        <f t="shared" ca="1" si="120"/>
        <v>6167127.8700451413</v>
      </c>
      <c r="U223" s="4">
        <f t="shared" ca="1" si="120"/>
        <v>110724.40866185064</v>
      </c>
      <c r="V223" s="4">
        <f t="shared" ca="1" si="120"/>
        <v>126566.49177981533</v>
      </c>
      <c r="W223" s="4">
        <f t="shared" ca="1" si="120"/>
        <v>142640.83470291202</v>
      </c>
      <c r="X223" s="4">
        <f t="shared" ca="1" si="120"/>
        <v>49000.865616163523</v>
      </c>
      <c r="Y223" s="4">
        <f t="shared" ca="1" si="120"/>
        <v>51231.111985749383</v>
      </c>
      <c r="Z223" s="4">
        <f t="shared" ca="1" si="120"/>
        <v>-59586.272557334101</v>
      </c>
      <c r="AA223" s="4">
        <f t="shared" ca="1" si="120"/>
        <v>-47304.514043415991</v>
      </c>
      <c r="AB223" s="4">
        <f t="shared" ca="1" si="120"/>
        <v>179478.46992732174</v>
      </c>
      <c r="AC223" s="4">
        <f t="shared" ca="1" si="120"/>
        <v>213276.95714197145</v>
      </c>
      <c r="AD223" s="4">
        <f t="shared" ca="1" si="120"/>
        <v>399244.89191858511</v>
      </c>
      <c r="AE223" s="4">
        <f t="shared" ca="1" si="120"/>
        <v>405352.73196552531</v>
      </c>
      <c r="AF223" s="4">
        <f t="shared" ca="1" si="120"/>
        <v>382784.68722589506</v>
      </c>
      <c r="AG223" s="4">
        <f t="shared" ca="1" si="120"/>
        <v>17835407.628699232</v>
      </c>
      <c r="AH223" s="4">
        <f t="shared" si="120"/>
        <v>0</v>
      </c>
      <c r="AI223" s="4">
        <f t="shared" si="121"/>
        <v>0</v>
      </c>
      <c r="AJ223" s="4">
        <f t="shared" si="121"/>
        <v>0</v>
      </c>
      <c r="AK223" s="4">
        <f t="shared" si="121"/>
        <v>0</v>
      </c>
      <c r="AL223" s="4">
        <f t="shared" si="121"/>
        <v>0</v>
      </c>
      <c r="AM223" s="4">
        <f t="shared" si="121"/>
        <v>0</v>
      </c>
      <c r="AN223" s="4">
        <f t="shared" si="121"/>
        <v>0</v>
      </c>
      <c r="AO223" s="4">
        <f t="shared" si="121"/>
        <v>0</v>
      </c>
      <c r="AP223" s="4">
        <f t="shared" si="121"/>
        <v>0</v>
      </c>
      <c r="AQ223" s="4">
        <f t="shared" si="121"/>
        <v>0</v>
      </c>
      <c r="AR223" s="4">
        <f t="shared" si="121"/>
        <v>0</v>
      </c>
      <c r="AS223" s="4">
        <f t="shared" si="121"/>
        <v>0</v>
      </c>
      <c r="AT223" s="4">
        <f t="shared" si="121"/>
        <v>0</v>
      </c>
      <c r="AU223" s="4">
        <f t="shared" si="121"/>
        <v>0</v>
      </c>
      <c r="AV223" s="4">
        <f t="shared" si="121"/>
        <v>0</v>
      </c>
      <c r="AW223" s="4">
        <f t="shared" si="121"/>
        <v>0</v>
      </c>
      <c r="AX223" s="4">
        <f t="shared" si="121"/>
        <v>0</v>
      </c>
      <c r="AY223" s="4">
        <f t="shared" si="122"/>
        <v>0</v>
      </c>
      <c r="AZ223" s="4">
        <f t="shared" si="122"/>
        <v>0</v>
      </c>
      <c r="BA223" s="4">
        <f t="shared" si="122"/>
        <v>0</v>
      </c>
      <c r="BB223" s="4">
        <f t="shared" si="122"/>
        <v>0</v>
      </c>
      <c r="BC223" s="4">
        <f t="shared" si="122"/>
        <v>0</v>
      </c>
      <c r="BD223" s="4">
        <f t="shared" si="122"/>
        <v>0</v>
      </c>
      <c r="BE223" s="4">
        <f t="shared" si="122"/>
        <v>0</v>
      </c>
      <c r="BF223" s="4">
        <f t="shared" si="122"/>
        <v>0</v>
      </c>
      <c r="BG223" s="4">
        <f t="shared" si="122"/>
        <v>0</v>
      </c>
      <c r="BH223" s="4">
        <f t="shared" si="122"/>
        <v>0</v>
      </c>
      <c r="BI223" s="4">
        <f t="shared" si="122"/>
        <v>0</v>
      </c>
      <c r="BK223" s="7">
        <f t="shared" ca="1" si="119"/>
        <v>0.15431169264668498</v>
      </c>
    </row>
    <row r="224" spans="1:63" x14ac:dyDescent="0.25">
      <c r="A224">
        <f t="shared" si="117"/>
        <v>32</v>
      </c>
      <c r="C224" s="4">
        <f t="shared" ca="1" si="123"/>
        <v>-12032796.192507103</v>
      </c>
      <c r="D224" s="4">
        <f t="shared" ca="1" si="123"/>
        <v>63558.656312934872</v>
      </c>
      <c r="E224" s="4">
        <f t="shared" ca="1" si="123"/>
        <v>102509.24152993565</v>
      </c>
      <c r="F224" s="4">
        <f t="shared" ca="1" si="123"/>
        <v>101954.08384196983</v>
      </c>
      <c r="G224" s="4">
        <f t="shared" ca="1" si="123"/>
        <v>141263.71750819086</v>
      </c>
      <c r="H224" s="4">
        <f t="shared" ca="1" si="123"/>
        <v>161907.88197343212</v>
      </c>
      <c r="I224" s="4">
        <f t="shared" ca="1" si="123"/>
        <v>188666.69673126901</v>
      </c>
      <c r="J224" s="4">
        <f t="shared" ca="1" si="123"/>
        <v>219237.33082083959</v>
      </c>
      <c r="K224" s="4">
        <f t="shared" ca="1" si="123"/>
        <v>250738.7728261546</v>
      </c>
      <c r="L224" s="4">
        <f t="shared" ca="1" si="123"/>
        <v>223264.52670508937</v>
      </c>
      <c r="M224" s="4">
        <f t="shared" ca="1" si="123"/>
        <v>215340.88356340589</v>
      </c>
      <c r="N224" s="4">
        <f t="shared" ca="1" si="123"/>
        <v>101650.59912148184</v>
      </c>
      <c r="O224" s="4">
        <f t="shared" ca="1" si="123"/>
        <v>113069.84280918787</v>
      </c>
      <c r="P224" s="4">
        <f t="shared" ca="1" si="123"/>
        <v>125563.17690705447</v>
      </c>
      <c r="Q224" s="4">
        <f t="shared" ca="1" si="123"/>
        <v>138257.18083408228</v>
      </c>
      <c r="R224" s="4">
        <f t="shared" ca="1" si="123"/>
        <v>153926.7489856866</v>
      </c>
      <c r="S224" s="4">
        <f t="shared" ca="1" si="120"/>
        <v>168039.50398179982</v>
      </c>
      <c r="T224" s="4">
        <f t="shared" ca="1" si="120"/>
        <v>6167127.8700451413</v>
      </c>
      <c r="U224" s="4">
        <f t="shared" ca="1" si="120"/>
        <v>110724.40866185064</v>
      </c>
      <c r="V224" s="4">
        <f t="shared" ca="1" si="120"/>
        <v>126566.49177981533</v>
      </c>
      <c r="W224" s="4">
        <f t="shared" ca="1" si="120"/>
        <v>142640.83470291202</v>
      </c>
      <c r="X224" s="4">
        <f t="shared" ca="1" si="120"/>
        <v>49000.865616163523</v>
      </c>
      <c r="Y224" s="4">
        <f t="shared" ca="1" si="120"/>
        <v>51231.111985749383</v>
      </c>
      <c r="Z224" s="4">
        <f t="shared" ca="1" si="120"/>
        <v>-59586.272557334101</v>
      </c>
      <c r="AA224" s="4">
        <f t="shared" ca="1" si="120"/>
        <v>-47304.514043415991</v>
      </c>
      <c r="AB224" s="4">
        <f t="shared" ca="1" si="120"/>
        <v>179478.46992732174</v>
      </c>
      <c r="AC224" s="4">
        <f t="shared" ca="1" si="120"/>
        <v>213276.95714197145</v>
      </c>
      <c r="AD224" s="4">
        <f t="shared" ca="1" si="120"/>
        <v>399244.89191858511</v>
      </c>
      <c r="AE224" s="4">
        <f t="shared" ca="1" si="120"/>
        <v>405352.73196552531</v>
      </c>
      <c r="AF224" s="4">
        <f t="shared" ca="1" si="120"/>
        <v>382784.68722589506</v>
      </c>
      <c r="AG224" s="4">
        <f t="shared" ca="1" si="120"/>
        <v>385147.62835635024</v>
      </c>
      <c r="AH224" s="4">
        <f t="shared" ca="1" si="120"/>
        <v>18096618.999314364</v>
      </c>
      <c r="AI224" s="4">
        <f t="shared" si="121"/>
        <v>0</v>
      </c>
      <c r="AJ224" s="4">
        <f t="shared" si="121"/>
        <v>0</v>
      </c>
      <c r="AK224" s="4">
        <f t="shared" si="121"/>
        <v>0</v>
      </c>
      <c r="AL224" s="4">
        <f t="shared" si="121"/>
        <v>0</v>
      </c>
      <c r="AM224" s="4">
        <f t="shared" si="121"/>
        <v>0</v>
      </c>
      <c r="AN224" s="4">
        <f t="shared" si="121"/>
        <v>0</v>
      </c>
      <c r="AO224" s="4">
        <f t="shared" si="121"/>
        <v>0</v>
      </c>
      <c r="AP224" s="4">
        <f t="shared" si="121"/>
        <v>0</v>
      </c>
      <c r="AQ224" s="4">
        <f t="shared" si="121"/>
        <v>0</v>
      </c>
      <c r="AR224" s="4">
        <f t="shared" si="121"/>
        <v>0</v>
      </c>
      <c r="AS224" s="4">
        <f t="shared" si="121"/>
        <v>0</v>
      </c>
      <c r="AT224" s="4">
        <f t="shared" si="121"/>
        <v>0</v>
      </c>
      <c r="AU224" s="4">
        <f t="shared" si="121"/>
        <v>0</v>
      </c>
      <c r="AV224" s="4">
        <f t="shared" si="121"/>
        <v>0</v>
      </c>
      <c r="AW224" s="4">
        <f t="shared" si="121"/>
        <v>0</v>
      </c>
      <c r="AX224" s="4">
        <f t="shared" si="121"/>
        <v>0</v>
      </c>
      <c r="AY224" s="4">
        <f t="shared" si="122"/>
        <v>0</v>
      </c>
      <c r="AZ224" s="4">
        <f t="shared" si="122"/>
        <v>0</v>
      </c>
      <c r="BA224" s="4">
        <f t="shared" si="122"/>
        <v>0</v>
      </c>
      <c r="BB224" s="4">
        <f t="shared" si="122"/>
        <v>0</v>
      </c>
      <c r="BC224" s="4">
        <f t="shared" si="122"/>
        <v>0</v>
      </c>
      <c r="BD224" s="4">
        <f t="shared" si="122"/>
        <v>0</v>
      </c>
      <c r="BE224" s="4">
        <f t="shared" si="122"/>
        <v>0</v>
      </c>
      <c r="BF224" s="4">
        <f t="shared" si="122"/>
        <v>0</v>
      </c>
      <c r="BG224" s="4">
        <f t="shared" si="122"/>
        <v>0</v>
      </c>
      <c r="BH224" s="4">
        <f t="shared" si="122"/>
        <v>0</v>
      </c>
      <c r="BI224" s="4">
        <f t="shared" si="122"/>
        <v>0</v>
      </c>
      <c r="BK224" s="7">
        <f t="shared" ca="1" si="119"/>
        <v>0.15436019998517692</v>
      </c>
    </row>
    <row r="225" spans="1:63" x14ac:dyDescent="0.25">
      <c r="A225">
        <f t="shared" si="117"/>
        <v>33</v>
      </c>
      <c r="C225" s="4">
        <f t="shared" ca="1" si="123"/>
        <v>-12032796.192507103</v>
      </c>
      <c r="D225" s="4">
        <f t="shared" ca="1" si="123"/>
        <v>63558.656312934872</v>
      </c>
      <c r="E225" s="4">
        <f t="shared" ca="1" si="123"/>
        <v>102509.24152993565</v>
      </c>
      <c r="F225" s="4">
        <f t="shared" ca="1" si="123"/>
        <v>101954.08384196983</v>
      </c>
      <c r="G225" s="4">
        <f t="shared" ca="1" si="123"/>
        <v>141263.71750819086</v>
      </c>
      <c r="H225" s="4">
        <f t="shared" ca="1" si="123"/>
        <v>161907.88197343212</v>
      </c>
      <c r="I225" s="4">
        <f t="shared" ca="1" si="123"/>
        <v>188666.69673126901</v>
      </c>
      <c r="J225" s="4">
        <f t="shared" ca="1" si="123"/>
        <v>219237.33082083959</v>
      </c>
      <c r="K225" s="4">
        <f t="shared" ca="1" si="123"/>
        <v>250738.7728261546</v>
      </c>
      <c r="L225" s="4">
        <f t="shared" ca="1" si="123"/>
        <v>223264.52670508937</v>
      </c>
      <c r="M225" s="4">
        <f t="shared" ca="1" si="123"/>
        <v>215340.88356340589</v>
      </c>
      <c r="N225" s="4">
        <f t="shared" ca="1" si="123"/>
        <v>101650.59912148184</v>
      </c>
      <c r="O225" s="4">
        <f t="shared" ca="1" si="123"/>
        <v>113069.84280918787</v>
      </c>
      <c r="P225" s="4">
        <f t="shared" ca="1" si="123"/>
        <v>125563.17690705447</v>
      </c>
      <c r="Q225" s="4">
        <f t="shared" ca="1" si="123"/>
        <v>138257.18083408228</v>
      </c>
      <c r="R225" s="4">
        <f t="shared" ca="1" si="123"/>
        <v>153926.7489856866</v>
      </c>
      <c r="S225" s="4">
        <f t="shared" ref="S225:AH240" ca="1" si="124">IF(S$192&lt;=$A225,S$188,0)+IF(S$192=$A225,S$189)</f>
        <v>168039.50398179982</v>
      </c>
      <c r="T225" s="4">
        <f t="shared" ca="1" si="124"/>
        <v>6167127.8700451413</v>
      </c>
      <c r="U225" s="4">
        <f t="shared" ca="1" si="124"/>
        <v>110724.40866185064</v>
      </c>
      <c r="V225" s="4">
        <f t="shared" ca="1" si="124"/>
        <v>126566.49177981533</v>
      </c>
      <c r="W225" s="4">
        <f t="shared" ca="1" si="124"/>
        <v>142640.83470291202</v>
      </c>
      <c r="X225" s="4">
        <f t="shared" ca="1" si="124"/>
        <v>49000.865616163523</v>
      </c>
      <c r="Y225" s="4">
        <f t="shared" ca="1" si="124"/>
        <v>51231.111985749383</v>
      </c>
      <c r="Z225" s="4">
        <f t="shared" ca="1" si="124"/>
        <v>-59586.272557334101</v>
      </c>
      <c r="AA225" s="4">
        <f t="shared" ca="1" si="124"/>
        <v>-47304.514043415991</v>
      </c>
      <c r="AB225" s="4">
        <f t="shared" ca="1" si="124"/>
        <v>179478.46992732174</v>
      </c>
      <c r="AC225" s="4">
        <f t="shared" ca="1" si="124"/>
        <v>213276.95714197145</v>
      </c>
      <c r="AD225" s="4">
        <f t="shared" ca="1" si="124"/>
        <v>399244.89191858511</v>
      </c>
      <c r="AE225" s="4">
        <f t="shared" ca="1" si="124"/>
        <v>405352.73196552531</v>
      </c>
      <c r="AF225" s="4">
        <f t="shared" ca="1" si="124"/>
        <v>382784.68722589506</v>
      </c>
      <c r="AG225" s="4">
        <f t="shared" ca="1" si="124"/>
        <v>385147.62835635024</v>
      </c>
      <c r="AH225" s="4">
        <f t="shared" ca="1" si="124"/>
        <v>298909.09071902168</v>
      </c>
      <c r="AI225" s="4">
        <f t="shared" ref="AI225:AX240" ca="1" si="125">IF(AI$192&lt;=$A225,AI$188,0)+IF(AI$192=$A225,AI$189)</f>
        <v>18442028.778490644</v>
      </c>
      <c r="AJ225" s="4">
        <f t="shared" si="125"/>
        <v>0</v>
      </c>
      <c r="AK225" s="4">
        <f t="shared" si="125"/>
        <v>0</v>
      </c>
      <c r="AL225" s="4">
        <f t="shared" si="125"/>
        <v>0</v>
      </c>
      <c r="AM225" s="4">
        <f t="shared" si="125"/>
        <v>0</v>
      </c>
      <c r="AN225" s="4">
        <f t="shared" si="125"/>
        <v>0</v>
      </c>
      <c r="AO225" s="4">
        <f t="shared" si="125"/>
        <v>0</v>
      </c>
      <c r="AP225" s="4">
        <f t="shared" si="125"/>
        <v>0</v>
      </c>
      <c r="AQ225" s="4">
        <f t="shared" si="125"/>
        <v>0</v>
      </c>
      <c r="AR225" s="4">
        <f t="shared" si="125"/>
        <v>0</v>
      </c>
      <c r="AS225" s="4">
        <f t="shared" si="125"/>
        <v>0</v>
      </c>
      <c r="AT225" s="4">
        <f t="shared" si="125"/>
        <v>0</v>
      </c>
      <c r="AU225" s="4">
        <f t="shared" si="125"/>
        <v>0</v>
      </c>
      <c r="AV225" s="4">
        <f t="shared" si="125"/>
        <v>0</v>
      </c>
      <c r="AW225" s="4">
        <f t="shared" si="125"/>
        <v>0</v>
      </c>
      <c r="AX225" s="4">
        <f t="shared" si="125"/>
        <v>0</v>
      </c>
      <c r="AY225" s="4">
        <f t="shared" ref="AY225:BI240" si="126">IF(AY$192&lt;=$A225,AY$188,0)+IF(AY$192=$A225,AY$189)</f>
        <v>0</v>
      </c>
      <c r="AZ225" s="4">
        <f t="shared" si="126"/>
        <v>0</v>
      </c>
      <c r="BA225" s="4">
        <f t="shared" si="126"/>
        <v>0</v>
      </c>
      <c r="BB225" s="4">
        <f t="shared" si="126"/>
        <v>0</v>
      </c>
      <c r="BC225" s="4">
        <f t="shared" si="126"/>
        <v>0</v>
      </c>
      <c r="BD225" s="4">
        <f t="shared" si="126"/>
        <v>0</v>
      </c>
      <c r="BE225" s="4">
        <f t="shared" si="126"/>
        <v>0</v>
      </c>
      <c r="BF225" s="4">
        <f t="shared" si="126"/>
        <v>0</v>
      </c>
      <c r="BG225" s="4">
        <f t="shared" si="126"/>
        <v>0</v>
      </c>
      <c r="BH225" s="4">
        <f t="shared" si="126"/>
        <v>0</v>
      </c>
      <c r="BI225" s="4">
        <f t="shared" si="126"/>
        <v>0</v>
      </c>
      <c r="BK225" s="7">
        <f t="shared" ca="1" si="119"/>
        <v>0.15432957108971923</v>
      </c>
    </row>
    <row r="226" spans="1:63" x14ac:dyDescent="0.25">
      <c r="A226">
        <f t="shared" si="117"/>
        <v>34</v>
      </c>
      <c r="C226" s="4">
        <f t="shared" ca="1" si="123"/>
        <v>-12032796.192507103</v>
      </c>
      <c r="D226" s="4">
        <f t="shared" ca="1" si="123"/>
        <v>63558.656312934872</v>
      </c>
      <c r="E226" s="4">
        <f t="shared" ca="1" si="123"/>
        <v>102509.24152993565</v>
      </c>
      <c r="F226" s="4">
        <f t="shared" ca="1" si="123"/>
        <v>101954.08384196983</v>
      </c>
      <c r="G226" s="4">
        <f t="shared" ca="1" si="123"/>
        <v>141263.71750819086</v>
      </c>
      <c r="H226" s="4">
        <f t="shared" ca="1" si="123"/>
        <v>161907.88197343212</v>
      </c>
      <c r="I226" s="4">
        <f t="shared" ca="1" si="123"/>
        <v>188666.69673126901</v>
      </c>
      <c r="J226" s="4">
        <f t="shared" ca="1" si="123"/>
        <v>219237.33082083959</v>
      </c>
      <c r="K226" s="4">
        <f t="shared" ca="1" si="123"/>
        <v>250738.7728261546</v>
      </c>
      <c r="L226" s="4">
        <f t="shared" ca="1" si="123"/>
        <v>223264.52670508937</v>
      </c>
      <c r="M226" s="4">
        <f t="shared" ca="1" si="123"/>
        <v>215340.88356340589</v>
      </c>
      <c r="N226" s="4">
        <f t="shared" ca="1" si="123"/>
        <v>101650.59912148184</v>
      </c>
      <c r="O226" s="4">
        <f t="shared" ca="1" si="123"/>
        <v>113069.84280918787</v>
      </c>
      <c r="P226" s="4">
        <f t="shared" ca="1" si="123"/>
        <v>125563.17690705447</v>
      </c>
      <c r="Q226" s="4">
        <f t="shared" ca="1" si="123"/>
        <v>138257.18083408228</v>
      </c>
      <c r="R226" s="4">
        <f t="shared" ref="R226:AG241" ca="1" si="127">IF(R$192&lt;=$A226,R$188,0)+IF(R$192=$A226,R$189)</f>
        <v>153926.7489856866</v>
      </c>
      <c r="S226" s="4">
        <f t="shared" ca="1" si="124"/>
        <v>168039.50398179982</v>
      </c>
      <c r="T226" s="4">
        <f t="shared" ca="1" si="124"/>
        <v>6167127.8700451413</v>
      </c>
      <c r="U226" s="4">
        <f t="shared" ca="1" si="124"/>
        <v>110724.40866185064</v>
      </c>
      <c r="V226" s="4">
        <f t="shared" ca="1" si="124"/>
        <v>126566.49177981533</v>
      </c>
      <c r="W226" s="4">
        <f t="shared" ca="1" si="124"/>
        <v>142640.83470291202</v>
      </c>
      <c r="X226" s="4">
        <f t="shared" ca="1" si="124"/>
        <v>49000.865616163523</v>
      </c>
      <c r="Y226" s="4">
        <f t="shared" ca="1" si="124"/>
        <v>51231.111985749383</v>
      </c>
      <c r="Z226" s="4">
        <f t="shared" ca="1" si="124"/>
        <v>-59586.272557334101</v>
      </c>
      <c r="AA226" s="4">
        <f t="shared" ca="1" si="124"/>
        <v>-47304.514043415991</v>
      </c>
      <c r="AB226" s="4">
        <f t="shared" ca="1" si="124"/>
        <v>179478.46992732174</v>
      </c>
      <c r="AC226" s="4">
        <f t="shared" ca="1" si="124"/>
        <v>213276.95714197145</v>
      </c>
      <c r="AD226" s="4">
        <f t="shared" ca="1" si="124"/>
        <v>399244.89191858511</v>
      </c>
      <c r="AE226" s="4">
        <f t="shared" ca="1" si="124"/>
        <v>405352.73196552531</v>
      </c>
      <c r="AF226" s="4">
        <f t="shared" ca="1" si="124"/>
        <v>382784.68722589506</v>
      </c>
      <c r="AG226" s="4">
        <f t="shared" ca="1" si="124"/>
        <v>385147.62835635024</v>
      </c>
      <c r="AH226" s="4">
        <f t="shared" ca="1" si="124"/>
        <v>298909.09071902168</v>
      </c>
      <c r="AI226" s="4">
        <f t="shared" ca="1" si="125"/>
        <v>293885.9291299982</v>
      </c>
      <c r="AJ226" s="4">
        <f t="shared" ca="1" si="125"/>
        <v>18745439.976883706</v>
      </c>
      <c r="AK226" s="4">
        <f t="shared" si="125"/>
        <v>0</v>
      </c>
      <c r="AL226" s="4">
        <f t="shared" si="125"/>
        <v>0</v>
      </c>
      <c r="AM226" s="4">
        <f t="shared" si="125"/>
        <v>0</v>
      </c>
      <c r="AN226" s="4">
        <f t="shared" si="125"/>
        <v>0</v>
      </c>
      <c r="AO226" s="4">
        <f t="shared" si="125"/>
        <v>0</v>
      </c>
      <c r="AP226" s="4">
        <f t="shared" si="125"/>
        <v>0</v>
      </c>
      <c r="AQ226" s="4">
        <f t="shared" si="125"/>
        <v>0</v>
      </c>
      <c r="AR226" s="4">
        <f t="shared" si="125"/>
        <v>0</v>
      </c>
      <c r="AS226" s="4">
        <f t="shared" si="125"/>
        <v>0</v>
      </c>
      <c r="AT226" s="4">
        <f t="shared" si="125"/>
        <v>0</v>
      </c>
      <c r="AU226" s="4">
        <f t="shared" si="125"/>
        <v>0</v>
      </c>
      <c r="AV226" s="4">
        <f t="shared" si="125"/>
        <v>0</v>
      </c>
      <c r="AW226" s="4">
        <f t="shared" si="125"/>
        <v>0</v>
      </c>
      <c r="AX226" s="4">
        <f t="shared" si="125"/>
        <v>0</v>
      </c>
      <c r="AY226" s="4">
        <f t="shared" si="126"/>
        <v>0</v>
      </c>
      <c r="AZ226" s="4">
        <f t="shared" si="126"/>
        <v>0</v>
      </c>
      <c r="BA226" s="4">
        <f t="shared" si="126"/>
        <v>0</v>
      </c>
      <c r="BB226" s="4">
        <f t="shared" si="126"/>
        <v>0</v>
      </c>
      <c r="BC226" s="4">
        <f t="shared" si="126"/>
        <v>0</v>
      </c>
      <c r="BD226" s="4">
        <f t="shared" si="126"/>
        <v>0</v>
      </c>
      <c r="BE226" s="4">
        <f t="shared" si="126"/>
        <v>0</v>
      </c>
      <c r="BF226" s="4">
        <f t="shared" si="126"/>
        <v>0</v>
      </c>
      <c r="BG226" s="4">
        <f t="shared" si="126"/>
        <v>0</v>
      </c>
      <c r="BH226" s="4">
        <f t="shared" si="126"/>
        <v>0</v>
      </c>
      <c r="BI226" s="4">
        <f t="shared" si="126"/>
        <v>0</v>
      </c>
      <c r="BK226" s="7">
        <f t="shared" ca="1" si="119"/>
        <v>0.15401094132726545</v>
      </c>
    </row>
    <row r="227" spans="1:63" x14ac:dyDescent="0.25">
      <c r="A227">
        <f t="shared" si="117"/>
        <v>35</v>
      </c>
      <c r="C227" s="4">
        <f t="shared" ref="C227:R242" ca="1" si="128">IF(C$192&lt;=$A227,C$188,0)+IF(C$192=$A227,C$189)</f>
        <v>-12032796.192507103</v>
      </c>
      <c r="D227" s="4">
        <f t="shared" ca="1" si="128"/>
        <v>63558.656312934872</v>
      </c>
      <c r="E227" s="4">
        <f t="shared" ca="1" si="128"/>
        <v>102509.24152993565</v>
      </c>
      <c r="F227" s="4">
        <f t="shared" ca="1" si="128"/>
        <v>101954.08384196983</v>
      </c>
      <c r="G227" s="4">
        <f t="shared" ca="1" si="128"/>
        <v>141263.71750819086</v>
      </c>
      <c r="H227" s="4">
        <f t="shared" ca="1" si="128"/>
        <v>161907.88197343212</v>
      </c>
      <c r="I227" s="4">
        <f t="shared" ca="1" si="128"/>
        <v>188666.69673126901</v>
      </c>
      <c r="J227" s="4">
        <f t="shared" ca="1" si="128"/>
        <v>219237.33082083959</v>
      </c>
      <c r="K227" s="4">
        <f t="shared" ca="1" si="128"/>
        <v>250738.7728261546</v>
      </c>
      <c r="L227" s="4">
        <f t="shared" ca="1" si="128"/>
        <v>223264.52670508937</v>
      </c>
      <c r="M227" s="4">
        <f t="shared" ca="1" si="128"/>
        <v>215340.88356340589</v>
      </c>
      <c r="N227" s="4">
        <f t="shared" ca="1" si="128"/>
        <v>101650.59912148184</v>
      </c>
      <c r="O227" s="4">
        <f t="shared" ca="1" si="128"/>
        <v>113069.84280918787</v>
      </c>
      <c r="P227" s="4">
        <f t="shared" ca="1" si="128"/>
        <v>125563.17690705447</v>
      </c>
      <c r="Q227" s="4">
        <f t="shared" ca="1" si="128"/>
        <v>138257.18083408228</v>
      </c>
      <c r="R227" s="4">
        <f t="shared" ca="1" si="127"/>
        <v>153926.7489856866</v>
      </c>
      <c r="S227" s="4">
        <f t="shared" ca="1" si="124"/>
        <v>168039.50398179982</v>
      </c>
      <c r="T227" s="4">
        <f t="shared" ca="1" si="124"/>
        <v>6167127.8700451413</v>
      </c>
      <c r="U227" s="4">
        <f t="shared" ca="1" si="124"/>
        <v>110724.40866185064</v>
      </c>
      <c r="V227" s="4">
        <f t="shared" ca="1" si="124"/>
        <v>126566.49177981533</v>
      </c>
      <c r="W227" s="4">
        <f t="shared" ca="1" si="124"/>
        <v>142640.83470291202</v>
      </c>
      <c r="X227" s="4">
        <f t="shared" ca="1" si="124"/>
        <v>49000.865616163523</v>
      </c>
      <c r="Y227" s="4">
        <f t="shared" ca="1" si="124"/>
        <v>51231.111985749383</v>
      </c>
      <c r="Z227" s="4">
        <f t="shared" ca="1" si="124"/>
        <v>-59586.272557334101</v>
      </c>
      <c r="AA227" s="4">
        <f t="shared" ca="1" si="124"/>
        <v>-47304.514043415991</v>
      </c>
      <c r="AB227" s="4">
        <f t="shared" ca="1" si="124"/>
        <v>179478.46992732174</v>
      </c>
      <c r="AC227" s="4">
        <f t="shared" ca="1" si="124"/>
        <v>213276.95714197145</v>
      </c>
      <c r="AD227" s="4">
        <f t="shared" ca="1" si="124"/>
        <v>399244.89191858511</v>
      </c>
      <c r="AE227" s="4">
        <f t="shared" ca="1" si="124"/>
        <v>405352.73196552531</v>
      </c>
      <c r="AF227" s="4">
        <f t="shared" ca="1" si="124"/>
        <v>382784.68722589506</v>
      </c>
      <c r="AG227" s="4">
        <f t="shared" ca="1" si="124"/>
        <v>385147.62835635024</v>
      </c>
      <c r="AH227" s="4">
        <f t="shared" ca="1" si="124"/>
        <v>298909.09071902168</v>
      </c>
      <c r="AI227" s="4">
        <f t="shared" ca="1" si="125"/>
        <v>293885.9291299982</v>
      </c>
      <c r="AJ227" s="4">
        <f t="shared" ca="1" si="125"/>
        <v>243563.60363477076</v>
      </c>
      <c r="AK227" s="4">
        <f t="shared" ca="1" si="125"/>
        <v>19105670.532827444</v>
      </c>
      <c r="AL227" s="4">
        <f t="shared" si="125"/>
        <v>0</v>
      </c>
      <c r="AM227" s="4">
        <f t="shared" si="125"/>
        <v>0</v>
      </c>
      <c r="AN227" s="4">
        <f t="shared" si="125"/>
        <v>0</v>
      </c>
      <c r="AO227" s="4">
        <f t="shared" si="125"/>
        <v>0</v>
      </c>
      <c r="AP227" s="4">
        <f t="shared" si="125"/>
        <v>0</v>
      </c>
      <c r="AQ227" s="4">
        <f t="shared" si="125"/>
        <v>0</v>
      </c>
      <c r="AR227" s="4">
        <f t="shared" si="125"/>
        <v>0</v>
      </c>
      <c r="AS227" s="4">
        <f t="shared" si="125"/>
        <v>0</v>
      </c>
      <c r="AT227" s="4">
        <f t="shared" si="125"/>
        <v>0</v>
      </c>
      <c r="AU227" s="4">
        <f t="shared" si="125"/>
        <v>0</v>
      </c>
      <c r="AV227" s="4">
        <f t="shared" si="125"/>
        <v>0</v>
      </c>
      <c r="AW227" s="4">
        <f t="shared" si="125"/>
        <v>0</v>
      </c>
      <c r="AX227" s="4">
        <f t="shared" si="125"/>
        <v>0</v>
      </c>
      <c r="AY227" s="4">
        <f t="shared" si="126"/>
        <v>0</v>
      </c>
      <c r="AZ227" s="4">
        <f t="shared" si="126"/>
        <v>0</v>
      </c>
      <c r="BA227" s="4">
        <f t="shared" si="126"/>
        <v>0</v>
      </c>
      <c r="BB227" s="4">
        <f t="shared" si="126"/>
        <v>0</v>
      </c>
      <c r="BC227" s="4">
        <f t="shared" si="126"/>
        <v>0</v>
      </c>
      <c r="BD227" s="4">
        <f t="shared" si="126"/>
        <v>0</v>
      </c>
      <c r="BE227" s="4">
        <f t="shared" si="126"/>
        <v>0</v>
      </c>
      <c r="BF227" s="4">
        <f t="shared" si="126"/>
        <v>0</v>
      </c>
      <c r="BG227" s="4">
        <f t="shared" si="126"/>
        <v>0</v>
      </c>
      <c r="BH227" s="4">
        <f t="shared" si="126"/>
        <v>0</v>
      </c>
      <c r="BI227" s="4">
        <f t="shared" si="126"/>
        <v>0</v>
      </c>
      <c r="BK227" s="7">
        <f t="shared" ca="1" si="119"/>
        <v>0.15368518356742911</v>
      </c>
    </row>
    <row r="228" spans="1:63" x14ac:dyDescent="0.25">
      <c r="A228">
        <f t="shared" si="117"/>
        <v>36</v>
      </c>
      <c r="C228" s="4">
        <f t="shared" ca="1" si="128"/>
        <v>-12032796.192507103</v>
      </c>
      <c r="D228" s="4">
        <f t="shared" ca="1" si="128"/>
        <v>63558.656312934872</v>
      </c>
      <c r="E228" s="4">
        <f t="shared" ca="1" si="128"/>
        <v>102509.24152993565</v>
      </c>
      <c r="F228" s="4">
        <f t="shared" ca="1" si="128"/>
        <v>101954.08384196983</v>
      </c>
      <c r="G228" s="4">
        <f t="shared" ca="1" si="128"/>
        <v>141263.71750819086</v>
      </c>
      <c r="H228" s="4">
        <f t="shared" ca="1" si="128"/>
        <v>161907.88197343212</v>
      </c>
      <c r="I228" s="4">
        <f t="shared" ca="1" si="128"/>
        <v>188666.69673126901</v>
      </c>
      <c r="J228" s="4">
        <f t="shared" ca="1" si="128"/>
        <v>219237.33082083959</v>
      </c>
      <c r="K228" s="4">
        <f t="shared" ca="1" si="128"/>
        <v>250738.7728261546</v>
      </c>
      <c r="L228" s="4">
        <f t="shared" ca="1" si="128"/>
        <v>223264.52670508937</v>
      </c>
      <c r="M228" s="4">
        <f t="shared" ca="1" si="128"/>
        <v>215340.88356340589</v>
      </c>
      <c r="N228" s="4">
        <f t="shared" ca="1" si="128"/>
        <v>101650.59912148184</v>
      </c>
      <c r="O228" s="4">
        <f t="shared" ca="1" si="128"/>
        <v>113069.84280918787</v>
      </c>
      <c r="P228" s="4">
        <f t="shared" ca="1" si="128"/>
        <v>125563.17690705447</v>
      </c>
      <c r="Q228" s="4">
        <f t="shared" ca="1" si="128"/>
        <v>138257.18083408228</v>
      </c>
      <c r="R228" s="4">
        <f t="shared" ca="1" si="127"/>
        <v>153926.7489856866</v>
      </c>
      <c r="S228" s="4">
        <f t="shared" ca="1" si="124"/>
        <v>168039.50398179982</v>
      </c>
      <c r="T228" s="4">
        <f t="shared" ca="1" si="124"/>
        <v>6167127.8700451413</v>
      </c>
      <c r="U228" s="4">
        <f t="shared" ca="1" si="124"/>
        <v>110724.40866185064</v>
      </c>
      <c r="V228" s="4">
        <f t="shared" ca="1" si="124"/>
        <v>126566.49177981533</v>
      </c>
      <c r="W228" s="4">
        <f t="shared" ca="1" si="124"/>
        <v>142640.83470291202</v>
      </c>
      <c r="X228" s="4">
        <f t="shared" ca="1" si="124"/>
        <v>49000.865616163523</v>
      </c>
      <c r="Y228" s="4">
        <f t="shared" ca="1" si="124"/>
        <v>51231.111985749383</v>
      </c>
      <c r="Z228" s="4">
        <f t="shared" ca="1" si="124"/>
        <v>-59586.272557334101</v>
      </c>
      <c r="AA228" s="4">
        <f t="shared" ca="1" si="124"/>
        <v>-47304.514043415991</v>
      </c>
      <c r="AB228" s="4">
        <f t="shared" ca="1" si="124"/>
        <v>179478.46992732174</v>
      </c>
      <c r="AC228" s="4">
        <f t="shared" ca="1" si="124"/>
        <v>213276.95714197145</v>
      </c>
      <c r="AD228" s="4">
        <f t="shared" ca="1" si="124"/>
        <v>399244.89191858511</v>
      </c>
      <c r="AE228" s="4">
        <f t="shared" ca="1" si="124"/>
        <v>405352.73196552531</v>
      </c>
      <c r="AF228" s="4">
        <f t="shared" ca="1" si="124"/>
        <v>382784.68722589506</v>
      </c>
      <c r="AG228" s="4">
        <f t="shared" ca="1" si="124"/>
        <v>385147.62835635024</v>
      </c>
      <c r="AH228" s="4">
        <f t="shared" ca="1" si="124"/>
        <v>298909.09071902168</v>
      </c>
      <c r="AI228" s="4">
        <f t="shared" ca="1" si="125"/>
        <v>293885.9291299982</v>
      </c>
      <c r="AJ228" s="4">
        <f t="shared" ca="1" si="125"/>
        <v>243563.60363477076</v>
      </c>
      <c r="AK228" s="4">
        <f t="shared" ca="1" si="125"/>
        <v>247005.31516887303</v>
      </c>
      <c r="AL228" s="4">
        <f t="shared" ca="1" si="125"/>
        <v>19469008.628136609</v>
      </c>
      <c r="AM228" s="4">
        <f t="shared" si="125"/>
        <v>0</v>
      </c>
      <c r="AN228" s="4">
        <f t="shared" si="125"/>
        <v>0</v>
      </c>
      <c r="AO228" s="4">
        <f t="shared" si="125"/>
        <v>0</v>
      </c>
      <c r="AP228" s="4">
        <f t="shared" si="125"/>
        <v>0</v>
      </c>
      <c r="AQ228" s="4">
        <f t="shared" si="125"/>
        <v>0</v>
      </c>
      <c r="AR228" s="4">
        <f t="shared" si="125"/>
        <v>0</v>
      </c>
      <c r="AS228" s="4">
        <f t="shared" si="125"/>
        <v>0</v>
      </c>
      <c r="AT228" s="4">
        <f t="shared" si="125"/>
        <v>0</v>
      </c>
      <c r="AU228" s="4">
        <f t="shared" si="125"/>
        <v>0</v>
      </c>
      <c r="AV228" s="4">
        <f t="shared" si="125"/>
        <v>0</v>
      </c>
      <c r="AW228" s="4">
        <f t="shared" si="125"/>
        <v>0</v>
      </c>
      <c r="AX228" s="4">
        <f t="shared" si="125"/>
        <v>0</v>
      </c>
      <c r="AY228" s="4">
        <f t="shared" si="126"/>
        <v>0</v>
      </c>
      <c r="AZ228" s="4">
        <f t="shared" si="126"/>
        <v>0</v>
      </c>
      <c r="BA228" s="4">
        <f t="shared" si="126"/>
        <v>0</v>
      </c>
      <c r="BB228" s="4">
        <f t="shared" si="126"/>
        <v>0</v>
      </c>
      <c r="BC228" s="4">
        <f t="shared" si="126"/>
        <v>0</v>
      </c>
      <c r="BD228" s="4">
        <f t="shared" si="126"/>
        <v>0</v>
      </c>
      <c r="BE228" s="4">
        <f t="shared" si="126"/>
        <v>0</v>
      </c>
      <c r="BF228" s="4">
        <f t="shared" si="126"/>
        <v>0</v>
      </c>
      <c r="BG228" s="4">
        <f t="shared" si="126"/>
        <v>0</v>
      </c>
      <c r="BH228" s="4">
        <f t="shared" si="126"/>
        <v>0</v>
      </c>
      <c r="BI228" s="4">
        <f t="shared" si="126"/>
        <v>0</v>
      </c>
      <c r="BK228" s="7">
        <f ca="1">-1+(1+IRR(C228:BI228))^4</f>
        <v>0.15335368892991119</v>
      </c>
    </row>
    <row r="229" spans="1:63" x14ac:dyDescent="0.25">
      <c r="A229">
        <f t="shared" si="117"/>
        <v>37</v>
      </c>
      <c r="C229" s="4">
        <f t="shared" ca="1" si="128"/>
        <v>-12032796.192507103</v>
      </c>
      <c r="D229" s="4">
        <f t="shared" ca="1" si="128"/>
        <v>63558.656312934872</v>
      </c>
      <c r="E229" s="4">
        <f t="shared" ca="1" si="128"/>
        <v>102509.24152993565</v>
      </c>
      <c r="F229" s="4">
        <f t="shared" ca="1" si="128"/>
        <v>101954.08384196983</v>
      </c>
      <c r="G229" s="4">
        <f t="shared" ca="1" si="128"/>
        <v>141263.71750819086</v>
      </c>
      <c r="H229" s="4">
        <f t="shared" ca="1" si="128"/>
        <v>161907.88197343212</v>
      </c>
      <c r="I229" s="4">
        <f t="shared" ca="1" si="128"/>
        <v>188666.69673126901</v>
      </c>
      <c r="J229" s="4">
        <f t="shared" ca="1" si="128"/>
        <v>219237.33082083959</v>
      </c>
      <c r="K229" s="4">
        <f t="shared" ca="1" si="128"/>
        <v>250738.7728261546</v>
      </c>
      <c r="L229" s="4">
        <f t="shared" ca="1" si="128"/>
        <v>223264.52670508937</v>
      </c>
      <c r="M229" s="4">
        <f t="shared" ca="1" si="128"/>
        <v>215340.88356340589</v>
      </c>
      <c r="N229" s="4">
        <f t="shared" ca="1" si="128"/>
        <v>101650.59912148184</v>
      </c>
      <c r="O229" s="4">
        <f t="shared" ca="1" si="128"/>
        <v>113069.84280918787</v>
      </c>
      <c r="P229" s="4">
        <f t="shared" ca="1" si="128"/>
        <v>125563.17690705447</v>
      </c>
      <c r="Q229" s="4">
        <f t="shared" ca="1" si="128"/>
        <v>138257.18083408228</v>
      </c>
      <c r="R229" s="4">
        <f t="shared" ca="1" si="127"/>
        <v>153926.7489856866</v>
      </c>
      <c r="S229" s="4">
        <f t="shared" ca="1" si="124"/>
        <v>168039.50398179982</v>
      </c>
      <c r="T229" s="4">
        <f t="shared" ca="1" si="124"/>
        <v>6167127.8700451413</v>
      </c>
      <c r="U229" s="4">
        <f t="shared" ca="1" si="124"/>
        <v>110724.40866185064</v>
      </c>
      <c r="V229" s="4">
        <f t="shared" ca="1" si="124"/>
        <v>126566.49177981533</v>
      </c>
      <c r="W229" s="4">
        <f t="shared" ca="1" si="124"/>
        <v>142640.83470291202</v>
      </c>
      <c r="X229" s="4">
        <f t="shared" ca="1" si="124"/>
        <v>49000.865616163523</v>
      </c>
      <c r="Y229" s="4">
        <f t="shared" ca="1" si="124"/>
        <v>51231.111985749383</v>
      </c>
      <c r="Z229" s="4">
        <f t="shared" ca="1" si="124"/>
        <v>-59586.272557334101</v>
      </c>
      <c r="AA229" s="4">
        <f t="shared" ca="1" si="124"/>
        <v>-47304.514043415991</v>
      </c>
      <c r="AB229" s="4">
        <f t="shared" ca="1" si="124"/>
        <v>179478.46992732174</v>
      </c>
      <c r="AC229" s="4">
        <f t="shared" ca="1" si="124"/>
        <v>213276.95714197145</v>
      </c>
      <c r="AD229" s="4">
        <f t="shared" ca="1" si="124"/>
        <v>399244.89191858511</v>
      </c>
      <c r="AE229" s="4">
        <f t="shared" ca="1" si="124"/>
        <v>405352.73196552531</v>
      </c>
      <c r="AF229" s="4">
        <f t="shared" ca="1" si="124"/>
        <v>382784.68722589506</v>
      </c>
      <c r="AG229" s="4">
        <f t="shared" ca="1" si="124"/>
        <v>385147.62835635024</v>
      </c>
      <c r="AH229" s="4">
        <f t="shared" ca="1" si="124"/>
        <v>298909.09071902168</v>
      </c>
      <c r="AI229" s="4">
        <f t="shared" ca="1" si="125"/>
        <v>293885.9291299982</v>
      </c>
      <c r="AJ229" s="4">
        <f t="shared" ca="1" si="125"/>
        <v>243563.60363477076</v>
      </c>
      <c r="AK229" s="4">
        <f t="shared" ca="1" si="125"/>
        <v>247005.31516887303</v>
      </c>
      <c r="AL229" s="4">
        <f t="shared" ca="1" si="125"/>
        <v>250471.18834554363</v>
      </c>
      <c r="AM229" s="4">
        <f t="shared" ca="1" si="125"/>
        <v>19835482.757697091</v>
      </c>
      <c r="AN229" s="4">
        <f t="shared" si="125"/>
        <v>0</v>
      </c>
      <c r="AO229" s="4">
        <f t="shared" si="125"/>
        <v>0</v>
      </c>
      <c r="AP229" s="4">
        <f t="shared" si="125"/>
        <v>0</v>
      </c>
      <c r="AQ229" s="4">
        <f t="shared" si="125"/>
        <v>0</v>
      </c>
      <c r="AR229" s="4">
        <f t="shared" si="125"/>
        <v>0</v>
      </c>
      <c r="AS229" s="4">
        <f t="shared" si="125"/>
        <v>0</v>
      </c>
      <c r="AT229" s="4">
        <f t="shared" si="125"/>
        <v>0</v>
      </c>
      <c r="AU229" s="4">
        <f t="shared" si="125"/>
        <v>0</v>
      </c>
      <c r="AV229" s="4">
        <f t="shared" si="125"/>
        <v>0</v>
      </c>
      <c r="AW229" s="4">
        <f t="shared" si="125"/>
        <v>0</v>
      </c>
      <c r="AX229" s="4">
        <f t="shared" si="125"/>
        <v>0</v>
      </c>
      <c r="AY229" s="4">
        <f t="shared" si="126"/>
        <v>0</v>
      </c>
      <c r="AZ229" s="4">
        <f t="shared" si="126"/>
        <v>0</v>
      </c>
      <c r="BA229" s="4">
        <f t="shared" si="126"/>
        <v>0</v>
      </c>
      <c r="BB229" s="4">
        <f t="shared" si="126"/>
        <v>0</v>
      </c>
      <c r="BC229" s="4">
        <f t="shared" si="126"/>
        <v>0</v>
      </c>
      <c r="BD229" s="4">
        <f t="shared" si="126"/>
        <v>0</v>
      </c>
      <c r="BE229" s="4">
        <f t="shared" si="126"/>
        <v>0</v>
      </c>
      <c r="BF229" s="4">
        <f t="shared" si="126"/>
        <v>0</v>
      </c>
      <c r="BG229" s="4">
        <f t="shared" si="126"/>
        <v>0</v>
      </c>
      <c r="BH229" s="4">
        <f t="shared" si="126"/>
        <v>0</v>
      </c>
      <c r="BI229" s="4">
        <f t="shared" si="126"/>
        <v>0</v>
      </c>
      <c r="BK229" s="7">
        <f t="shared" ca="1" si="119"/>
        <v>0.15301767573256742</v>
      </c>
    </row>
    <row r="230" spans="1:63" x14ac:dyDescent="0.25">
      <c r="A230">
        <f t="shared" si="117"/>
        <v>38</v>
      </c>
      <c r="C230" s="4">
        <f t="shared" ca="1" si="128"/>
        <v>-12032796.192507103</v>
      </c>
      <c r="D230" s="4">
        <f t="shared" ca="1" si="128"/>
        <v>63558.656312934872</v>
      </c>
      <c r="E230" s="4">
        <f t="shared" ca="1" si="128"/>
        <v>102509.24152993565</v>
      </c>
      <c r="F230" s="4">
        <f t="shared" ca="1" si="128"/>
        <v>101954.08384196983</v>
      </c>
      <c r="G230" s="4">
        <f t="shared" ca="1" si="128"/>
        <v>141263.71750819086</v>
      </c>
      <c r="H230" s="4">
        <f t="shared" ca="1" si="128"/>
        <v>161907.88197343212</v>
      </c>
      <c r="I230" s="4">
        <f t="shared" ca="1" si="128"/>
        <v>188666.69673126901</v>
      </c>
      <c r="J230" s="4">
        <f t="shared" ca="1" si="128"/>
        <v>219237.33082083959</v>
      </c>
      <c r="K230" s="4">
        <f t="shared" ca="1" si="128"/>
        <v>250738.7728261546</v>
      </c>
      <c r="L230" s="4">
        <f t="shared" ca="1" si="128"/>
        <v>223264.52670508937</v>
      </c>
      <c r="M230" s="4">
        <f t="shared" ca="1" si="128"/>
        <v>215340.88356340589</v>
      </c>
      <c r="N230" s="4">
        <f t="shared" ca="1" si="128"/>
        <v>101650.59912148184</v>
      </c>
      <c r="O230" s="4">
        <f t="shared" ca="1" si="128"/>
        <v>113069.84280918787</v>
      </c>
      <c r="P230" s="4">
        <f t="shared" ca="1" si="128"/>
        <v>125563.17690705447</v>
      </c>
      <c r="Q230" s="4">
        <f t="shared" ca="1" si="128"/>
        <v>138257.18083408228</v>
      </c>
      <c r="R230" s="4">
        <f t="shared" ca="1" si="127"/>
        <v>153926.7489856866</v>
      </c>
      <c r="S230" s="4">
        <f t="shared" ca="1" si="124"/>
        <v>168039.50398179982</v>
      </c>
      <c r="T230" s="4">
        <f t="shared" ca="1" si="124"/>
        <v>6167127.8700451413</v>
      </c>
      <c r="U230" s="4">
        <f t="shared" ca="1" si="124"/>
        <v>110724.40866185064</v>
      </c>
      <c r="V230" s="4">
        <f t="shared" ca="1" si="124"/>
        <v>126566.49177981533</v>
      </c>
      <c r="W230" s="4">
        <f t="shared" ca="1" si="124"/>
        <v>142640.83470291202</v>
      </c>
      <c r="X230" s="4">
        <f t="shared" ca="1" si="124"/>
        <v>49000.865616163523</v>
      </c>
      <c r="Y230" s="4">
        <f t="shared" ca="1" si="124"/>
        <v>51231.111985749383</v>
      </c>
      <c r="Z230" s="4">
        <f t="shared" ca="1" si="124"/>
        <v>-59586.272557334101</v>
      </c>
      <c r="AA230" s="4">
        <f t="shared" ca="1" si="124"/>
        <v>-47304.514043415991</v>
      </c>
      <c r="AB230" s="4">
        <f t="shared" ca="1" si="124"/>
        <v>179478.46992732174</v>
      </c>
      <c r="AC230" s="4">
        <f t="shared" ca="1" si="124"/>
        <v>213276.95714197145</v>
      </c>
      <c r="AD230" s="4">
        <f t="shared" ca="1" si="124"/>
        <v>399244.89191858511</v>
      </c>
      <c r="AE230" s="4">
        <f t="shared" ca="1" si="124"/>
        <v>405352.73196552531</v>
      </c>
      <c r="AF230" s="4">
        <f t="shared" ca="1" si="124"/>
        <v>382784.68722589506</v>
      </c>
      <c r="AG230" s="4">
        <f t="shared" ca="1" si="124"/>
        <v>385147.62835635024</v>
      </c>
      <c r="AH230" s="4">
        <f t="shared" ca="1" si="124"/>
        <v>298909.09071902168</v>
      </c>
      <c r="AI230" s="4">
        <f t="shared" ca="1" si="125"/>
        <v>293885.9291299982</v>
      </c>
      <c r="AJ230" s="4">
        <f t="shared" ca="1" si="125"/>
        <v>243563.60363477076</v>
      </c>
      <c r="AK230" s="4">
        <f t="shared" ca="1" si="125"/>
        <v>247005.31516887303</v>
      </c>
      <c r="AL230" s="4">
        <f t="shared" ca="1" si="125"/>
        <v>250471.18834554363</v>
      </c>
      <c r="AM230" s="4">
        <f t="shared" ca="1" si="125"/>
        <v>253961.38530118059</v>
      </c>
      <c r="AN230" s="4">
        <f t="shared" ca="1" si="125"/>
        <v>20205121.695819125</v>
      </c>
      <c r="AO230" s="4">
        <f t="shared" si="125"/>
        <v>0</v>
      </c>
      <c r="AP230" s="4">
        <f t="shared" si="125"/>
        <v>0</v>
      </c>
      <c r="AQ230" s="4">
        <f t="shared" si="125"/>
        <v>0</v>
      </c>
      <c r="AR230" s="4">
        <f t="shared" si="125"/>
        <v>0</v>
      </c>
      <c r="AS230" s="4">
        <f t="shared" si="125"/>
        <v>0</v>
      </c>
      <c r="AT230" s="4">
        <f t="shared" si="125"/>
        <v>0</v>
      </c>
      <c r="AU230" s="4">
        <f t="shared" si="125"/>
        <v>0</v>
      </c>
      <c r="AV230" s="4">
        <f t="shared" si="125"/>
        <v>0</v>
      </c>
      <c r="AW230" s="4">
        <f t="shared" si="125"/>
        <v>0</v>
      </c>
      <c r="AX230" s="4">
        <f t="shared" si="125"/>
        <v>0</v>
      </c>
      <c r="AY230" s="4">
        <f t="shared" si="126"/>
        <v>0</v>
      </c>
      <c r="AZ230" s="4">
        <f t="shared" si="126"/>
        <v>0</v>
      </c>
      <c r="BA230" s="4">
        <f t="shared" si="126"/>
        <v>0</v>
      </c>
      <c r="BB230" s="4">
        <f t="shared" si="126"/>
        <v>0</v>
      </c>
      <c r="BC230" s="4">
        <f t="shared" si="126"/>
        <v>0</v>
      </c>
      <c r="BD230" s="4">
        <f t="shared" si="126"/>
        <v>0</v>
      </c>
      <c r="BE230" s="4">
        <f t="shared" si="126"/>
        <v>0</v>
      </c>
      <c r="BF230" s="4">
        <f t="shared" si="126"/>
        <v>0</v>
      </c>
      <c r="BG230" s="4">
        <f t="shared" si="126"/>
        <v>0</v>
      </c>
      <c r="BH230" s="4">
        <f t="shared" si="126"/>
        <v>0</v>
      </c>
      <c r="BI230" s="4">
        <f t="shared" si="126"/>
        <v>0</v>
      </c>
      <c r="BK230" s="7">
        <f t="shared" ca="1" si="119"/>
        <v>0.15267821205005849</v>
      </c>
    </row>
    <row r="231" spans="1:63" x14ac:dyDescent="0.25">
      <c r="A231">
        <f t="shared" si="117"/>
        <v>39</v>
      </c>
      <c r="C231" s="4">
        <f t="shared" ca="1" si="128"/>
        <v>-12032796.192507103</v>
      </c>
      <c r="D231" s="4">
        <f t="shared" ca="1" si="128"/>
        <v>63558.656312934872</v>
      </c>
      <c r="E231" s="4">
        <f t="shared" ca="1" si="128"/>
        <v>102509.24152993565</v>
      </c>
      <c r="F231" s="4">
        <f t="shared" ca="1" si="128"/>
        <v>101954.08384196983</v>
      </c>
      <c r="G231" s="4">
        <f t="shared" ca="1" si="128"/>
        <v>141263.71750819086</v>
      </c>
      <c r="H231" s="4">
        <f t="shared" ca="1" si="128"/>
        <v>161907.88197343212</v>
      </c>
      <c r="I231" s="4">
        <f t="shared" ca="1" si="128"/>
        <v>188666.69673126901</v>
      </c>
      <c r="J231" s="4">
        <f t="shared" ca="1" si="128"/>
        <v>219237.33082083959</v>
      </c>
      <c r="K231" s="4">
        <f t="shared" ca="1" si="128"/>
        <v>250738.7728261546</v>
      </c>
      <c r="L231" s="4">
        <f t="shared" ca="1" si="128"/>
        <v>223264.52670508937</v>
      </c>
      <c r="M231" s="4">
        <f t="shared" ca="1" si="128"/>
        <v>215340.88356340589</v>
      </c>
      <c r="N231" s="4">
        <f t="shared" ca="1" si="128"/>
        <v>101650.59912148184</v>
      </c>
      <c r="O231" s="4">
        <f t="shared" ca="1" si="128"/>
        <v>113069.84280918787</v>
      </c>
      <c r="P231" s="4">
        <f t="shared" ca="1" si="128"/>
        <v>125563.17690705447</v>
      </c>
      <c r="Q231" s="4">
        <f t="shared" ca="1" si="128"/>
        <v>138257.18083408228</v>
      </c>
      <c r="R231" s="4">
        <f t="shared" ca="1" si="127"/>
        <v>153926.7489856866</v>
      </c>
      <c r="S231" s="4">
        <f t="shared" ca="1" si="124"/>
        <v>168039.50398179982</v>
      </c>
      <c r="T231" s="4">
        <f t="shared" ca="1" si="124"/>
        <v>6167127.8700451413</v>
      </c>
      <c r="U231" s="4">
        <f t="shared" ca="1" si="124"/>
        <v>110724.40866185064</v>
      </c>
      <c r="V231" s="4">
        <f t="shared" ca="1" si="124"/>
        <v>126566.49177981533</v>
      </c>
      <c r="W231" s="4">
        <f t="shared" ca="1" si="124"/>
        <v>142640.83470291202</v>
      </c>
      <c r="X231" s="4">
        <f t="shared" ca="1" si="124"/>
        <v>49000.865616163523</v>
      </c>
      <c r="Y231" s="4">
        <f t="shared" ca="1" si="124"/>
        <v>51231.111985749383</v>
      </c>
      <c r="Z231" s="4">
        <f t="shared" ca="1" si="124"/>
        <v>-59586.272557334101</v>
      </c>
      <c r="AA231" s="4">
        <f t="shared" ca="1" si="124"/>
        <v>-47304.514043415991</v>
      </c>
      <c r="AB231" s="4">
        <f t="shared" ca="1" si="124"/>
        <v>179478.46992732174</v>
      </c>
      <c r="AC231" s="4">
        <f t="shared" ca="1" si="124"/>
        <v>213276.95714197145</v>
      </c>
      <c r="AD231" s="4">
        <f t="shared" ca="1" si="124"/>
        <v>399244.89191858511</v>
      </c>
      <c r="AE231" s="4">
        <f t="shared" ca="1" si="124"/>
        <v>405352.73196552531</v>
      </c>
      <c r="AF231" s="4">
        <f t="shared" ca="1" si="124"/>
        <v>382784.68722589506</v>
      </c>
      <c r="AG231" s="4">
        <f t="shared" ca="1" si="124"/>
        <v>385147.62835635024</v>
      </c>
      <c r="AH231" s="4">
        <f t="shared" ca="1" si="124"/>
        <v>298909.09071902168</v>
      </c>
      <c r="AI231" s="4">
        <f t="shared" ca="1" si="125"/>
        <v>293885.9291299982</v>
      </c>
      <c r="AJ231" s="4">
        <f t="shared" ca="1" si="125"/>
        <v>243563.60363477076</v>
      </c>
      <c r="AK231" s="4">
        <f t="shared" ca="1" si="125"/>
        <v>247005.31516887303</v>
      </c>
      <c r="AL231" s="4">
        <f t="shared" ca="1" si="125"/>
        <v>250471.18834554363</v>
      </c>
      <c r="AM231" s="4">
        <f t="shared" ca="1" si="125"/>
        <v>253961.38530118059</v>
      </c>
      <c r="AN231" s="4">
        <f t="shared" ca="1" si="125"/>
        <v>257476.06916136038</v>
      </c>
      <c r="AO231" s="4">
        <f t="shared" ca="1" si="125"/>
        <v>20577954.499160405</v>
      </c>
      <c r="AP231" s="4">
        <f t="shared" si="125"/>
        <v>0</v>
      </c>
      <c r="AQ231" s="4">
        <f t="shared" si="125"/>
        <v>0</v>
      </c>
      <c r="AR231" s="4">
        <f t="shared" si="125"/>
        <v>0</v>
      </c>
      <c r="AS231" s="4">
        <f t="shared" si="125"/>
        <v>0</v>
      </c>
      <c r="AT231" s="4">
        <f t="shared" si="125"/>
        <v>0</v>
      </c>
      <c r="AU231" s="4">
        <f t="shared" si="125"/>
        <v>0</v>
      </c>
      <c r="AV231" s="4">
        <f t="shared" si="125"/>
        <v>0</v>
      </c>
      <c r="AW231" s="4">
        <f t="shared" si="125"/>
        <v>0</v>
      </c>
      <c r="AX231" s="4">
        <f t="shared" si="125"/>
        <v>0</v>
      </c>
      <c r="AY231" s="4">
        <f t="shared" si="126"/>
        <v>0</v>
      </c>
      <c r="AZ231" s="4">
        <f t="shared" si="126"/>
        <v>0</v>
      </c>
      <c r="BA231" s="4">
        <f t="shared" si="126"/>
        <v>0</v>
      </c>
      <c r="BB231" s="4">
        <f t="shared" si="126"/>
        <v>0</v>
      </c>
      <c r="BC231" s="4">
        <f t="shared" si="126"/>
        <v>0</v>
      </c>
      <c r="BD231" s="4">
        <f t="shared" si="126"/>
        <v>0</v>
      </c>
      <c r="BE231" s="4">
        <f t="shared" si="126"/>
        <v>0</v>
      </c>
      <c r="BF231" s="4">
        <f t="shared" si="126"/>
        <v>0</v>
      </c>
      <c r="BG231" s="4">
        <f t="shared" si="126"/>
        <v>0</v>
      </c>
      <c r="BH231" s="4">
        <f t="shared" si="126"/>
        <v>0</v>
      </c>
      <c r="BI231" s="4">
        <f t="shared" si="126"/>
        <v>0</v>
      </c>
      <c r="BK231" s="7">
        <f t="shared" ca="1" si="119"/>
        <v>0.15233623501091786</v>
      </c>
    </row>
    <row r="232" spans="1:63" x14ac:dyDescent="0.25">
      <c r="A232">
        <f t="shared" si="117"/>
        <v>40</v>
      </c>
      <c r="C232" s="4">
        <f t="shared" ca="1" si="128"/>
        <v>-12032796.192507103</v>
      </c>
      <c r="D232" s="4">
        <f t="shared" ca="1" si="128"/>
        <v>63558.656312934872</v>
      </c>
      <c r="E232" s="4">
        <f t="shared" ca="1" si="128"/>
        <v>102509.24152993565</v>
      </c>
      <c r="F232" s="4">
        <f t="shared" ca="1" si="128"/>
        <v>101954.08384196983</v>
      </c>
      <c r="G232" s="4">
        <f t="shared" ca="1" si="128"/>
        <v>141263.71750819086</v>
      </c>
      <c r="H232" s="4">
        <f t="shared" ca="1" si="128"/>
        <v>161907.88197343212</v>
      </c>
      <c r="I232" s="4">
        <f t="shared" ca="1" si="128"/>
        <v>188666.69673126901</v>
      </c>
      <c r="J232" s="4">
        <f t="shared" ca="1" si="128"/>
        <v>219237.33082083959</v>
      </c>
      <c r="K232" s="4">
        <f t="shared" ca="1" si="128"/>
        <v>250738.7728261546</v>
      </c>
      <c r="L232" s="4">
        <f t="shared" ca="1" si="128"/>
        <v>223264.52670508937</v>
      </c>
      <c r="M232" s="4">
        <f t="shared" ca="1" si="128"/>
        <v>215340.88356340589</v>
      </c>
      <c r="N232" s="4">
        <f t="shared" ca="1" si="128"/>
        <v>101650.59912148184</v>
      </c>
      <c r="O232" s="4">
        <f t="shared" ca="1" si="128"/>
        <v>113069.84280918787</v>
      </c>
      <c r="P232" s="4">
        <f t="shared" ca="1" si="128"/>
        <v>125563.17690705447</v>
      </c>
      <c r="Q232" s="4">
        <f t="shared" ca="1" si="128"/>
        <v>138257.18083408228</v>
      </c>
      <c r="R232" s="4">
        <f t="shared" ca="1" si="127"/>
        <v>153926.7489856866</v>
      </c>
      <c r="S232" s="4">
        <f t="shared" ca="1" si="124"/>
        <v>168039.50398179982</v>
      </c>
      <c r="T232" s="4">
        <f t="shared" ca="1" si="124"/>
        <v>6167127.8700451413</v>
      </c>
      <c r="U232" s="4">
        <f t="shared" ca="1" si="124"/>
        <v>110724.40866185064</v>
      </c>
      <c r="V232" s="4">
        <f t="shared" ca="1" si="124"/>
        <v>126566.49177981533</v>
      </c>
      <c r="W232" s="4">
        <f t="shared" ca="1" si="124"/>
        <v>142640.83470291202</v>
      </c>
      <c r="X232" s="4">
        <f t="shared" ca="1" si="124"/>
        <v>49000.865616163523</v>
      </c>
      <c r="Y232" s="4">
        <f t="shared" ca="1" si="124"/>
        <v>51231.111985749383</v>
      </c>
      <c r="Z232" s="4">
        <f t="shared" ca="1" si="124"/>
        <v>-59586.272557334101</v>
      </c>
      <c r="AA232" s="4">
        <f t="shared" ca="1" si="124"/>
        <v>-47304.514043415991</v>
      </c>
      <c r="AB232" s="4">
        <f t="shared" ca="1" si="124"/>
        <v>179478.46992732174</v>
      </c>
      <c r="AC232" s="4">
        <f t="shared" ca="1" si="124"/>
        <v>213276.95714197145</v>
      </c>
      <c r="AD232" s="4">
        <f t="shared" ca="1" si="124"/>
        <v>399244.89191858511</v>
      </c>
      <c r="AE232" s="4">
        <f t="shared" ca="1" si="124"/>
        <v>405352.73196552531</v>
      </c>
      <c r="AF232" s="4">
        <f t="shared" ca="1" si="124"/>
        <v>382784.68722589506</v>
      </c>
      <c r="AG232" s="4">
        <f t="shared" ca="1" si="124"/>
        <v>385147.62835635024</v>
      </c>
      <c r="AH232" s="4">
        <f t="shared" ca="1" si="124"/>
        <v>298909.09071902168</v>
      </c>
      <c r="AI232" s="4">
        <f t="shared" ca="1" si="125"/>
        <v>293885.9291299982</v>
      </c>
      <c r="AJ232" s="4">
        <f t="shared" ca="1" si="125"/>
        <v>243563.60363477076</v>
      </c>
      <c r="AK232" s="4">
        <f t="shared" ca="1" si="125"/>
        <v>247005.31516887303</v>
      </c>
      <c r="AL232" s="4">
        <f t="shared" ca="1" si="125"/>
        <v>250471.18834554363</v>
      </c>
      <c r="AM232" s="4">
        <f t="shared" ca="1" si="125"/>
        <v>253961.38530118059</v>
      </c>
      <c r="AN232" s="4">
        <f t="shared" ca="1" si="125"/>
        <v>257476.06916136038</v>
      </c>
      <c r="AO232" s="4">
        <f t="shared" ca="1" si="125"/>
        <v>261015.40404550033</v>
      </c>
      <c r="AP232" s="4">
        <f t="shared" ca="1" si="125"/>
        <v>20792535.854552381</v>
      </c>
      <c r="AQ232" s="4">
        <f t="shared" si="125"/>
        <v>0</v>
      </c>
      <c r="AR232" s="4">
        <f t="shared" si="125"/>
        <v>0</v>
      </c>
      <c r="AS232" s="4">
        <f t="shared" si="125"/>
        <v>0</v>
      </c>
      <c r="AT232" s="4">
        <f t="shared" si="125"/>
        <v>0</v>
      </c>
      <c r="AU232" s="4">
        <f t="shared" si="125"/>
        <v>0</v>
      </c>
      <c r="AV232" s="4">
        <f t="shared" si="125"/>
        <v>0</v>
      </c>
      <c r="AW232" s="4">
        <f t="shared" si="125"/>
        <v>0</v>
      </c>
      <c r="AX232" s="4">
        <f t="shared" si="125"/>
        <v>0</v>
      </c>
      <c r="AY232" s="4">
        <f t="shared" si="126"/>
        <v>0</v>
      </c>
      <c r="AZ232" s="4">
        <f t="shared" si="126"/>
        <v>0</v>
      </c>
      <c r="BA232" s="4">
        <f t="shared" si="126"/>
        <v>0</v>
      </c>
      <c r="BB232" s="4">
        <f t="shared" si="126"/>
        <v>0</v>
      </c>
      <c r="BC232" s="4">
        <f t="shared" si="126"/>
        <v>0</v>
      </c>
      <c r="BD232" s="4">
        <f t="shared" si="126"/>
        <v>0</v>
      </c>
      <c r="BE232" s="4">
        <f t="shared" si="126"/>
        <v>0</v>
      </c>
      <c r="BF232" s="4">
        <f t="shared" si="126"/>
        <v>0</v>
      </c>
      <c r="BG232" s="4">
        <f t="shared" si="126"/>
        <v>0</v>
      </c>
      <c r="BH232" s="4">
        <f t="shared" si="126"/>
        <v>0</v>
      </c>
      <c r="BI232" s="4">
        <f t="shared" si="126"/>
        <v>0</v>
      </c>
      <c r="BK232" s="7">
        <f t="shared" ca="1" si="119"/>
        <v>0.15141232485018996</v>
      </c>
    </row>
    <row r="233" spans="1:63" x14ac:dyDescent="0.25">
      <c r="A233">
        <f t="shared" si="117"/>
        <v>41</v>
      </c>
      <c r="C233" s="4">
        <f t="shared" ca="1" si="128"/>
        <v>-12032796.192507103</v>
      </c>
      <c r="D233" s="4">
        <f t="shared" ca="1" si="128"/>
        <v>63558.656312934872</v>
      </c>
      <c r="E233" s="4">
        <f t="shared" ca="1" si="128"/>
        <v>102509.24152993565</v>
      </c>
      <c r="F233" s="4">
        <f t="shared" ca="1" si="128"/>
        <v>101954.08384196983</v>
      </c>
      <c r="G233" s="4">
        <f t="shared" ca="1" si="128"/>
        <v>141263.71750819086</v>
      </c>
      <c r="H233" s="4">
        <f t="shared" ca="1" si="128"/>
        <v>161907.88197343212</v>
      </c>
      <c r="I233" s="4">
        <f t="shared" ca="1" si="128"/>
        <v>188666.69673126901</v>
      </c>
      <c r="J233" s="4">
        <f t="shared" ca="1" si="128"/>
        <v>219237.33082083959</v>
      </c>
      <c r="K233" s="4">
        <f t="shared" ca="1" si="128"/>
        <v>250738.7728261546</v>
      </c>
      <c r="L233" s="4">
        <f t="shared" ca="1" si="128"/>
        <v>223264.52670508937</v>
      </c>
      <c r="M233" s="4">
        <f t="shared" ca="1" si="128"/>
        <v>215340.88356340589</v>
      </c>
      <c r="N233" s="4">
        <f t="shared" ca="1" si="128"/>
        <v>101650.59912148184</v>
      </c>
      <c r="O233" s="4">
        <f t="shared" ca="1" si="128"/>
        <v>113069.84280918787</v>
      </c>
      <c r="P233" s="4">
        <f t="shared" ca="1" si="128"/>
        <v>125563.17690705447</v>
      </c>
      <c r="Q233" s="4">
        <f t="shared" ca="1" si="128"/>
        <v>138257.18083408228</v>
      </c>
      <c r="R233" s="4">
        <f t="shared" ca="1" si="127"/>
        <v>153926.7489856866</v>
      </c>
      <c r="S233" s="4">
        <f t="shared" ca="1" si="124"/>
        <v>168039.50398179982</v>
      </c>
      <c r="T233" s="4">
        <f t="shared" ca="1" si="124"/>
        <v>6167127.8700451413</v>
      </c>
      <c r="U233" s="4">
        <f t="shared" ca="1" si="124"/>
        <v>110724.40866185064</v>
      </c>
      <c r="V233" s="4">
        <f t="shared" ca="1" si="124"/>
        <v>126566.49177981533</v>
      </c>
      <c r="W233" s="4">
        <f t="shared" ca="1" si="124"/>
        <v>142640.83470291202</v>
      </c>
      <c r="X233" s="4">
        <f t="shared" ca="1" si="124"/>
        <v>49000.865616163523</v>
      </c>
      <c r="Y233" s="4">
        <f t="shared" ca="1" si="124"/>
        <v>51231.111985749383</v>
      </c>
      <c r="Z233" s="4">
        <f t="shared" ca="1" si="124"/>
        <v>-59586.272557334101</v>
      </c>
      <c r="AA233" s="4">
        <f t="shared" ca="1" si="124"/>
        <v>-47304.514043415991</v>
      </c>
      <c r="AB233" s="4">
        <f t="shared" ca="1" si="124"/>
        <v>179478.46992732174</v>
      </c>
      <c r="AC233" s="4">
        <f t="shared" ca="1" si="124"/>
        <v>213276.95714197145</v>
      </c>
      <c r="AD233" s="4">
        <f t="shared" ca="1" si="124"/>
        <v>399244.89191858511</v>
      </c>
      <c r="AE233" s="4">
        <f t="shared" ca="1" si="124"/>
        <v>405352.73196552531</v>
      </c>
      <c r="AF233" s="4">
        <f t="shared" ca="1" si="124"/>
        <v>382784.68722589506</v>
      </c>
      <c r="AG233" s="4">
        <f t="shared" ca="1" si="124"/>
        <v>385147.62835635024</v>
      </c>
      <c r="AH233" s="4">
        <f t="shared" ca="1" si="124"/>
        <v>298909.09071902168</v>
      </c>
      <c r="AI233" s="4">
        <f t="shared" ca="1" si="125"/>
        <v>293885.9291299982</v>
      </c>
      <c r="AJ233" s="4">
        <f t="shared" ca="1" si="125"/>
        <v>243563.60363477076</v>
      </c>
      <c r="AK233" s="4">
        <f t="shared" ca="1" si="125"/>
        <v>247005.31516887303</v>
      </c>
      <c r="AL233" s="4">
        <f t="shared" ca="1" si="125"/>
        <v>250471.18834554363</v>
      </c>
      <c r="AM233" s="4">
        <f t="shared" ca="1" si="125"/>
        <v>253961.38530118059</v>
      </c>
      <c r="AN233" s="4">
        <f t="shared" ca="1" si="125"/>
        <v>257476.06916136038</v>
      </c>
      <c r="AO233" s="4">
        <f t="shared" ca="1" si="125"/>
        <v>261015.40404550033</v>
      </c>
      <c r="AP233" s="4">
        <f t="shared" ca="1" si="125"/>
        <v>265085.74521300755</v>
      </c>
      <c r="AQ233" s="4">
        <f t="shared" ca="1" si="125"/>
        <v>21008117.458331775</v>
      </c>
      <c r="AR233" s="4">
        <f t="shared" si="125"/>
        <v>0</v>
      </c>
      <c r="AS233" s="4">
        <f t="shared" si="125"/>
        <v>0</v>
      </c>
      <c r="AT233" s="4">
        <f t="shared" si="125"/>
        <v>0</v>
      </c>
      <c r="AU233" s="4">
        <f t="shared" si="125"/>
        <v>0</v>
      </c>
      <c r="AV233" s="4">
        <f t="shared" si="125"/>
        <v>0</v>
      </c>
      <c r="AW233" s="4">
        <f t="shared" si="125"/>
        <v>0</v>
      </c>
      <c r="AX233" s="4">
        <f t="shared" si="125"/>
        <v>0</v>
      </c>
      <c r="AY233" s="4">
        <f t="shared" si="126"/>
        <v>0</v>
      </c>
      <c r="AZ233" s="4">
        <f t="shared" si="126"/>
        <v>0</v>
      </c>
      <c r="BA233" s="4">
        <f t="shared" si="126"/>
        <v>0</v>
      </c>
      <c r="BB233" s="4">
        <f t="shared" si="126"/>
        <v>0</v>
      </c>
      <c r="BC233" s="4">
        <f t="shared" si="126"/>
        <v>0</v>
      </c>
      <c r="BD233" s="4">
        <f t="shared" si="126"/>
        <v>0</v>
      </c>
      <c r="BE233" s="4">
        <f t="shared" si="126"/>
        <v>0</v>
      </c>
      <c r="BF233" s="4">
        <f t="shared" si="126"/>
        <v>0</v>
      </c>
      <c r="BG233" s="4">
        <f t="shared" si="126"/>
        <v>0</v>
      </c>
      <c r="BH233" s="4">
        <f t="shared" si="126"/>
        <v>0</v>
      </c>
      <c r="BI233" s="4">
        <f t="shared" si="126"/>
        <v>0</v>
      </c>
      <c r="BK233" s="7">
        <f t="shared" ca="1" si="119"/>
        <v>0.15053321946592768</v>
      </c>
    </row>
    <row r="234" spans="1:63" x14ac:dyDescent="0.25">
      <c r="A234">
        <f t="shared" si="117"/>
        <v>42</v>
      </c>
      <c r="C234" s="4">
        <f t="shared" ca="1" si="128"/>
        <v>-12032796.192507103</v>
      </c>
      <c r="D234" s="4">
        <f t="shared" ca="1" si="128"/>
        <v>63558.656312934872</v>
      </c>
      <c r="E234" s="4">
        <f t="shared" ca="1" si="128"/>
        <v>102509.24152993565</v>
      </c>
      <c r="F234" s="4">
        <f t="shared" ca="1" si="128"/>
        <v>101954.08384196983</v>
      </c>
      <c r="G234" s="4">
        <f t="shared" ca="1" si="128"/>
        <v>141263.71750819086</v>
      </c>
      <c r="H234" s="4">
        <f t="shared" ca="1" si="128"/>
        <v>161907.88197343212</v>
      </c>
      <c r="I234" s="4">
        <f t="shared" ca="1" si="128"/>
        <v>188666.69673126901</v>
      </c>
      <c r="J234" s="4">
        <f t="shared" ca="1" si="128"/>
        <v>219237.33082083959</v>
      </c>
      <c r="K234" s="4">
        <f t="shared" ca="1" si="128"/>
        <v>250738.7728261546</v>
      </c>
      <c r="L234" s="4">
        <f t="shared" ca="1" si="128"/>
        <v>223264.52670508937</v>
      </c>
      <c r="M234" s="4">
        <f t="shared" ca="1" si="128"/>
        <v>215340.88356340589</v>
      </c>
      <c r="N234" s="4">
        <f t="shared" ca="1" si="128"/>
        <v>101650.59912148184</v>
      </c>
      <c r="O234" s="4">
        <f t="shared" ca="1" si="128"/>
        <v>113069.84280918787</v>
      </c>
      <c r="P234" s="4">
        <f t="shared" ca="1" si="128"/>
        <v>125563.17690705447</v>
      </c>
      <c r="Q234" s="4">
        <f t="shared" ca="1" si="128"/>
        <v>138257.18083408228</v>
      </c>
      <c r="R234" s="4">
        <f t="shared" ca="1" si="127"/>
        <v>153926.7489856866</v>
      </c>
      <c r="S234" s="4">
        <f t="shared" ca="1" si="124"/>
        <v>168039.50398179982</v>
      </c>
      <c r="T234" s="4">
        <f t="shared" ca="1" si="124"/>
        <v>6167127.8700451413</v>
      </c>
      <c r="U234" s="4">
        <f t="shared" ca="1" si="124"/>
        <v>110724.40866185064</v>
      </c>
      <c r="V234" s="4">
        <f t="shared" ca="1" si="124"/>
        <v>126566.49177981533</v>
      </c>
      <c r="W234" s="4">
        <f t="shared" ca="1" si="124"/>
        <v>142640.83470291202</v>
      </c>
      <c r="X234" s="4">
        <f t="shared" ca="1" si="124"/>
        <v>49000.865616163523</v>
      </c>
      <c r="Y234" s="4">
        <f t="shared" ca="1" si="124"/>
        <v>51231.111985749383</v>
      </c>
      <c r="Z234" s="4">
        <f t="shared" ca="1" si="124"/>
        <v>-59586.272557334101</v>
      </c>
      <c r="AA234" s="4">
        <f t="shared" ca="1" si="124"/>
        <v>-47304.514043415991</v>
      </c>
      <c r="AB234" s="4">
        <f t="shared" ca="1" si="124"/>
        <v>179478.46992732174</v>
      </c>
      <c r="AC234" s="4">
        <f t="shared" ca="1" si="124"/>
        <v>213276.95714197145</v>
      </c>
      <c r="AD234" s="4">
        <f t="shared" ca="1" si="124"/>
        <v>399244.89191858511</v>
      </c>
      <c r="AE234" s="4">
        <f t="shared" ca="1" si="124"/>
        <v>405352.73196552531</v>
      </c>
      <c r="AF234" s="4">
        <f t="shared" ca="1" si="124"/>
        <v>382784.68722589506</v>
      </c>
      <c r="AG234" s="4">
        <f t="shared" ca="1" si="124"/>
        <v>385147.62835635024</v>
      </c>
      <c r="AH234" s="4">
        <f t="shared" ca="1" si="124"/>
        <v>298909.09071902168</v>
      </c>
      <c r="AI234" s="4">
        <f t="shared" ca="1" si="125"/>
        <v>293885.9291299982</v>
      </c>
      <c r="AJ234" s="4">
        <f t="shared" ca="1" si="125"/>
        <v>243563.60363477076</v>
      </c>
      <c r="AK234" s="4">
        <f t="shared" ca="1" si="125"/>
        <v>247005.31516887303</v>
      </c>
      <c r="AL234" s="4">
        <f t="shared" ca="1" si="125"/>
        <v>250471.18834554363</v>
      </c>
      <c r="AM234" s="4">
        <f t="shared" ca="1" si="125"/>
        <v>253961.38530118059</v>
      </c>
      <c r="AN234" s="4">
        <f t="shared" ca="1" si="125"/>
        <v>257476.06916136038</v>
      </c>
      <c r="AO234" s="4">
        <f t="shared" ca="1" si="125"/>
        <v>261015.40404550033</v>
      </c>
      <c r="AP234" s="4">
        <f t="shared" ca="1" si="125"/>
        <v>265085.74521300755</v>
      </c>
      <c r="AQ234" s="4">
        <f t="shared" ca="1" si="125"/>
        <v>269188.13005119469</v>
      </c>
      <c r="AR234" s="4">
        <f t="shared" ca="1" si="125"/>
        <v>21003390.207264949</v>
      </c>
      <c r="AS234" s="4">
        <f t="shared" si="125"/>
        <v>0</v>
      </c>
      <c r="AT234" s="4">
        <f t="shared" si="125"/>
        <v>0</v>
      </c>
      <c r="AU234" s="4">
        <f t="shared" si="125"/>
        <v>0</v>
      </c>
      <c r="AV234" s="4">
        <f t="shared" si="125"/>
        <v>0</v>
      </c>
      <c r="AW234" s="4">
        <f t="shared" si="125"/>
        <v>0</v>
      </c>
      <c r="AX234" s="4">
        <f t="shared" si="125"/>
        <v>0</v>
      </c>
      <c r="AY234" s="4">
        <f t="shared" si="126"/>
        <v>0</v>
      </c>
      <c r="AZ234" s="4">
        <f t="shared" si="126"/>
        <v>0</v>
      </c>
      <c r="BA234" s="4">
        <f t="shared" si="126"/>
        <v>0</v>
      </c>
      <c r="BB234" s="4">
        <f t="shared" si="126"/>
        <v>0</v>
      </c>
      <c r="BC234" s="4">
        <f t="shared" si="126"/>
        <v>0</v>
      </c>
      <c r="BD234" s="4">
        <f t="shared" si="126"/>
        <v>0</v>
      </c>
      <c r="BE234" s="4">
        <f t="shared" si="126"/>
        <v>0</v>
      </c>
      <c r="BF234" s="4">
        <f t="shared" si="126"/>
        <v>0</v>
      </c>
      <c r="BG234" s="4">
        <f t="shared" si="126"/>
        <v>0</v>
      </c>
      <c r="BH234" s="4">
        <f t="shared" si="126"/>
        <v>0</v>
      </c>
      <c r="BI234" s="4">
        <f t="shared" si="126"/>
        <v>0</v>
      </c>
      <c r="BK234" s="7">
        <f t="shared" ca="1" si="119"/>
        <v>0.14896133803825928</v>
      </c>
    </row>
    <row r="235" spans="1:63" x14ac:dyDescent="0.25">
      <c r="A235">
        <f t="shared" si="117"/>
        <v>43</v>
      </c>
      <c r="C235" s="4">
        <f t="shared" ca="1" si="128"/>
        <v>-12032796.192507103</v>
      </c>
      <c r="D235" s="4">
        <f t="shared" ca="1" si="128"/>
        <v>63558.656312934872</v>
      </c>
      <c r="E235" s="4">
        <f t="shared" ca="1" si="128"/>
        <v>102509.24152993565</v>
      </c>
      <c r="F235" s="4">
        <f t="shared" ca="1" si="128"/>
        <v>101954.08384196983</v>
      </c>
      <c r="G235" s="4">
        <f t="shared" ca="1" si="128"/>
        <v>141263.71750819086</v>
      </c>
      <c r="H235" s="4">
        <f t="shared" ca="1" si="128"/>
        <v>161907.88197343212</v>
      </c>
      <c r="I235" s="4">
        <f t="shared" ca="1" si="128"/>
        <v>188666.69673126901</v>
      </c>
      <c r="J235" s="4">
        <f t="shared" ca="1" si="128"/>
        <v>219237.33082083959</v>
      </c>
      <c r="K235" s="4">
        <f t="shared" ca="1" si="128"/>
        <v>250738.7728261546</v>
      </c>
      <c r="L235" s="4">
        <f t="shared" ca="1" si="128"/>
        <v>223264.52670508937</v>
      </c>
      <c r="M235" s="4">
        <f t="shared" ca="1" si="128"/>
        <v>215340.88356340589</v>
      </c>
      <c r="N235" s="4">
        <f t="shared" ca="1" si="128"/>
        <v>101650.59912148184</v>
      </c>
      <c r="O235" s="4">
        <f t="shared" ca="1" si="128"/>
        <v>113069.84280918787</v>
      </c>
      <c r="P235" s="4">
        <f t="shared" ca="1" si="128"/>
        <v>125563.17690705447</v>
      </c>
      <c r="Q235" s="4">
        <f t="shared" ca="1" si="128"/>
        <v>138257.18083408228</v>
      </c>
      <c r="R235" s="4">
        <f t="shared" ca="1" si="127"/>
        <v>153926.7489856866</v>
      </c>
      <c r="S235" s="4">
        <f t="shared" ca="1" si="124"/>
        <v>168039.50398179982</v>
      </c>
      <c r="T235" s="4">
        <f t="shared" ca="1" si="124"/>
        <v>6167127.8700451413</v>
      </c>
      <c r="U235" s="4">
        <f t="shared" ca="1" si="124"/>
        <v>110724.40866185064</v>
      </c>
      <c r="V235" s="4">
        <f t="shared" ca="1" si="124"/>
        <v>126566.49177981533</v>
      </c>
      <c r="W235" s="4">
        <f t="shared" ca="1" si="124"/>
        <v>142640.83470291202</v>
      </c>
      <c r="X235" s="4">
        <f t="shared" ca="1" si="124"/>
        <v>49000.865616163523</v>
      </c>
      <c r="Y235" s="4">
        <f t="shared" ca="1" si="124"/>
        <v>51231.111985749383</v>
      </c>
      <c r="Z235" s="4">
        <f t="shared" ca="1" si="124"/>
        <v>-59586.272557334101</v>
      </c>
      <c r="AA235" s="4">
        <f t="shared" ca="1" si="124"/>
        <v>-47304.514043415991</v>
      </c>
      <c r="AB235" s="4">
        <f t="shared" ca="1" si="124"/>
        <v>179478.46992732174</v>
      </c>
      <c r="AC235" s="4">
        <f t="shared" ca="1" si="124"/>
        <v>213276.95714197145</v>
      </c>
      <c r="AD235" s="4">
        <f t="shared" ca="1" si="124"/>
        <v>399244.89191858511</v>
      </c>
      <c r="AE235" s="4">
        <f t="shared" ca="1" si="124"/>
        <v>405352.73196552531</v>
      </c>
      <c r="AF235" s="4">
        <f t="shared" ca="1" si="124"/>
        <v>382784.68722589506</v>
      </c>
      <c r="AG235" s="4">
        <f t="shared" ca="1" si="124"/>
        <v>385147.62835635024</v>
      </c>
      <c r="AH235" s="4">
        <f t="shared" ca="1" si="124"/>
        <v>298909.09071902168</v>
      </c>
      <c r="AI235" s="4">
        <f t="shared" ca="1" si="125"/>
        <v>293885.9291299982</v>
      </c>
      <c r="AJ235" s="4">
        <f t="shared" ca="1" si="125"/>
        <v>243563.60363477076</v>
      </c>
      <c r="AK235" s="4">
        <f t="shared" ca="1" si="125"/>
        <v>247005.31516887303</v>
      </c>
      <c r="AL235" s="4">
        <f t="shared" ca="1" si="125"/>
        <v>250471.18834554363</v>
      </c>
      <c r="AM235" s="4">
        <f t="shared" ca="1" si="125"/>
        <v>253961.38530118059</v>
      </c>
      <c r="AN235" s="4">
        <f t="shared" ca="1" si="125"/>
        <v>257476.06916136038</v>
      </c>
      <c r="AO235" s="4">
        <f t="shared" ca="1" si="125"/>
        <v>261015.40404550033</v>
      </c>
      <c r="AP235" s="4">
        <f t="shared" ca="1" si="125"/>
        <v>265085.74521300755</v>
      </c>
      <c r="AQ235" s="4">
        <f t="shared" ca="1" si="125"/>
        <v>269188.13005119469</v>
      </c>
      <c r="AR235" s="4">
        <f t="shared" ca="1" si="125"/>
        <v>163041.4904563904</v>
      </c>
      <c r="AS235" s="4">
        <f t="shared" ca="1" si="125"/>
        <v>21104599.542936094</v>
      </c>
      <c r="AT235" s="4">
        <f t="shared" si="125"/>
        <v>0</v>
      </c>
      <c r="AU235" s="4">
        <f t="shared" si="125"/>
        <v>0</v>
      </c>
      <c r="AV235" s="4">
        <f t="shared" si="125"/>
        <v>0</v>
      </c>
      <c r="AW235" s="4">
        <f t="shared" si="125"/>
        <v>0</v>
      </c>
      <c r="AX235" s="4">
        <f t="shared" si="125"/>
        <v>0</v>
      </c>
      <c r="AY235" s="4">
        <f t="shared" si="126"/>
        <v>0</v>
      </c>
      <c r="AZ235" s="4">
        <f t="shared" si="126"/>
        <v>0</v>
      </c>
      <c r="BA235" s="4">
        <f t="shared" si="126"/>
        <v>0</v>
      </c>
      <c r="BB235" s="4">
        <f t="shared" si="126"/>
        <v>0</v>
      </c>
      <c r="BC235" s="4">
        <f t="shared" si="126"/>
        <v>0</v>
      </c>
      <c r="BD235" s="4">
        <f t="shared" si="126"/>
        <v>0</v>
      </c>
      <c r="BE235" s="4">
        <f t="shared" si="126"/>
        <v>0</v>
      </c>
      <c r="BF235" s="4">
        <f t="shared" si="126"/>
        <v>0</v>
      </c>
      <c r="BG235" s="4">
        <f t="shared" si="126"/>
        <v>0</v>
      </c>
      <c r="BH235" s="4">
        <f t="shared" si="126"/>
        <v>0</v>
      </c>
      <c r="BI235" s="4">
        <f t="shared" si="126"/>
        <v>0</v>
      </c>
      <c r="BK235" s="7">
        <f t="shared" ca="1" si="119"/>
        <v>0.14745442285654686</v>
      </c>
    </row>
    <row r="236" spans="1:63" x14ac:dyDescent="0.25">
      <c r="A236">
        <f t="shared" si="117"/>
        <v>44</v>
      </c>
      <c r="C236" s="4">
        <f t="shared" ca="1" si="128"/>
        <v>-12032796.192507103</v>
      </c>
      <c r="D236" s="4">
        <f t="shared" ca="1" si="128"/>
        <v>63558.656312934872</v>
      </c>
      <c r="E236" s="4">
        <f t="shared" ca="1" si="128"/>
        <v>102509.24152993565</v>
      </c>
      <c r="F236" s="4">
        <f t="shared" ca="1" si="128"/>
        <v>101954.08384196983</v>
      </c>
      <c r="G236" s="4">
        <f t="shared" ca="1" si="128"/>
        <v>141263.71750819086</v>
      </c>
      <c r="H236" s="4">
        <f t="shared" ca="1" si="128"/>
        <v>161907.88197343212</v>
      </c>
      <c r="I236" s="4">
        <f t="shared" ca="1" si="128"/>
        <v>188666.69673126901</v>
      </c>
      <c r="J236" s="4">
        <f t="shared" ca="1" si="128"/>
        <v>219237.33082083959</v>
      </c>
      <c r="K236" s="4">
        <f t="shared" ca="1" si="128"/>
        <v>250738.7728261546</v>
      </c>
      <c r="L236" s="4">
        <f t="shared" ca="1" si="128"/>
        <v>223264.52670508937</v>
      </c>
      <c r="M236" s="4">
        <f t="shared" ca="1" si="128"/>
        <v>215340.88356340589</v>
      </c>
      <c r="N236" s="4">
        <f t="shared" ca="1" si="128"/>
        <v>101650.59912148184</v>
      </c>
      <c r="O236" s="4">
        <f t="shared" ca="1" si="128"/>
        <v>113069.84280918787</v>
      </c>
      <c r="P236" s="4">
        <f t="shared" ca="1" si="128"/>
        <v>125563.17690705447</v>
      </c>
      <c r="Q236" s="4">
        <f t="shared" ca="1" si="128"/>
        <v>138257.18083408228</v>
      </c>
      <c r="R236" s="4">
        <f t="shared" ca="1" si="127"/>
        <v>153926.7489856866</v>
      </c>
      <c r="S236" s="4">
        <f t="shared" ca="1" si="124"/>
        <v>168039.50398179982</v>
      </c>
      <c r="T236" s="4">
        <f t="shared" ca="1" si="124"/>
        <v>6167127.8700451413</v>
      </c>
      <c r="U236" s="4">
        <f t="shared" ca="1" si="124"/>
        <v>110724.40866185064</v>
      </c>
      <c r="V236" s="4">
        <f t="shared" ca="1" si="124"/>
        <v>126566.49177981533</v>
      </c>
      <c r="W236" s="4">
        <f t="shared" ca="1" si="124"/>
        <v>142640.83470291202</v>
      </c>
      <c r="X236" s="4">
        <f t="shared" ca="1" si="124"/>
        <v>49000.865616163523</v>
      </c>
      <c r="Y236" s="4">
        <f t="shared" ca="1" si="124"/>
        <v>51231.111985749383</v>
      </c>
      <c r="Z236" s="4">
        <f t="shared" ca="1" si="124"/>
        <v>-59586.272557334101</v>
      </c>
      <c r="AA236" s="4">
        <f t="shared" ca="1" si="124"/>
        <v>-47304.514043415991</v>
      </c>
      <c r="AB236" s="4">
        <f t="shared" ca="1" si="124"/>
        <v>179478.46992732174</v>
      </c>
      <c r="AC236" s="4">
        <f t="shared" ca="1" si="124"/>
        <v>213276.95714197145</v>
      </c>
      <c r="AD236" s="4">
        <f t="shared" ca="1" si="124"/>
        <v>399244.89191858511</v>
      </c>
      <c r="AE236" s="4">
        <f t="shared" ca="1" si="124"/>
        <v>405352.73196552531</v>
      </c>
      <c r="AF236" s="4">
        <f t="shared" ca="1" si="124"/>
        <v>382784.68722589506</v>
      </c>
      <c r="AG236" s="4">
        <f t="shared" ca="1" si="124"/>
        <v>385147.62835635024</v>
      </c>
      <c r="AH236" s="4">
        <f t="shared" ca="1" si="124"/>
        <v>298909.09071902168</v>
      </c>
      <c r="AI236" s="4">
        <f t="shared" ca="1" si="125"/>
        <v>293885.9291299982</v>
      </c>
      <c r="AJ236" s="4">
        <f t="shared" ca="1" si="125"/>
        <v>243563.60363477076</v>
      </c>
      <c r="AK236" s="4">
        <f t="shared" ca="1" si="125"/>
        <v>247005.31516887303</v>
      </c>
      <c r="AL236" s="4">
        <f t="shared" ca="1" si="125"/>
        <v>250471.18834554363</v>
      </c>
      <c r="AM236" s="4">
        <f t="shared" ca="1" si="125"/>
        <v>253961.38530118059</v>
      </c>
      <c r="AN236" s="4">
        <f t="shared" ca="1" si="125"/>
        <v>257476.06916136038</v>
      </c>
      <c r="AO236" s="4">
        <f t="shared" ca="1" si="125"/>
        <v>261015.40404550033</v>
      </c>
      <c r="AP236" s="4">
        <f t="shared" ca="1" si="125"/>
        <v>265085.74521300755</v>
      </c>
      <c r="AQ236" s="4">
        <f t="shared" ca="1" si="125"/>
        <v>269188.13005119469</v>
      </c>
      <c r="AR236" s="4">
        <f t="shared" ca="1" si="125"/>
        <v>163041.4904563904</v>
      </c>
      <c r="AS236" s="4">
        <f t="shared" ca="1" si="125"/>
        <v>164176.32682197544</v>
      </c>
      <c r="AT236" s="4">
        <f t="shared" ca="1" si="125"/>
        <v>22453260.658754561</v>
      </c>
      <c r="AU236" s="4">
        <f t="shared" si="125"/>
        <v>0</v>
      </c>
      <c r="AV236" s="4">
        <f t="shared" si="125"/>
        <v>0</v>
      </c>
      <c r="AW236" s="4">
        <f t="shared" si="125"/>
        <v>0</v>
      </c>
      <c r="AX236" s="4">
        <f t="shared" si="125"/>
        <v>0</v>
      </c>
      <c r="AY236" s="4">
        <f t="shared" si="126"/>
        <v>0</v>
      </c>
      <c r="AZ236" s="4">
        <f t="shared" si="126"/>
        <v>0</v>
      </c>
      <c r="BA236" s="4">
        <f t="shared" si="126"/>
        <v>0</v>
      </c>
      <c r="BB236" s="4">
        <f t="shared" si="126"/>
        <v>0</v>
      </c>
      <c r="BC236" s="4">
        <f t="shared" si="126"/>
        <v>0</v>
      </c>
      <c r="BD236" s="4">
        <f t="shared" si="126"/>
        <v>0</v>
      </c>
      <c r="BE236" s="4">
        <f t="shared" si="126"/>
        <v>0</v>
      </c>
      <c r="BF236" s="4">
        <f t="shared" si="126"/>
        <v>0</v>
      </c>
      <c r="BG236" s="4">
        <f t="shared" si="126"/>
        <v>0</v>
      </c>
      <c r="BH236" s="4">
        <f t="shared" si="126"/>
        <v>0</v>
      </c>
      <c r="BI236" s="4">
        <f t="shared" si="126"/>
        <v>0</v>
      </c>
      <c r="BK236" s="7">
        <f t="shared" ca="1" si="119"/>
        <v>0.1498160485152169</v>
      </c>
    </row>
    <row r="237" spans="1:63" x14ac:dyDescent="0.25">
      <c r="A237">
        <f t="shared" si="117"/>
        <v>45</v>
      </c>
      <c r="C237" s="4">
        <f t="shared" ca="1" si="128"/>
        <v>-12032796.192507103</v>
      </c>
      <c r="D237" s="4">
        <f t="shared" ca="1" si="128"/>
        <v>63558.656312934872</v>
      </c>
      <c r="E237" s="4">
        <f t="shared" ca="1" si="128"/>
        <v>102509.24152993565</v>
      </c>
      <c r="F237" s="4">
        <f t="shared" ca="1" si="128"/>
        <v>101954.08384196983</v>
      </c>
      <c r="G237" s="4">
        <f t="shared" ca="1" si="128"/>
        <v>141263.71750819086</v>
      </c>
      <c r="H237" s="4">
        <f t="shared" ca="1" si="128"/>
        <v>161907.88197343212</v>
      </c>
      <c r="I237" s="4">
        <f t="shared" ca="1" si="128"/>
        <v>188666.69673126901</v>
      </c>
      <c r="J237" s="4">
        <f t="shared" ca="1" si="128"/>
        <v>219237.33082083959</v>
      </c>
      <c r="K237" s="4">
        <f t="shared" ca="1" si="128"/>
        <v>250738.7728261546</v>
      </c>
      <c r="L237" s="4">
        <f t="shared" ca="1" si="128"/>
        <v>223264.52670508937</v>
      </c>
      <c r="M237" s="4">
        <f t="shared" ca="1" si="128"/>
        <v>215340.88356340589</v>
      </c>
      <c r="N237" s="4">
        <f t="shared" ca="1" si="128"/>
        <v>101650.59912148184</v>
      </c>
      <c r="O237" s="4">
        <f t="shared" ca="1" si="128"/>
        <v>113069.84280918787</v>
      </c>
      <c r="P237" s="4">
        <f t="shared" ca="1" si="128"/>
        <v>125563.17690705447</v>
      </c>
      <c r="Q237" s="4">
        <f t="shared" ca="1" si="128"/>
        <v>138257.18083408228</v>
      </c>
      <c r="R237" s="4">
        <f t="shared" ca="1" si="127"/>
        <v>153926.7489856866</v>
      </c>
      <c r="S237" s="4">
        <f t="shared" ca="1" si="124"/>
        <v>168039.50398179982</v>
      </c>
      <c r="T237" s="4">
        <f t="shared" ca="1" si="124"/>
        <v>6167127.8700451413</v>
      </c>
      <c r="U237" s="4">
        <f t="shared" ca="1" si="124"/>
        <v>110724.40866185064</v>
      </c>
      <c r="V237" s="4">
        <f t="shared" ca="1" si="124"/>
        <v>126566.49177981533</v>
      </c>
      <c r="W237" s="4">
        <f t="shared" ca="1" si="124"/>
        <v>142640.83470291202</v>
      </c>
      <c r="X237" s="4">
        <f t="shared" ca="1" si="124"/>
        <v>49000.865616163523</v>
      </c>
      <c r="Y237" s="4">
        <f t="shared" ca="1" si="124"/>
        <v>51231.111985749383</v>
      </c>
      <c r="Z237" s="4">
        <f t="shared" ca="1" si="124"/>
        <v>-59586.272557334101</v>
      </c>
      <c r="AA237" s="4">
        <f t="shared" ca="1" si="124"/>
        <v>-47304.514043415991</v>
      </c>
      <c r="AB237" s="4">
        <f t="shared" ca="1" si="124"/>
        <v>179478.46992732174</v>
      </c>
      <c r="AC237" s="4">
        <f t="shared" ca="1" si="124"/>
        <v>213276.95714197145</v>
      </c>
      <c r="AD237" s="4">
        <f t="shared" ca="1" si="124"/>
        <v>399244.89191858511</v>
      </c>
      <c r="AE237" s="4">
        <f t="shared" ca="1" si="124"/>
        <v>405352.73196552531</v>
      </c>
      <c r="AF237" s="4">
        <f t="shared" ca="1" si="124"/>
        <v>382784.68722589506</v>
      </c>
      <c r="AG237" s="4">
        <f t="shared" ca="1" si="124"/>
        <v>385147.62835635024</v>
      </c>
      <c r="AH237" s="4">
        <f t="shared" ca="1" si="124"/>
        <v>298909.09071902168</v>
      </c>
      <c r="AI237" s="4">
        <f t="shared" ca="1" si="125"/>
        <v>293885.9291299982</v>
      </c>
      <c r="AJ237" s="4">
        <f t="shared" ca="1" si="125"/>
        <v>243563.60363477076</v>
      </c>
      <c r="AK237" s="4">
        <f t="shared" ca="1" si="125"/>
        <v>247005.31516887303</v>
      </c>
      <c r="AL237" s="4">
        <f t="shared" ca="1" si="125"/>
        <v>250471.18834554363</v>
      </c>
      <c r="AM237" s="4">
        <f t="shared" ca="1" si="125"/>
        <v>253961.38530118059</v>
      </c>
      <c r="AN237" s="4">
        <f t="shared" ca="1" si="125"/>
        <v>257476.06916136038</v>
      </c>
      <c r="AO237" s="4">
        <f t="shared" ca="1" si="125"/>
        <v>261015.40404550033</v>
      </c>
      <c r="AP237" s="4">
        <f t="shared" ca="1" si="125"/>
        <v>265085.74521300755</v>
      </c>
      <c r="AQ237" s="4">
        <f t="shared" ca="1" si="125"/>
        <v>269188.13005119469</v>
      </c>
      <c r="AR237" s="4">
        <f t="shared" ca="1" si="125"/>
        <v>163041.4904563904</v>
      </c>
      <c r="AS237" s="4">
        <f t="shared" ca="1" si="125"/>
        <v>164176.32682197544</v>
      </c>
      <c r="AT237" s="4">
        <f t="shared" ca="1" si="125"/>
        <v>85998.181507211921</v>
      </c>
      <c r="AU237" s="4">
        <f t="shared" ca="1" si="125"/>
        <v>23892799.805369496</v>
      </c>
      <c r="AV237" s="4">
        <f t="shared" si="125"/>
        <v>0</v>
      </c>
      <c r="AW237" s="4">
        <f t="shared" si="125"/>
        <v>0</v>
      </c>
      <c r="AX237" s="4">
        <f t="shared" si="125"/>
        <v>0</v>
      </c>
      <c r="AY237" s="4">
        <f t="shared" si="126"/>
        <v>0</v>
      </c>
      <c r="AZ237" s="4">
        <f t="shared" si="126"/>
        <v>0</v>
      </c>
      <c r="BA237" s="4">
        <f t="shared" si="126"/>
        <v>0</v>
      </c>
      <c r="BB237" s="4">
        <f t="shared" si="126"/>
        <v>0</v>
      </c>
      <c r="BC237" s="4">
        <f t="shared" si="126"/>
        <v>0</v>
      </c>
      <c r="BD237" s="4">
        <f t="shared" si="126"/>
        <v>0</v>
      </c>
      <c r="BE237" s="4">
        <f t="shared" si="126"/>
        <v>0</v>
      </c>
      <c r="BF237" s="4">
        <f t="shared" si="126"/>
        <v>0</v>
      </c>
      <c r="BG237" s="4">
        <f t="shared" si="126"/>
        <v>0</v>
      </c>
      <c r="BH237" s="4">
        <f t="shared" si="126"/>
        <v>0</v>
      </c>
      <c r="BI237" s="4">
        <f t="shared" si="126"/>
        <v>0</v>
      </c>
      <c r="BK237" s="7">
        <f t="shared" ca="1" si="119"/>
        <v>0.15187521292512551</v>
      </c>
    </row>
    <row r="238" spans="1:63" x14ac:dyDescent="0.25">
      <c r="A238">
        <f t="shared" si="117"/>
        <v>46</v>
      </c>
      <c r="C238" s="4">
        <f t="shared" ca="1" si="128"/>
        <v>-12032796.192507103</v>
      </c>
      <c r="D238" s="4">
        <f t="shared" ca="1" si="128"/>
        <v>63558.656312934872</v>
      </c>
      <c r="E238" s="4">
        <f t="shared" ca="1" si="128"/>
        <v>102509.24152993565</v>
      </c>
      <c r="F238" s="4">
        <f t="shared" ca="1" si="128"/>
        <v>101954.08384196983</v>
      </c>
      <c r="G238" s="4">
        <f t="shared" ca="1" si="128"/>
        <v>141263.71750819086</v>
      </c>
      <c r="H238" s="4">
        <f t="shared" ca="1" si="128"/>
        <v>161907.88197343212</v>
      </c>
      <c r="I238" s="4">
        <f t="shared" ca="1" si="128"/>
        <v>188666.69673126901</v>
      </c>
      <c r="J238" s="4">
        <f t="shared" ca="1" si="128"/>
        <v>219237.33082083959</v>
      </c>
      <c r="K238" s="4">
        <f t="shared" ca="1" si="128"/>
        <v>250738.7728261546</v>
      </c>
      <c r="L238" s="4">
        <f t="shared" ca="1" si="128"/>
        <v>223264.52670508937</v>
      </c>
      <c r="M238" s="4">
        <f t="shared" ca="1" si="128"/>
        <v>215340.88356340589</v>
      </c>
      <c r="N238" s="4">
        <f t="shared" ca="1" si="128"/>
        <v>101650.59912148184</v>
      </c>
      <c r="O238" s="4">
        <f t="shared" ca="1" si="128"/>
        <v>113069.84280918787</v>
      </c>
      <c r="P238" s="4">
        <f t="shared" ca="1" si="128"/>
        <v>125563.17690705447</v>
      </c>
      <c r="Q238" s="4">
        <f t="shared" ca="1" si="128"/>
        <v>138257.18083408228</v>
      </c>
      <c r="R238" s="4">
        <f t="shared" ca="1" si="127"/>
        <v>153926.7489856866</v>
      </c>
      <c r="S238" s="4">
        <f t="shared" ca="1" si="124"/>
        <v>168039.50398179982</v>
      </c>
      <c r="T238" s="4">
        <f t="shared" ca="1" si="124"/>
        <v>6167127.8700451413</v>
      </c>
      <c r="U238" s="4">
        <f t="shared" ca="1" si="124"/>
        <v>110724.40866185064</v>
      </c>
      <c r="V238" s="4">
        <f t="shared" ca="1" si="124"/>
        <v>126566.49177981533</v>
      </c>
      <c r="W238" s="4">
        <f t="shared" ca="1" si="124"/>
        <v>142640.83470291202</v>
      </c>
      <c r="X238" s="4">
        <f t="shared" ca="1" si="124"/>
        <v>49000.865616163523</v>
      </c>
      <c r="Y238" s="4">
        <f t="shared" ca="1" si="124"/>
        <v>51231.111985749383</v>
      </c>
      <c r="Z238" s="4">
        <f t="shared" ca="1" si="124"/>
        <v>-59586.272557334101</v>
      </c>
      <c r="AA238" s="4">
        <f t="shared" ca="1" si="124"/>
        <v>-47304.514043415991</v>
      </c>
      <c r="AB238" s="4">
        <f t="shared" ca="1" si="124"/>
        <v>179478.46992732174</v>
      </c>
      <c r="AC238" s="4">
        <f t="shared" ca="1" si="124"/>
        <v>213276.95714197145</v>
      </c>
      <c r="AD238" s="4">
        <f t="shared" ca="1" si="124"/>
        <v>399244.89191858511</v>
      </c>
      <c r="AE238" s="4">
        <f t="shared" ca="1" si="124"/>
        <v>405352.73196552531</v>
      </c>
      <c r="AF238" s="4">
        <f t="shared" ca="1" si="124"/>
        <v>382784.68722589506</v>
      </c>
      <c r="AG238" s="4">
        <f t="shared" ca="1" si="124"/>
        <v>385147.62835635024</v>
      </c>
      <c r="AH238" s="4">
        <f t="shared" ca="1" si="124"/>
        <v>298909.09071902168</v>
      </c>
      <c r="AI238" s="4">
        <f t="shared" ca="1" si="125"/>
        <v>293885.9291299982</v>
      </c>
      <c r="AJ238" s="4">
        <f t="shared" ca="1" si="125"/>
        <v>243563.60363477076</v>
      </c>
      <c r="AK238" s="4">
        <f t="shared" ca="1" si="125"/>
        <v>247005.31516887303</v>
      </c>
      <c r="AL238" s="4">
        <f t="shared" ca="1" si="125"/>
        <v>250471.18834554363</v>
      </c>
      <c r="AM238" s="4">
        <f t="shared" ca="1" si="125"/>
        <v>253961.38530118059</v>
      </c>
      <c r="AN238" s="4">
        <f t="shared" ca="1" si="125"/>
        <v>257476.06916136038</v>
      </c>
      <c r="AO238" s="4">
        <f t="shared" ca="1" si="125"/>
        <v>261015.40404550033</v>
      </c>
      <c r="AP238" s="4">
        <f t="shared" ca="1" si="125"/>
        <v>265085.74521300755</v>
      </c>
      <c r="AQ238" s="4">
        <f t="shared" ca="1" si="125"/>
        <v>269188.13005119469</v>
      </c>
      <c r="AR238" s="4">
        <f t="shared" ca="1" si="125"/>
        <v>163041.4904563904</v>
      </c>
      <c r="AS238" s="4">
        <f t="shared" ca="1" si="125"/>
        <v>164176.32682197544</v>
      </c>
      <c r="AT238" s="4">
        <f t="shared" ca="1" si="125"/>
        <v>85998.181507211921</v>
      </c>
      <c r="AU238" s="4">
        <f t="shared" ca="1" si="125"/>
        <v>78714.529578128728</v>
      </c>
      <c r="AV238" s="4">
        <f t="shared" ca="1" si="125"/>
        <v>25040266.537385825</v>
      </c>
      <c r="AW238" s="4">
        <f t="shared" si="125"/>
        <v>0</v>
      </c>
      <c r="AX238" s="4">
        <f t="shared" si="125"/>
        <v>0</v>
      </c>
      <c r="AY238" s="4">
        <f t="shared" si="126"/>
        <v>0</v>
      </c>
      <c r="AZ238" s="4">
        <f t="shared" si="126"/>
        <v>0</v>
      </c>
      <c r="BA238" s="4">
        <f t="shared" si="126"/>
        <v>0</v>
      </c>
      <c r="BB238" s="4">
        <f t="shared" si="126"/>
        <v>0</v>
      </c>
      <c r="BC238" s="4">
        <f t="shared" si="126"/>
        <v>0</v>
      </c>
      <c r="BD238" s="4">
        <f t="shared" si="126"/>
        <v>0</v>
      </c>
      <c r="BE238" s="4">
        <f t="shared" si="126"/>
        <v>0</v>
      </c>
      <c r="BF238" s="4">
        <f t="shared" si="126"/>
        <v>0</v>
      </c>
      <c r="BG238" s="4">
        <f t="shared" si="126"/>
        <v>0</v>
      </c>
      <c r="BH238" s="4">
        <f t="shared" si="126"/>
        <v>0</v>
      </c>
      <c r="BI238" s="4">
        <f t="shared" si="126"/>
        <v>0</v>
      </c>
      <c r="BK238" s="7">
        <f t="shared" ca="1" si="119"/>
        <v>0.15284950420607935</v>
      </c>
    </row>
    <row r="239" spans="1:63" x14ac:dyDescent="0.25">
      <c r="A239">
        <f t="shared" si="117"/>
        <v>47</v>
      </c>
      <c r="C239" s="4">
        <f t="shared" ca="1" si="128"/>
        <v>-12032796.192507103</v>
      </c>
      <c r="D239" s="4">
        <f t="shared" ca="1" si="128"/>
        <v>63558.656312934872</v>
      </c>
      <c r="E239" s="4">
        <f t="shared" ca="1" si="128"/>
        <v>102509.24152993565</v>
      </c>
      <c r="F239" s="4">
        <f t="shared" ca="1" si="128"/>
        <v>101954.08384196983</v>
      </c>
      <c r="G239" s="4">
        <f t="shared" ca="1" si="128"/>
        <v>141263.71750819086</v>
      </c>
      <c r="H239" s="4">
        <f t="shared" ca="1" si="128"/>
        <v>161907.88197343212</v>
      </c>
      <c r="I239" s="4">
        <f t="shared" ca="1" si="128"/>
        <v>188666.69673126901</v>
      </c>
      <c r="J239" s="4">
        <f t="shared" ca="1" si="128"/>
        <v>219237.33082083959</v>
      </c>
      <c r="K239" s="4">
        <f t="shared" ca="1" si="128"/>
        <v>250738.7728261546</v>
      </c>
      <c r="L239" s="4">
        <f t="shared" ca="1" si="128"/>
        <v>223264.52670508937</v>
      </c>
      <c r="M239" s="4">
        <f t="shared" ca="1" si="128"/>
        <v>215340.88356340589</v>
      </c>
      <c r="N239" s="4">
        <f t="shared" ca="1" si="128"/>
        <v>101650.59912148184</v>
      </c>
      <c r="O239" s="4">
        <f t="shared" ca="1" si="128"/>
        <v>113069.84280918787</v>
      </c>
      <c r="P239" s="4">
        <f t="shared" ca="1" si="128"/>
        <v>125563.17690705447</v>
      </c>
      <c r="Q239" s="4">
        <f t="shared" ca="1" si="128"/>
        <v>138257.18083408228</v>
      </c>
      <c r="R239" s="4">
        <f t="shared" ca="1" si="127"/>
        <v>153926.7489856866</v>
      </c>
      <c r="S239" s="4">
        <f t="shared" ca="1" si="124"/>
        <v>168039.50398179982</v>
      </c>
      <c r="T239" s="4">
        <f t="shared" ca="1" si="124"/>
        <v>6167127.8700451413</v>
      </c>
      <c r="U239" s="4">
        <f t="shared" ca="1" si="124"/>
        <v>110724.40866185064</v>
      </c>
      <c r="V239" s="4">
        <f t="shared" ca="1" si="124"/>
        <v>126566.49177981533</v>
      </c>
      <c r="W239" s="4">
        <f t="shared" ca="1" si="124"/>
        <v>142640.83470291202</v>
      </c>
      <c r="X239" s="4">
        <f t="shared" ca="1" si="124"/>
        <v>49000.865616163523</v>
      </c>
      <c r="Y239" s="4">
        <f t="shared" ca="1" si="124"/>
        <v>51231.111985749383</v>
      </c>
      <c r="Z239" s="4">
        <f t="shared" ca="1" si="124"/>
        <v>-59586.272557334101</v>
      </c>
      <c r="AA239" s="4">
        <f t="shared" ca="1" si="124"/>
        <v>-47304.514043415991</v>
      </c>
      <c r="AB239" s="4">
        <f t="shared" ca="1" si="124"/>
        <v>179478.46992732174</v>
      </c>
      <c r="AC239" s="4">
        <f t="shared" ca="1" si="124"/>
        <v>213276.95714197145</v>
      </c>
      <c r="AD239" s="4">
        <f t="shared" ca="1" si="124"/>
        <v>399244.89191858511</v>
      </c>
      <c r="AE239" s="4">
        <f t="shared" ca="1" si="124"/>
        <v>405352.73196552531</v>
      </c>
      <c r="AF239" s="4">
        <f t="shared" ca="1" si="124"/>
        <v>382784.68722589506</v>
      </c>
      <c r="AG239" s="4">
        <f t="shared" ca="1" si="124"/>
        <v>385147.62835635024</v>
      </c>
      <c r="AH239" s="4">
        <f t="shared" ca="1" si="124"/>
        <v>298909.09071902168</v>
      </c>
      <c r="AI239" s="4">
        <f t="shared" ca="1" si="125"/>
        <v>293885.9291299982</v>
      </c>
      <c r="AJ239" s="4">
        <f t="shared" ca="1" si="125"/>
        <v>243563.60363477076</v>
      </c>
      <c r="AK239" s="4">
        <f t="shared" ca="1" si="125"/>
        <v>247005.31516887303</v>
      </c>
      <c r="AL239" s="4">
        <f t="shared" ca="1" si="125"/>
        <v>250471.18834554363</v>
      </c>
      <c r="AM239" s="4">
        <f t="shared" ca="1" si="125"/>
        <v>253961.38530118059</v>
      </c>
      <c r="AN239" s="4">
        <f t="shared" ca="1" si="125"/>
        <v>257476.06916136038</v>
      </c>
      <c r="AO239" s="4">
        <f t="shared" ca="1" si="125"/>
        <v>261015.40404550033</v>
      </c>
      <c r="AP239" s="4">
        <f t="shared" ca="1" si="125"/>
        <v>265085.74521300755</v>
      </c>
      <c r="AQ239" s="4">
        <f t="shared" ca="1" si="125"/>
        <v>269188.13005119469</v>
      </c>
      <c r="AR239" s="4">
        <f t="shared" ca="1" si="125"/>
        <v>163041.4904563904</v>
      </c>
      <c r="AS239" s="4">
        <f t="shared" ca="1" si="125"/>
        <v>164176.32682197544</v>
      </c>
      <c r="AT239" s="4">
        <f t="shared" ca="1" si="125"/>
        <v>85998.181507211921</v>
      </c>
      <c r="AU239" s="4">
        <f t="shared" ca="1" si="125"/>
        <v>78714.529578128728</v>
      </c>
      <c r="AV239" s="4">
        <f t="shared" ca="1" si="125"/>
        <v>206223.97054393325</v>
      </c>
      <c r="AW239" s="4">
        <f t="shared" ca="1" si="125"/>
        <v>26096150.157119296</v>
      </c>
      <c r="AX239" s="4">
        <f t="shared" si="125"/>
        <v>0</v>
      </c>
      <c r="AY239" s="4">
        <f t="shared" si="126"/>
        <v>0</v>
      </c>
      <c r="AZ239" s="4">
        <f t="shared" si="126"/>
        <v>0</v>
      </c>
      <c r="BA239" s="4">
        <f t="shared" si="126"/>
        <v>0</v>
      </c>
      <c r="BB239" s="4">
        <f t="shared" si="126"/>
        <v>0</v>
      </c>
      <c r="BC239" s="4">
        <f t="shared" si="126"/>
        <v>0</v>
      </c>
      <c r="BD239" s="4">
        <f t="shared" si="126"/>
        <v>0</v>
      </c>
      <c r="BE239" s="4">
        <f t="shared" si="126"/>
        <v>0</v>
      </c>
      <c r="BF239" s="4">
        <f t="shared" si="126"/>
        <v>0</v>
      </c>
      <c r="BG239" s="4">
        <f t="shared" si="126"/>
        <v>0</v>
      </c>
      <c r="BH239" s="4">
        <f t="shared" si="126"/>
        <v>0</v>
      </c>
      <c r="BI239" s="4">
        <f t="shared" si="126"/>
        <v>0</v>
      </c>
      <c r="BK239" s="7">
        <f t="shared" ca="1" si="119"/>
        <v>0.15375191456098425</v>
      </c>
    </row>
    <row r="240" spans="1:63" x14ac:dyDescent="0.25">
      <c r="A240">
        <f t="shared" si="117"/>
        <v>48</v>
      </c>
      <c r="C240" s="4">
        <f t="shared" ca="1" si="128"/>
        <v>-12032796.192507103</v>
      </c>
      <c r="D240" s="4">
        <f t="shared" ca="1" si="128"/>
        <v>63558.656312934872</v>
      </c>
      <c r="E240" s="4">
        <f t="shared" ca="1" si="128"/>
        <v>102509.24152993565</v>
      </c>
      <c r="F240" s="4">
        <f t="shared" ca="1" si="128"/>
        <v>101954.08384196983</v>
      </c>
      <c r="G240" s="4">
        <f t="shared" ca="1" si="128"/>
        <v>141263.71750819086</v>
      </c>
      <c r="H240" s="4">
        <f t="shared" ca="1" si="128"/>
        <v>161907.88197343212</v>
      </c>
      <c r="I240" s="4">
        <f t="shared" ca="1" si="128"/>
        <v>188666.69673126901</v>
      </c>
      <c r="J240" s="4">
        <f t="shared" ca="1" si="128"/>
        <v>219237.33082083959</v>
      </c>
      <c r="K240" s="4">
        <f t="shared" ca="1" si="128"/>
        <v>250738.7728261546</v>
      </c>
      <c r="L240" s="4">
        <f t="shared" ca="1" si="128"/>
        <v>223264.52670508937</v>
      </c>
      <c r="M240" s="4">
        <f t="shared" ca="1" si="128"/>
        <v>215340.88356340589</v>
      </c>
      <c r="N240" s="4">
        <f t="shared" ca="1" si="128"/>
        <v>101650.59912148184</v>
      </c>
      <c r="O240" s="4">
        <f t="shared" ca="1" si="128"/>
        <v>113069.84280918787</v>
      </c>
      <c r="P240" s="4">
        <f t="shared" ca="1" si="128"/>
        <v>125563.17690705447</v>
      </c>
      <c r="Q240" s="4">
        <f t="shared" ca="1" si="128"/>
        <v>138257.18083408228</v>
      </c>
      <c r="R240" s="4">
        <f t="shared" ca="1" si="127"/>
        <v>153926.7489856866</v>
      </c>
      <c r="S240" s="4">
        <f t="shared" ca="1" si="124"/>
        <v>168039.50398179982</v>
      </c>
      <c r="T240" s="4">
        <f t="shared" ca="1" si="124"/>
        <v>6167127.8700451413</v>
      </c>
      <c r="U240" s="4">
        <f t="shared" ca="1" si="124"/>
        <v>110724.40866185064</v>
      </c>
      <c r="V240" s="4">
        <f t="shared" ca="1" si="124"/>
        <v>126566.49177981533</v>
      </c>
      <c r="W240" s="4">
        <f t="shared" ca="1" si="124"/>
        <v>142640.83470291202</v>
      </c>
      <c r="X240" s="4">
        <f t="shared" ca="1" si="124"/>
        <v>49000.865616163523</v>
      </c>
      <c r="Y240" s="4">
        <f t="shared" ca="1" si="124"/>
        <v>51231.111985749383</v>
      </c>
      <c r="Z240" s="4">
        <f t="shared" ca="1" si="124"/>
        <v>-59586.272557334101</v>
      </c>
      <c r="AA240" s="4">
        <f t="shared" ca="1" si="124"/>
        <v>-47304.514043415991</v>
      </c>
      <c r="AB240" s="4">
        <f t="shared" ca="1" si="124"/>
        <v>179478.46992732174</v>
      </c>
      <c r="AC240" s="4">
        <f t="shared" ca="1" si="124"/>
        <v>213276.95714197145</v>
      </c>
      <c r="AD240" s="4">
        <f t="shared" ca="1" si="124"/>
        <v>399244.89191858511</v>
      </c>
      <c r="AE240" s="4">
        <f t="shared" ca="1" si="124"/>
        <v>405352.73196552531</v>
      </c>
      <c r="AF240" s="4">
        <f t="shared" ca="1" si="124"/>
        <v>382784.68722589506</v>
      </c>
      <c r="AG240" s="4">
        <f t="shared" ca="1" si="124"/>
        <v>385147.62835635024</v>
      </c>
      <c r="AH240" s="4">
        <f t="shared" ref="AH240:AW251" ca="1" si="129">IF(AH$192&lt;=$A240,AH$188,0)+IF(AH$192=$A240,AH$189)</f>
        <v>298909.09071902168</v>
      </c>
      <c r="AI240" s="4">
        <f t="shared" ca="1" si="125"/>
        <v>293885.9291299982</v>
      </c>
      <c r="AJ240" s="4">
        <f t="shared" ca="1" si="125"/>
        <v>243563.60363477076</v>
      </c>
      <c r="AK240" s="4">
        <f t="shared" ca="1" si="125"/>
        <v>247005.31516887303</v>
      </c>
      <c r="AL240" s="4">
        <f t="shared" ca="1" si="125"/>
        <v>250471.18834554363</v>
      </c>
      <c r="AM240" s="4">
        <f t="shared" ca="1" si="125"/>
        <v>253961.38530118059</v>
      </c>
      <c r="AN240" s="4">
        <f t="shared" ca="1" si="125"/>
        <v>257476.06916136038</v>
      </c>
      <c r="AO240" s="4">
        <f t="shared" ca="1" si="125"/>
        <v>261015.40404550033</v>
      </c>
      <c r="AP240" s="4">
        <f t="shared" ca="1" si="125"/>
        <v>265085.74521300755</v>
      </c>
      <c r="AQ240" s="4">
        <f t="shared" ca="1" si="125"/>
        <v>269188.13005119469</v>
      </c>
      <c r="AR240" s="4">
        <f t="shared" ca="1" si="125"/>
        <v>163041.4904563904</v>
      </c>
      <c r="AS240" s="4">
        <f t="shared" ca="1" si="125"/>
        <v>164176.32682197544</v>
      </c>
      <c r="AT240" s="4">
        <f t="shared" ca="1" si="125"/>
        <v>85998.181507211921</v>
      </c>
      <c r="AU240" s="4">
        <f t="shared" ca="1" si="125"/>
        <v>78714.529578128728</v>
      </c>
      <c r="AV240" s="4">
        <f t="shared" ca="1" si="125"/>
        <v>206223.97054393325</v>
      </c>
      <c r="AW240" s="4">
        <f t="shared" ca="1" si="125"/>
        <v>229035.6369535377</v>
      </c>
      <c r="AX240" s="4">
        <f t="shared" ref="AX240:BI251" ca="1" si="130">IF(AX$192&lt;=$A240,AX$188,0)+IF(AX$192=$A240,AX$189)</f>
        <v>26319693.118265618</v>
      </c>
      <c r="AY240" s="4">
        <f t="shared" si="126"/>
        <v>0</v>
      </c>
      <c r="AZ240" s="4">
        <f t="shared" si="126"/>
        <v>0</v>
      </c>
      <c r="BA240" s="4">
        <f t="shared" si="126"/>
        <v>0</v>
      </c>
      <c r="BB240" s="4">
        <f t="shared" si="126"/>
        <v>0</v>
      </c>
      <c r="BC240" s="4">
        <f t="shared" si="126"/>
        <v>0</v>
      </c>
      <c r="BD240" s="4">
        <f t="shared" si="126"/>
        <v>0</v>
      </c>
      <c r="BE240" s="4">
        <f t="shared" si="126"/>
        <v>0</v>
      </c>
      <c r="BF240" s="4">
        <f t="shared" si="126"/>
        <v>0</v>
      </c>
      <c r="BG240" s="4">
        <f t="shared" si="126"/>
        <v>0</v>
      </c>
      <c r="BH240" s="4">
        <f t="shared" si="126"/>
        <v>0</v>
      </c>
      <c r="BI240" s="4">
        <f t="shared" si="126"/>
        <v>0</v>
      </c>
      <c r="BK240" s="7">
        <f t="shared" ca="1" si="119"/>
        <v>0.15259359587686738</v>
      </c>
    </row>
    <row r="241" spans="1:63" x14ac:dyDescent="0.25">
      <c r="A241">
        <f t="shared" si="117"/>
        <v>49</v>
      </c>
      <c r="C241" s="4">
        <f t="shared" ca="1" si="128"/>
        <v>-12032796.192507103</v>
      </c>
      <c r="D241" s="4">
        <f t="shared" ca="1" si="128"/>
        <v>63558.656312934872</v>
      </c>
      <c r="E241" s="4">
        <f t="shared" ca="1" si="128"/>
        <v>102509.24152993565</v>
      </c>
      <c r="F241" s="4">
        <f t="shared" ca="1" si="128"/>
        <v>101954.08384196983</v>
      </c>
      <c r="G241" s="4">
        <f t="shared" ca="1" si="128"/>
        <v>141263.71750819086</v>
      </c>
      <c r="H241" s="4">
        <f t="shared" ca="1" si="128"/>
        <v>161907.88197343212</v>
      </c>
      <c r="I241" s="4">
        <f t="shared" ca="1" si="128"/>
        <v>188666.69673126901</v>
      </c>
      <c r="J241" s="4">
        <f t="shared" ca="1" si="128"/>
        <v>219237.33082083959</v>
      </c>
      <c r="K241" s="4">
        <f t="shared" ca="1" si="128"/>
        <v>250738.7728261546</v>
      </c>
      <c r="L241" s="4">
        <f t="shared" ca="1" si="128"/>
        <v>223264.52670508937</v>
      </c>
      <c r="M241" s="4">
        <f t="shared" ca="1" si="128"/>
        <v>215340.88356340589</v>
      </c>
      <c r="N241" s="4">
        <f t="shared" ca="1" si="128"/>
        <v>101650.59912148184</v>
      </c>
      <c r="O241" s="4">
        <f t="shared" ca="1" si="128"/>
        <v>113069.84280918787</v>
      </c>
      <c r="P241" s="4">
        <f t="shared" ca="1" si="128"/>
        <v>125563.17690705447</v>
      </c>
      <c r="Q241" s="4">
        <f t="shared" ca="1" si="128"/>
        <v>138257.18083408228</v>
      </c>
      <c r="R241" s="4">
        <f t="shared" ca="1" si="127"/>
        <v>153926.7489856866</v>
      </c>
      <c r="S241" s="4">
        <f t="shared" ca="1" si="127"/>
        <v>168039.50398179982</v>
      </c>
      <c r="T241" s="4">
        <f t="shared" ca="1" si="127"/>
        <v>6167127.8700451413</v>
      </c>
      <c r="U241" s="4">
        <f t="shared" ca="1" si="127"/>
        <v>110724.40866185064</v>
      </c>
      <c r="V241" s="4">
        <f t="shared" ca="1" si="127"/>
        <v>126566.49177981533</v>
      </c>
      <c r="W241" s="4">
        <f t="shared" ca="1" si="127"/>
        <v>142640.83470291202</v>
      </c>
      <c r="X241" s="4">
        <f t="shared" ca="1" si="127"/>
        <v>49000.865616163523</v>
      </c>
      <c r="Y241" s="4">
        <f t="shared" ca="1" si="127"/>
        <v>51231.111985749383</v>
      </c>
      <c r="Z241" s="4">
        <f t="shared" ca="1" si="127"/>
        <v>-59586.272557334101</v>
      </c>
      <c r="AA241" s="4">
        <f t="shared" ca="1" si="127"/>
        <v>-47304.514043415991</v>
      </c>
      <c r="AB241" s="4">
        <f t="shared" ca="1" si="127"/>
        <v>179478.46992732174</v>
      </c>
      <c r="AC241" s="4">
        <f t="shared" ca="1" si="127"/>
        <v>213276.95714197145</v>
      </c>
      <c r="AD241" s="4">
        <f t="shared" ca="1" si="127"/>
        <v>399244.89191858511</v>
      </c>
      <c r="AE241" s="4">
        <f t="shared" ca="1" si="127"/>
        <v>405352.73196552531</v>
      </c>
      <c r="AF241" s="4">
        <f t="shared" ca="1" si="127"/>
        <v>382784.68722589506</v>
      </c>
      <c r="AG241" s="4">
        <f t="shared" ca="1" si="127"/>
        <v>385147.62835635024</v>
      </c>
      <c r="AH241" s="4">
        <f t="shared" ca="1" si="129"/>
        <v>298909.09071902168</v>
      </c>
      <c r="AI241" s="4">
        <f t="shared" ca="1" si="129"/>
        <v>293885.9291299982</v>
      </c>
      <c r="AJ241" s="4">
        <f t="shared" ca="1" si="129"/>
        <v>243563.60363477076</v>
      </c>
      <c r="AK241" s="4">
        <f t="shared" ca="1" si="129"/>
        <v>247005.31516887303</v>
      </c>
      <c r="AL241" s="4">
        <f t="shared" ca="1" si="129"/>
        <v>250471.18834554363</v>
      </c>
      <c r="AM241" s="4">
        <f t="shared" ca="1" si="129"/>
        <v>253961.38530118059</v>
      </c>
      <c r="AN241" s="4">
        <f t="shared" ca="1" si="129"/>
        <v>257476.06916136038</v>
      </c>
      <c r="AO241" s="4">
        <f t="shared" ca="1" si="129"/>
        <v>261015.40404550033</v>
      </c>
      <c r="AP241" s="4">
        <f t="shared" ca="1" si="129"/>
        <v>265085.74521300755</v>
      </c>
      <c r="AQ241" s="4">
        <f t="shared" ca="1" si="129"/>
        <v>269188.13005119469</v>
      </c>
      <c r="AR241" s="4">
        <f t="shared" ca="1" si="129"/>
        <v>163041.4904563904</v>
      </c>
      <c r="AS241" s="4">
        <f t="shared" ca="1" si="129"/>
        <v>164176.32682197544</v>
      </c>
      <c r="AT241" s="4">
        <f t="shared" ca="1" si="129"/>
        <v>85998.181507211921</v>
      </c>
      <c r="AU241" s="4">
        <f t="shared" ca="1" si="129"/>
        <v>78714.529578128728</v>
      </c>
      <c r="AV241" s="4">
        <f t="shared" ca="1" si="129"/>
        <v>206223.97054393325</v>
      </c>
      <c r="AW241" s="4">
        <f t="shared" ca="1" si="129"/>
        <v>229035.6369535377</v>
      </c>
      <c r="AX241" s="4">
        <f t="shared" ca="1" si="130"/>
        <v>458765.01680037775</v>
      </c>
      <c r="AY241" s="4">
        <f t="shared" ca="1" si="130"/>
        <v>26327508.113778975</v>
      </c>
      <c r="AZ241" s="4">
        <f t="shared" si="130"/>
        <v>0</v>
      </c>
      <c r="BA241" s="4">
        <f t="shared" si="130"/>
        <v>0</v>
      </c>
      <c r="BB241" s="4">
        <f t="shared" si="130"/>
        <v>0</v>
      </c>
      <c r="BC241" s="4">
        <f t="shared" si="130"/>
        <v>0</v>
      </c>
      <c r="BD241" s="4">
        <f t="shared" si="130"/>
        <v>0</v>
      </c>
      <c r="BE241" s="4">
        <f t="shared" si="130"/>
        <v>0</v>
      </c>
      <c r="BF241" s="4">
        <f t="shared" si="130"/>
        <v>0</v>
      </c>
      <c r="BG241" s="4">
        <f t="shared" si="130"/>
        <v>0</v>
      </c>
      <c r="BH241" s="4">
        <f t="shared" si="130"/>
        <v>0</v>
      </c>
      <c r="BI241" s="4">
        <f t="shared" si="130"/>
        <v>0</v>
      </c>
      <c r="BK241" s="7">
        <f t="shared" ca="1" si="119"/>
        <v>0.15152433107803187</v>
      </c>
    </row>
    <row r="242" spans="1:63" x14ac:dyDescent="0.25">
      <c r="A242">
        <f t="shared" si="117"/>
        <v>50</v>
      </c>
      <c r="C242" s="4">
        <f t="shared" ca="1" si="128"/>
        <v>-12032796.192507103</v>
      </c>
      <c r="D242" s="4">
        <f t="shared" ca="1" si="128"/>
        <v>63558.656312934872</v>
      </c>
      <c r="E242" s="4">
        <f t="shared" ca="1" si="128"/>
        <v>102509.24152993565</v>
      </c>
      <c r="F242" s="4">
        <f t="shared" ca="1" si="128"/>
        <v>101954.08384196983</v>
      </c>
      <c r="G242" s="4">
        <f t="shared" ca="1" si="128"/>
        <v>141263.71750819086</v>
      </c>
      <c r="H242" s="4">
        <f t="shared" ca="1" si="128"/>
        <v>161907.88197343212</v>
      </c>
      <c r="I242" s="4">
        <f t="shared" ca="1" si="128"/>
        <v>188666.69673126901</v>
      </c>
      <c r="J242" s="4">
        <f t="shared" ca="1" si="128"/>
        <v>219237.33082083959</v>
      </c>
      <c r="K242" s="4">
        <f t="shared" ca="1" si="128"/>
        <v>250738.7728261546</v>
      </c>
      <c r="L242" s="4">
        <f t="shared" ca="1" si="128"/>
        <v>223264.52670508937</v>
      </c>
      <c r="M242" s="4">
        <f t="shared" ca="1" si="128"/>
        <v>215340.88356340589</v>
      </c>
      <c r="N242" s="4">
        <f t="shared" ca="1" si="128"/>
        <v>101650.59912148184</v>
      </c>
      <c r="O242" s="4">
        <f t="shared" ca="1" si="128"/>
        <v>113069.84280918787</v>
      </c>
      <c r="P242" s="4">
        <f t="shared" ca="1" si="128"/>
        <v>125563.17690705447</v>
      </c>
      <c r="Q242" s="4">
        <f t="shared" ca="1" si="128"/>
        <v>138257.18083408228</v>
      </c>
      <c r="R242" s="4">
        <f t="shared" ca="1" si="128"/>
        <v>153926.7489856866</v>
      </c>
      <c r="S242" s="4">
        <f t="shared" ref="S242:AG251" ca="1" si="131">IF(S$192&lt;=$A242,S$188,0)+IF(S$192=$A242,S$189)</f>
        <v>168039.50398179982</v>
      </c>
      <c r="T242" s="4">
        <f t="shared" ca="1" si="131"/>
        <v>6167127.8700451413</v>
      </c>
      <c r="U242" s="4">
        <f t="shared" ca="1" si="131"/>
        <v>110724.40866185064</v>
      </c>
      <c r="V242" s="4">
        <f t="shared" ca="1" si="131"/>
        <v>126566.49177981533</v>
      </c>
      <c r="W242" s="4">
        <f t="shared" ca="1" si="131"/>
        <v>142640.83470291202</v>
      </c>
      <c r="X242" s="4">
        <f t="shared" ca="1" si="131"/>
        <v>49000.865616163523</v>
      </c>
      <c r="Y242" s="4">
        <f t="shared" ca="1" si="131"/>
        <v>51231.111985749383</v>
      </c>
      <c r="Z242" s="4">
        <f t="shared" ca="1" si="131"/>
        <v>-59586.272557334101</v>
      </c>
      <c r="AA242" s="4">
        <f t="shared" ca="1" si="131"/>
        <v>-47304.514043415991</v>
      </c>
      <c r="AB242" s="4">
        <f t="shared" ca="1" si="131"/>
        <v>179478.46992732174</v>
      </c>
      <c r="AC242" s="4">
        <f t="shared" ca="1" si="131"/>
        <v>213276.95714197145</v>
      </c>
      <c r="AD242" s="4">
        <f t="shared" ca="1" si="131"/>
        <v>399244.89191858511</v>
      </c>
      <c r="AE242" s="4">
        <f t="shared" ca="1" si="131"/>
        <v>405352.73196552531</v>
      </c>
      <c r="AF242" s="4">
        <f t="shared" ca="1" si="131"/>
        <v>382784.68722589506</v>
      </c>
      <c r="AG242" s="4">
        <f t="shared" ca="1" si="131"/>
        <v>385147.62835635024</v>
      </c>
      <c r="AH242" s="4">
        <f t="shared" ca="1" si="129"/>
        <v>298909.09071902168</v>
      </c>
      <c r="AI242" s="4">
        <f t="shared" ca="1" si="129"/>
        <v>293885.9291299982</v>
      </c>
      <c r="AJ242" s="4">
        <f t="shared" ca="1" si="129"/>
        <v>243563.60363477076</v>
      </c>
      <c r="AK242" s="4">
        <f t="shared" ca="1" si="129"/>
        <v>247005.31516887303</v>
      </c>
      <c r="AL242" s="4">
        <f t="shared" ca="1" si="129"/>
        <v>250471.18834554363</v>
      </c>
      <c r="AM242" s="4">
        <f t="shared" ca="1" si="129"/>
        <v>253961.38530118059</v>
      </c>
      <c r="AN242" s="4">
        <f t="shared" ca="1" si="129"/>
        <v>257476.06916136038</v>
      </c>
      <c r="AO242" s="4">
        <f t="shared" ca="1" si="129"/>
        <v>261015.40404550033</v>
      </c>
      <c r="AP242" s="4">
        <f t="shared" ca="1" si="129"/>
        <v>265085.74521300755</v>
      </c>
      <c r="AQ242" s="4">
        <f t="shared" ca="1" si="129"/>
        <v>269188.13005119469</v>
      </c>
      <c r="AR242" s="4">
        <f t="shared" ca="1" si="129"/>
        <v>163041.4904563904</v>
      </c>
      <c r="AS242" s="4">
        <f t="shared" ca="1" si="129"/>
        <v>164176.32682197544</v>
      </c>
      <c r="AT242" s="4">
        <f t="shared" ca="1" si="129"/>
        <v>85998.181507211921</v>
      </c>
      <c r="AU242" s="4">
        <f t="shared" ca="1" si="129"/>
        <v>78714.529578128728</v>
      </c>
      <c r="AV242" s="4">
        <f t="shared" ca="1" si="129"/>
        <v>206223.97054393325</v>
      </c>
      <c r="AW242" s="4">
        <f t="shared" ca="1" si="129"/>
        <v>229035.6369535377</v>
      </c>
      <c r="AX242" s="4">
        <f t="shared" ca="1" si="130"/>
        <v>458765.01680037775</v>
      </c>
      <c r="AY242" s="4">
        <f t="shared" ca="1" si="130"/>
        <v>477352.2047444022</v>
      </c>
      <c r="AZ242" s="4">
        <f t="shared" ca="1" si="130"/>
        <v>26799319.329009719</v>
      </c>
      <c r="BA242" s="4">
        <f t="shared" si="130"/>
        <v>0</v>
      </c>
      <c r="BB242" s="4">
        <f t="shared" si="130"/>
        <v>0</v>
      </c>
      <c r="BC242" s="4">
        <f t="shared" si="130"/>
        <v>0</v>
      </c>
      <c r="BD242" s="4">
        <f t="shared" si="130"/>
        <v>0</v>
      </c>
      <c r="BE242" s="4">
        <f t="shared" si="130"/>
        <v>0</v>
      </c>
      <c r="BF242" s="4">
        <f t="shared" si="130"/>
        <v>0</v>
      </c>
      <c r="BG242" s="4">
        <f t="shared" si="130"/>
        <v>0</v>
      </c>
      <c r="BH242" s="4">
        <f t="shared" si="130"/>
        <v>0</v>
      </c>
      <c r="BI242" s="4">
        <f t="shared" si="130"/>
        <v>0</v>
      </c>
      <c r="BK242" s="7">
        <f t="shared" ca="1" si="119"/>
        <v>0.15157057244017191</v>
      </c>
    </row>
    <row r="243" spans="1:63" x14ac:dyDescent="0.25">
      <c r="A243">
        <f t="shared" si="117"/>
        <v>51</v>
      </c>
      <c r="C243" s="4">
        <f t="shared" ref="C243:R251" ca="1" si="132">IF(C$192&lt;=$A243,C$188,0)+IF(C$192=$A243,C$189)</f>
        <v>-12032796.192507103</v>
      </c>
      <c r="D243" s="4">
        <f t="shared" ca="1" si="132"/>
        <v>63558.656312934872</v>
      </c>
      <c r="E243" s="4">
        <f t="shared" ca="1" si="132"/>
        <v>102509.24152993565</v>
      </c>
      <c r="F243" s="4">
        <f t="shared" ca="1" si="132"/>
        <v>101954.08384196983</v>
      </c>
      <c r="G243" s="4">
        <f t="shared" ca="1" si="132"/>
        <v>141263.71750819086</v>
      </c>
      <c r="H243" s="4">
        <f t="shared" ca="1" si="132"/>
        <v>161907.88197343212</v>
      </c>
      <c r="I243" s="4">
        <f t="shared" ca="1" si="132"/>
        <v>188666.69673126901</v>
      </c>
      <c r="J243" s="4">
        <f t="shared" ca="1" si="132"/>
        <v>219237.33082083959</v>
      </c>
      <c r="K243" s="4">
        <f t="shared" ca="1" si="132"/>
        <v>250738.7728261546</v>
      </c>
      <c r="L243" s="4">
        <f t="shared" ca="1" si="132"/>
        <v>223264.52670508937</v>
      </c>
      <c r="M243" s="4">
        <f t="shared" ca="1" si="132"/>
        <v>215340.88356340589</v>
      </c>
      <c r="N243" s="4">
        <f t="shared" ca="1" si="132"/>
        <v>101650.59912148184</v>
      </c>
      <c r="O243" s="4">
        <f t="shared" ca="1" si="132"/>
        <v>113069.84280918787</v>
      </c>
      <c r="P243" s="4">
        <f t="shared" ca="1" si="132"/>
        <v>125563.17690705447</v>
      </c>
      <c r="Q243" s="4">
        <f t="shared" ca="1" si="132"/>
        <v>138257.18083408228</v>
      </c>
      <c r="R243" s="4">
        <f t="shared" ca="1" si="132"/>
        <v>153926.7489856866</v>
      </c>
      <c r="S243" s="4">
        <f t="shared" ca="1" si="131"/>
        <v>168039.50398179982</v>
      </c>
      <c r="T243" s="4">
        <f t="shared" ca="1" si="131"/>
        <v>6167127.8700451413</v>
      </c>
      <c r="U243" s="4">
        <f t="shared" ca="1" si="131"/>
        <v>110724.40866185064</v>
      </c>
      <c r="V243" s="4">
        <f t="shared" ca="1" si="131"/>
        <v>126566.49177981533</v>
      </c>
      <c r="W243" s="4">
        <f t="shared" ca="1" si="131"/>
        <v>142640.83470291202</v>
      </c>
      <c r="X243" s="4">
        <f t="shared" ca="1" si="131"/>
        <v>49000.865616163523</v>
      </c>
      <c r="Y243" s="4">
        <f t="shared" ca="1" si="131"/>
        <v>51231.111985749383</v>
      </c>
      <c r="Z243" s="4">
        <f t="shared" ca="1" si="131"/>
        <v>-59586.272557334101</v>
      </c>
      <c r="AA243" s="4">
        <f t="shared" ca="1" si="131"/>
        <v>-47304.514043415991</v>
      </c>
      <c r="AB243" s="4">
        <f t="shared" ca="1" si="131"/>
        <v>179478.46992732174</v>
      </c>
      <c r="AC243" s="4">
        <f t="shared" ca="1" si="131"/>
        <v>213276.95714197145</v>
      </c>
      <c r="AD243" s="4">
        <f t="shared" ca="1" si="131"/>
        <v>399244.89191858511</v>
      </c>
      <c r="AE243" s="4">
        <f t="shared" ca="1" si="131"/>
        <v>405352.73196552531</v>
      </c>
      <c r="AF243" s="4">
        <f t="shared" ca="1" si="131"/>
        <v>382784.68722589506</v>
      </c>
      <c r="AG243" s="4">
        <f t="shared" ca="1" si="131"/>
        <v>385147.62835635024</v>
      </c>
      <c r="AH243" s="4">
        <f t="shared" ca="1" si="129"/>
        <v>298909.09071902168</v>
      </c>
      <c r="AI243" s="4">
        <f t="shared" ca="1" si="129"/>
        <v>293885.9291299982</v>
      </c>
      <c r="AJ243" s="4">
        <f t="shared" ca="1" si="129"/>
        <v>243563.60363477076</v>
      </c>
      <c r="AK243" s="4">
        <f t="shared" ca="1" si="129"/>
        <v>247005.31516887303</v>
      </c>
      <c r="AL243" s="4">
        <f t="shared" ca="1" si="129"/>
        <v>250471.18834554363</v>
      </c>
      <c r="AM243" s="4">
        <f t="shared" ca="1" si="129"/>
        <v>253961.38530118059</v>
      </c>
      <c r="AN243" s="4">
        <f t="shared" ca="1" si="129"/>
        <v>257476.06916136038</v>
      </c>
      <c r="AO243" s="4">
        <f t="shared" ca="1" si="129"/>
        <v>261015.40404550033</v>
      </c>
      <c r="AP243" s="4">
        <f t="shared" ca="1" si="129"/>
        <v>265085.74521300755</v>
      </c>
      <c r="AQ243" s="4">
        <f t="shared" ca="1" si="129"/>
        <v>269188.13005119469</v>
      </c>
      <c r="AR243" s="4">
        <f t="shared" ca="1" si="129"/>
        <v>163041.4904563904</v>
      </c>
      <c r="AS243" s="4">
        <f t="shared" ca="1" si="129"/>
        <v>164176.32682197544</v>
      </c>
      <c r="AT243" s="4">
        <f t="shared" ca="1" si="129"/>
        <v>85998.181507211921</v>
      </c>
      <c r="AU243" s="4">
        <f t="shared" ca="1" si="129"/>
        <v>78714.529578128728</v>
      </c>
      <c r="AV243" s="4">
        <f t="shared" ca="1" si="129"/>
        <v>206223.97054393325</v>
      </c>
      <c r="AW243" s="4">
        <f t="shared" ca="1" si="129"/>
        <v>229035.6369535377</v>
      </c>
      <c r="AX243" s="4">
        <f t="shared" ca="1" si="130"/>
        <v>458765.01680037775</v>
      </c>
      <c r="AY243" s="4">
        <f t="shared" ca="1" si="130"/>
        <v>477352.2047444022</v>
      </c>
      <c r="AZ243" s="4">
        <f t="shared" ca="1" si="130"/>
        <v>559880.43425221916</v>
      </c>
      <c r="BA243" s="4">
        <f t="shared" ca="1" si="130"/>
        <v>27184962.802889612</v>
      </c>
      <c r="BB243" s="4">
        <f t="shared" si="130"/>
        <v>0</v>
      </c>
      <c r="BC243" s="4">
        <f t="shared" si="130"/>
        <v>0</v>
      </c>
      <c r="BD243" s="4">
        <f t="shared" si="130"/>
        <v>0</v>
      </c>
      <c r="BE243" s="4">
        <f t="shared" si="130"/>
        <v>0</v>
      </c>
      <c r="BF243" s="4">
        <f t="shared" si="130"/>
        <v>0</v>
      </c>
      <c r="BG243" s="4">
        <f t="shared" si="130"/>
        <v>0</v>
      </c>
      <c r="BH243" s="4">
        <f t="shared" si="130"/>
        <v>0</v>
      </c>
      <c r="BI243" s="4">
        <f t="shared" si="130"/>
        <v>0</v>
      </c>
      <c r="BK243" s="7">
        <f t="shared" ca="1" si="119"/>
        <v>0.1515773087458423</v>
      </c>
    </row>
    <row r="244" spans="1:63" x14ac:dyDescent="0.25">
      <c r="A244">
        <f t="shared" si="117"/>
        <v>52</v>
      </c>
      <c r="C244" s="4">
        <f t="shared" ca="1" si="132"/>
        <v>-12032796.192507103</v>
      </c>
      <c r="D244" s="4">
        <f t="shared" ca="1" si="132"/>
        <v>63558.656312934872</v>
      </c>
      <c r="E244" s="4">
        <f t="shared" ca="1" si="132"/>
        <v>102509.24152993565</v>
      </c>
      <c r="F244" s="4">
        <f t="shared" ca="1" si="132"/>
        <v>101954.08384196983</v>
      </c>
      <c r="G244" s="4">
        <f t="shared" ca="1" si="132"/>
        <v>141263.71750819086</v>
      </c>
      <c r="H244" s="4">
        <f t="shared" ca="1" si="132"/>
        <v>161907.88197343212</v>
      </c>
      <c r="I244" s="4">
        <f t="shared" ca="1" si="132"/>
        <v>188666.69673126901</v>
      </c>
      <c r="J244" s="4">
        <f t="shared" ca="1" si="132"/>
        <v>219237.33082083959</v>
      </c>
      <c r="K244" s="4">
        <f t="shared" ca="1" si="132"/>
        <v>250738.7728261546</v>
      </c>
      <c r="L244" s="4">
        <f t="shared" ca="1" si="132"/>
        <v>223264.52670508937</v>
      </c>
      <c r="M244" s="4">
        <f t="shared" ca="1" si="132"/>
        <v>215340.88356340589</v>
      </c>
      <c r="N244" s="4">
        <f t="shared" ca="1" si="132"/>
        <v>101650.59912148184</v>
      </c>
      <c r="O244" s="4">
        <f t="shared" ca="1" si="132"/>
        <v>113069.84280918787</v>
      </c>
      <c r="P244" s="4">
        <f t="shared" ca="1" si="132"/>
        <v>125563.17690705447</v>
      </c>
      <c r="Q244" s="4">
        <f t="shared" ca="1" si="132"/>
        <v>138257.18083408228</v>
      </c>
      <c r="R244" s="4">
        <f t="shared" ca="1" si="132"/>
        <v>153926.7489856866</v>
      </c>
      <c r="S244" s="4">
        <f t="shared" ca="1" si="131"/>
        <v>168039.50398179982</v>
      </c>
      <c r="T244" s="4">
        <f t="shared" ca="1" si="131"/>
        <v>6167127.8700451413</v>
      </c>
      <c r="U244" s="4">
        <f t="shared" ca="1" si="131"/>
        <v>110724.40866185064</v>
      </c>
      <c r="V244" s="4">
        <f t="shared" ca="1" si="131"/>
        <v>126566.49177981533</v>
      </c>
      <c r="W244" s="4">
        <f t="shared" ca="1" si="131"/>
        <v>142640.83470291202</v>
      </c>
      <c r="X244" s="4">
        <f t="shared" ca="1" si="131"/>
        <v>49000.865616163523</v>
      </c>
      <c r="Y244" s="4">
        <f t="shared" ca="1" si="131"/>
        <v>51231.111985749383</v>
      </c>
      <c r="Z244" s="4">
        <f t="shared" ca="1" si="131"/>
        <v>-59586.272557334101</v>
      </c>
      <c r="AA244" s="4">
        <f t="shared" ca="1" si="131"/>
        <v>-47304.514043415991</v>
      </c>
      <c r="AB244" s="4">
        <f t="shared" ca="1" si="131"/>
        <v>179478.46992732174</v>
      </c>
      <c r="AC244" s="4">
        <f t="shared" ca="1" si="131"/>
        <v>213276.95714197145</v>
      </c>
      <c r="AD244" s="4">
        <f t="shared" ca="1" si="131"/>
        <v>399244.89191858511</v>
      </c>
      <c r="AE244" s="4">
        <f t="shared" ca="1" si="131"/>
        <v>405352.73196552531</v>
      </c>
      <c r="AF244" s="4">
        <f t="shared" ca="1" si="131"/>
        <v>382784.68722589506</v>
      </c>
      <c r="AG244" s="4">
        <f t="shared" ca="1" si="131"/>
        <v>385147.62835635024</v>
      </c>
      <c r="AH244" s="4">
        <f t="shared" ca="1" si="129"/>
        <v>298909.09071902168</v>
      </c>
      <c r="AI244" s="4">
        <f t="shared" ca="1" si="129"/>
        <v>293885.9291299982</v>
      </c>
      <c r="AJ244" s="4">
        <f t="shared" ca="1" si="129"/>
        <v>243563.60363477076</v>
      </c>
      <c r="AK244" s="4">
        <f t="shared" ca="1" si="129"/>
        <v>247005.31516887303</v>
      </c>
      <c r="AL244" s="4">
        <f t="shared" ca="1" si="129"/>
        <v>250471.18834554363</v>
      </c>
      <c r="AM244" s="4">
        <f t="shared" ca="1" si="129"/>
        <v>253961.38530118059</v>
      </c>
      <c r="AN244" s="4">
        <f t="shared" ca="1" si="129"/>
        <v>257476.06916136038</v>
      </c>
      <c r="AO244" s="4">
        <f t="shared" ca="1" si="129"/>
        <v>261015.40404550033</v>
      </c>
      <c r="AP244" s="4">
        <f t="shared" ca="1" si="129"/>
        <v>265085.74521300755</v>
      </c>
      <c r="AQ244" s="4">
        <f t="shared" ca="1" si="129"/>
        <v>269188.13005119469</v>
      </c>
      <c r="AR244" s="4">
        <f t="shared" ca="1" si="129"/>
        <v>163041.4904563904</v>
      </c>
      <c r="AS244" s="4">
        <f t="shared" ca="1" si="129"/>
        <v>164176.32682197544</v>
      </c>
      <c r="AT244" s="4">
        <f t="shared" ca="1" si="129"/>
        <v>85998.181507211921</v>
      </c>
      <c r="AU244" s="4">
        <f t="shared" ca="1" si="129"/>
        <v>78714.529578128728</v>
      </c>
      <c r="AV244" s="4">
        <f t="shared" ca="1" si="129"/>
        <v>206223.97054393325</v>
      </c>
      <c r="AW244" s="4">
        <f t="shared" ca="1" si="129"/>
        <v>229035.6369535377</v>
      </c>
      <c r="AX244" s="4">
        <f t="shared" ca="1" si="130"/>
        <v>458765.01680037775</v>
      </c>
      <c r="AY244" s="4">
        <f t="shared" ca="1" si="130"/>
        <v>477352.2047444022</v>
      </c>
      <c r="AZ244" s="4">
        <f t="shared" ca="1" si="130"/>
        <v>559880.43425221916</v>
      </c>
      <c r="BA244" s="4">
        <f t="shared" ca="1" si="130"/>
        <v>553476.48643646098</v>
      </c>
      <c r="BB244" s="4">
        <f t="shared" ca="1" si="130"/>
        <v>27371207.118200134</v>
      </c>
      <c r="BC244" s="4">
        <f t="shared" si="130"/>
        <v>0</v>
      </c>
      <c r="BD244" s="4">
        <f t="shared" si="130"/>
        <v>0</v>
      </c>
      <c r="BE244" s="4">
        <f t="shared" si="130"/>
        <v>0</v>
      </c>
      <c r="BF244" s="4">
        <f t="shared" si="130"/>
        <v>0</v>
      </c>
      <c r="BG244" s="4">
        <f t="shared" si="130"/>
        <v>0</v>
      </c>
      <c r="BH244" s="4">
        <f t="shared" si="130"/>
        <v>0</v>
      </c>
      <c r="BI244" s="4">
        <f t="shared" si="130"/>
        <v>0</v>
      </c>
      <c r="BK244" s="7">
        <f t="shared" ca="1" si="119"/>
        <v>0.15114474880160089</v>
      </c>
    </row>
    <row r="245" spans="1:63" x14ac:dyDescent="0.25">
      <c r="A245">
        <f t="shared" si="117"/>
        <v>53</v>
      </c>
      <c r="C245" s="4">
        <f t="shared" ca="1" si="132"/>
        <v>-12032796.192507103</v>
      </c>
      <c r="D245" s="4">
        <f t="shared" ca="1" si="132"/>
        <v>63558.656312934872</v>
      </c>
      <c r="E245" s="4">
        <f t="shared" ca="1" si="132"/>
        <v>102509.24152993565</v>
      </c>
      <c r="F245" s="4">
        <f t="shared" ca="1" si="132"/>
        <v>101954.08384196983</v>
      </c>
      <c r="G245" s="4">
        <f t="shared" ca="1" si="132"/>
        <v>141263.71750819086</v>
      </c>
      <c r="H245" s="4">
        <f t="shared" ca="1" si="132"/>
        <v>161907.88197343212</v>
      </c>
      <c r="I245" s="4">
        <f t="shared" ca="1" si="132"/>
        <v>188666.69673126901</v>
      </c>
      <c r="J245" s="4">
        <f t="shared" ca="1" si="132"/>
        <v>219237.33082083959</v>
      </c>
      <c r="K245" s="4">
        <f t="shared" ca="1" si="132"/>
        <v>250738.7728261546</v>
      </c>
      <c r="L245" s="4">
        <f t="shared" ca="1" si="132"/>
        <v>223264.52670508937</v>
      </c>
      <c r="M245" s="4">
        <f t="shared" ca="1" si="132"/>
        <v>215340.88356340589</v>
      </c>
      <c r="N245" s="4">
        <f t="shared" ca="1" si="132"/>
        <v>101650.59912148184</v>
      </c>
      <c r="O245" s="4">
        <f t="shared" ca="1" si="132"/>
        <v>113069.84280918787</v>
      </c>
      <c r="P245" s="4">
        <f t="shared" ca="1" si="132"/>
        <v>125563.17690705447</v>
      </c>
      <c r="Q245" s="4">
        <f t="shared" ca="1" si="132"/>
        <v>138257.18083408228</v>
      </c>
      <c r="R245" s="4">
        <f t="shared" ca="1" si="132"/>
        <v>153926.7489856866</v>
      </c>
      <c r="S245" s="4">
        <f t="shared" ca="1" si="131"/>
        <v>168039.50398179982</v>
      </c>
      <c r="T245" s="4">
        <f t="shared" ca="1" si="131"/>
        <v>6167127.8700451413</v>
      </c>
      <c r="U245" s="4">
        <f t="shared" ca="1" si="131"/>
        <v>110724.40866185064</v>
      </c>
      <c r="V245" s="4">
        <f t="shared" ca="1" si="131"/>
        <v>126566.49177981533</v>
      </c>
      <c r="W245" s="4">
        <f t="shared" ca="1" si="131"/>
        <v>142640.83470291202</v>
      </c>
      <c r="X245" s="4">
        <f t="shared" ca="1" si="131"/>
        <v>49000.865616163523</v>
      </c>
      <c r="Y245" s="4">
        <f t="shared" ca="1" si="131"/>
        <v>51231.111985749383</v>
      </c>
      <c r="Z245" s="4">
        <f t="shared" ca="1" si="131"/>
        <v>-59586.272557334101</v>
      </c>
      <c r="AA245" s="4">
        <f t="shared" ca="1" si="131"/>
        <v>-47304.514043415991</v>
      </c>
      <c r="AB245" s="4">
        <f t="shared" ca="1" si="131"/>
        <v>179478.46992732174</v>
      </c>
      <c r="AC245" s="4">
        <f t="shared" ca="1" si="131"/>
        <v>213276.95714197145</v>
      </c>
      <c r="AD245" s="4">
        <f t="shared" ca="1" si="131"/>
        <v>399244.89191858511</v>
      </c>
      <c r="AE245" s="4">
        <f t="shared" ca="1" si="131"/>
        <v>405352.73196552531</v>
      </c>
      <c r="AF245" s="4">
        <f t="shared" ca="1" si="131"/>
        <v>382784.68722589506</v>
      </c>
      <c r="AG245" s="4">
        <f t="shared" ca="1" si="131"/>
        <v>385147.62835635024</v>
      </c>
      <c r="AH245" s="4">
        <f t="shared" ca="1" si="129"/>
        <v>298909.09071902168</v>
      </c>
      <c r="AI245" s="4">
        <f t="shared" ca="1" si="129"/>
        <v>293885.9291299982</v>
      </c>
      <c r="AJ245" s="4">
        <f t="shared" ca="1" si="129"/>
        <v>243563.60363477076</v>
      </c>
      <c r="AK245" s="4">
        <f t="shared" ca="1" si="129"/>
        <v>247005.31516887303</v>
      </c>
      <c r="AL245" s="4">
        <f t="shared" ca="1" si="129"/>
        <v>250471.18834554363</v>
      </c>
      <c r="AM245" s="4">
        <f t="shared" ca="1" si="129"/>
        <v>253961.38530118059</v>
      </c>
      <c r="AN245" s="4">
        <f t="shared" ca="1" si="129"/>
        <v>257476.06916136038</v>
      </c>
      <c r="AO245" s="4">
        <f t="shared" ca="1" si="129"/>
        <v>261015.40404550033</v>
      </c>
      <c r="AP245" s="4">
        <f t="shared" ca="1" si="129"/>
        <v>265085.74521300755</v>
      </c>
      <c r="AQ245" s="4">
        <f t="shared" ca="1" si="129"/>
        <v>269188.13005119469</v>
      </c>
      <c r="AR245" s="4">
        <f t="shared" ca="1" si="129"/>
        <v>163041.4904563904</v>
      </c>
      <c r="AS245" s="4">
        <f t="shared" ca="1" si="129"/>
        <v>164176.32682197544</v>
      </c>
      <c r="AT245" s="4">
        <f t="shared" ca="1" si="129"/>
        <v>85998.181507211921</v>
      </c>
      <c r="AU245" s="4">
        <f t="shared" ca="1" si="129"/>
        <v>78714.529578128728</v>
      </c>
      <c r="AV245" s="4">
        <f t="shared" ca="1" si="129"/>
        <v>206223.97054393325</v>
      </c>
      <c r="AW245" s="4">
        <f t="shared" ca="1" si="129"/>
        <v>229035.6369535377</v>
      </c>
      <c r="AX245" s="4">
        <f t="shared" ca="1" si="130"/>
        <v>458765.01680037775</v>
      </c>
      <c r="AY245" s="4">
        <f t="shared" ca="1" si="130"/>
        <v>477352.2047444022</v>
      </c>
      <c r="AZ245" s="4">
        <f t="shared" ca="1" si="130"/>
        <v>559880.43425221916</v>
      </c>
      <c r="BA245" s="4">
        <f t="shared" ca="1" si="130"/>
        <v>553476.48643646098</v>
      </c>
      <c r="BB245" s="4">
        <f t="shared" ca="1" si="130"/>
        <v>403945.85848793352</v>
      </c>
      <c r="BC245" s="4">
        <f t="shared" ca="1" si="130"/>
        <v>27711822.260000873</v>
      </c>
      <c r="BD245" s="4">
        <f t="shared" si="130"/>
        <v>0</v>
      </c>
      <c r="BE245" s="4">
        <f t="shared" si="130"/>
        <v>0</v>
      </c>
      <c r="BF245" s="4">
        <f t="shared" si="130"/>
        <v>0</v>
      </c>
      <c r="BG245" s="4">
        <f t="shared" si="130"/>
        <v>0</v>
      </c>
      <c r="BH245" s="4">
        <f t="shared" si="130"/>
        <v>0</v>
      </c>
      <c r="BI245" s="4">
        <f t="shared" si="130"/>
        <v>0</v>
      </c>
      <c r="BK245" s="7">
        <f ca="1">-1+(1+IRR(C245:BI245))^4</f>
        <v>0.15072098032050274</v>
      </c>
    </row>
    <row r="246" spans="1:63" x14ac:dyDescent="0.25">
      <c r="A246">
        <f t="shared" si="117"/>
        <v>54</v>
      </c>
      <c r="C246" s="4">
        <f t="shared" ca="1" si="132"/>
        <v>-12032796.192507103</v>
      </c>
      <c r="D246" s="4">
        <f t="shared" ca="1" si="132"/>
        <v>63558.656312934872</v>
      </c>
      <c r="E246" s="4">
        <f t="shared" ca="1" si="132"/>
        <v>102509.24152993565</v>
      </c>
      <c r="F246" s="4">
        <f t="shared" ca="1" si="132"/>
        <v>101954.08384196983</v>
      </c>
      <c r="G246" s="4">
        <f t="shared" ca="1" si="132"/>
        <v>141263.71750819086</v>
      </c>
      <c r="H246" s="4">
        <f t="shared" ca="1" si="132"/>
        <v>161907.88197343212</v>
      </c>
      <c r="I246" s="4">
        <f t="shared" ca="1" si="132"/>
        <v>188666.69673126901</v>
      </c>
      <c r="J246" s="4">
        <f t="shared" ca="1" si="132"/>
        <v>219237.33082083959</v>
      </c>
      <c r="K246" s="4">
        <f t="shared" ca="1" si="132"/>
        <v>250738.7728261546</v>
      </c>
      <c r="L246" s="4">
        <f t="shared" ca="1" si="132"/>
        <v>223264.52670508937</v>
      </c>
      <c r="M246" s="4">
        <f t="shared" ca="1" si="132"/>
        <v>215340.88356340589</v>
      </c>
      <c r="N246" s="4">
        <f t="shared" ca="1" si="132"/>
        <v>101650.59912148184</v>
      </c>
      <c r="O246" s="4">
        <f t="shared" ca="1" si="132"/>
        <v>113069.84280918787</v>
      </c>
      <c r="P246" s="4">
        <f t="shared" ca="1" si="132"/>
        <v>125563.17690705447</v>
      </c>
      <c r="Q246" s="4">
        <f t="shared" ca="1" si="132"/>
        <v>138257.18083408228</v>
      </c>
      <c r="R246" s="4">
        <f t="shared" ca="1" si="132"/>
        <v>153926.7489856866</v>
      </c>
      <c r="S246" s="4">
        <f t="shared" ca="1" si="131"/>
        <v>168039.50398179982</v>
      </c>
      <c r="T246" s="4">
        <f t="shared" ca="1" si="131"/>
        <v>6167127.8700451413</v>
      </c>
      <c r="U246" s="4">
        <f t="shared" ca="1" si="131"/>
        <v>110724.40866185064</v>
      </c>
      <c r="V246" s="4">
        <f t="shared" ca="1" si="131"/>
        <v>126566.49177981533</v>
      </c>
      <c r="W246" s="4">
        <f t="shared" ca="1" si="131"/>
        <v>142640.83470291202</v>
      </c>
      <c r="X246" s="4">
        <f t="shared" ca="1" si="131"/>
        <v>49000.865616163523</v>
      </c>
      <c r="Y246" s="4">
        <f t="shared" ca="1" si="131"/>
        <v>51231.111985749383</v>
      </c>
      <c r="Z246" s="4">
        <f t="shared" ca="1" si="131"/>
        <v>-59586.272557334101</v>
      </c>
      <c r="AA246" s="4">
        <f t="shared" ca="1" si="131"/>
        <v>-47304.514043415991</v>
      </c>
      <c r="AB246" s="4">
        <f t="shared" ca="1" si="131"/>
        <v>179478.46992732174</v>
      </c>
      <c r="AC246" s="4">
        <f t="shared" ca="1" si="131"/>
        <v>213276.95714197145</v>
      </c>
      <c r="AD246" s="4">
        <f t="shared" ca="1" si="131"/>
        <v>399244.89191858511</v>
      </c>
      <c r="AE246" s="4">
        <f t="shared" ca="1" si="131"/>
        <v>405352.73196552531</v>
      </c>
      <c r="AF246" s="4">
        <f t="shared" ca="1" si="131"/>
        <v>382784.68722589506</v>
      </c>
      <c r="AG246" s="4">
        <f t="shared" ca="1" si="131"/>
        <v>385147.62835635024</v>
      </c>
      <c r="AH246" s="4">
        <f t="shared" ca="1" si="129"/>
        <v>298909.09071902168</v>
      </c>
      <c r="AI246" s="4">
        <f t="shared" ca="1" si="129"/>
        <v>293885.9291299982</v>
      </c>
      <c r="AJ246" s="4">
        <f t="shared" ca="1" si="129"/>
        <v>243563.60363477076</v>
      </c>
      <c r="AK246" s="4">
        <f t="shared" ca="1" si="129"/>
        <v>247005.31516887303</v>
      </c>
      <c r="AL246" s="4">
        <f t="shared" ca="1" si="129"/>
        <v>250471.18834554363</v>
      </c>
      <c r="AM246" s="4">
        <f t="shared" ca="1" si="129"/>
        <v>253961.38530118059</v>
      </c>
      <c r="AN246" s="4">
        <f t="shared" ca="1" si="129"/>
        <v>257476.06916136038</v>
      </c>
      <c r="AO246" s="4">
        <f t="shared" ca="1" si="129"/>
        <v>261015.40404550033</v>
      </c>
      <c r="AP246" s="4">
        <f t="shared" ca="1" si="129"/>
        <v>265085.74521300755</v>
      </c>
      <c r="AQ246" s="4">
        <f t="shared" ca="1" si="129"/>
        <v>269188.13005119469</v>
      </c>
      <c r="AR246" s="4">
        <f t="shared" ca="1" si="129"/>
        <v>163041.4904563904</v>
      </c>
      <c r="AS246" s="4">
        <f t="shared" ca="1" si="129"/>
        <v>164176.32682197544</v>
      </c>
      <c r="AT246" s="4">
        <f t="shared" ca="1" si="129"/>
        <v>85998.181507211921</v>
      </c>
      <c r="AU246" s="4">
        <f t="shared" ca="1" si="129"/>
        <v>78714.529578128728</v>
      </c>
      <c r="AV246" s="4">
        <f t="shared" ca="1" si="129"/>
        <v>206223.97054393325</v>
      </c>
      <c r="AW246" s="4">
        <f t="shared" ca="1" si="129"/>
        <v>229035.6369535377</v>
      </c>
      <c r="AX246" s="4">
        <f t="shared" ca="1" si="130"/>
        <v>458765.01680037775</v>
      </c>
      <c r="AY246" s="4">
        <f t="shared" ca="1" si="130"/>
        <v>477352.2047444022</v>
      </c>
      <c r="AZ246" s="4">
        <f t="shared" ca="1" si="130"/>
        <v>559880.43425221916</v>
      </c>
      <c r="BA246" s="4">
        <f t="shared" ca="1" si="130"/>
        <v>553476.48643646098</v>
      </c>
      <c r="BB246" s="4">
        <f t="shared" ca="1" si="130"/>
        <v>403945.85848793352</v>
      </c>
      <c r="BC246" s="4">
        <f t="shared" ca="1" si="130"/>
        <v>407266.14642806276</v>
      </c>
      <c r="BD246" s="4">
        <f t="shared" ca="1" si="130"/>
        <v>28162017.982629243</v>
      </c>
      <c r="BE246" s="4">
        <f t="shared" si="130"/>
        <v>0</v>
      </c>
      <c r="BF246" s="4">
        <f t="shared" si="130"/>
        <v>0</v>
      </c>
      <c r="BG246" s="4">
        <f t="shared" si="130"/>
        <v>0</v>
      </c>
      <c r="BH246" s="4">
        <f t="shared" si="130"/>
        <v>0</v>
      </c>
      <c r="BI246" s="4">
        <f t="shared" si="130"/>
        <v>0</v>
      </c>
      <c r="BK246" s="7">
        <f t="shared" ca="1" si="119"/>
        <v>0.150504629179254</v>
      </c>
    </row>
    <row r="247" spans="1:63" x14ac:dyDescent="0.25">
      <c r="A247">
        <f t="shared" si="117"/>
        <v>55</v>
      </c>
      <c r="C247" s="4">
        <f t="shared" ca="1" si="132"/>
        <v>-12032796.192507103</v>
      </c>
      <c r="D247" s="4">
        <f t="shared" ca="1" si="132"/>
        <v>63558.656312934872</v>
      </c>
      <c r="E247" s="4">
        <f t="shared" ca="1" si="132"/>
        <v>102509.24152993565</v>
      </c>
      <c r="F247" s="4">
        <f t="shared" ca="1" si="132"/>
        <v>101954.08384196983</v>
      </c>
      <c r="G247" s="4">
        <f t="shared" ca="1" si="132"/>
        <v>141263.71750819086</v>
      </c>
      <c r="H247" s="4">
        <f t="shared" ca="1" si="132"/>
        <v>161907.88197343212</v>
      </c>
      <c r="I247" s="4">
        <f t="shared" ca="1" si="132"/>
        <v>188666.69673126901</v>
      </c>
      <c r="J247" s="4">
        <f t="shared" ca="1" si="132"/>
        <v>219237.33082083959</v>
      </c>
      <c r="K247" s="4">
        <f t="shared" ca="1" si="132"/>
        <v>250738.7728261546</v>
      </c>
      <c r="L247" s="4">
        <f t="shared" ca="1" si="132"/>
        <v>223264.52670508937</v>
      </c>
      <c r="M247" s="4">
        <f t="shared" ca="1" si="132"/>
        <v>215340.88356340589</v>
      </c>
      <c r="N247" s="4">
        <f t="shared" ca="1" si="132"/>
        <v>101650.59912148184</v>
      </c>
      <c r="O247" s="4">
        <f t="shared" ca="1" si="132"/>
        <v>113069.84280918787</v>
      </c>
      <c r="P247" s="4">
        <f t="shared" ca="1" si="132"/>
        <v>125563.17690705447</v>
      </c>
      <c r="Q247" s="4">
        <f t="shared" ca="1" si="132"/>
        <v>138257.18083408228</v>
      </c>
      <c r="R247" s="4">
        <f t="shared" ca="1" si="132"/>
        <v>153926.7489856866</v>
      </c>
      <c r="S247" s="4">
        <f t="shared" ca="1" si="131"/>
        <v>168039.50398179982</v>
      </c>
      <c r="T247" s="4">
        <f t="shared" ca="1" si="131"/>
        <v>6167127.8700451413</v>
      </c>
      <c r="U247" s="4">
        <f t="shared" ca="1" si="131"/>
        <v>110724.40866185064</v>
      </c>
      <c r="V247" s="4">
        <f t="shared" ca="1" si="131"/>
        <v>126566.49177981533</v>
      </c>
      <c r="W247" s="4">
        <f t="shared" ca="1" si="131"/>
        <v>142640.83470291202</v>
      </c>
      <c r="X247" s="4">
        <f t="shared" ca="1" si="131"/>
        <v>49000.865616163523</v>
      </c>
      <c r="Y247" s="4">
        <f t="shared" ca="1" si="131"/>
        <v>51231.111985749383</v>
      </c>
      <c r="Z247" s="4">
        <f t="shared" ca="1" si="131"/>
        <v>-59586.272557334101</v>
      </c>
      <c r="AA247" s="4">
        <f t="shared" ca="1" si="131"/>
        <v>-47304.514043415991</v>
      </c>
      <c r="AB247" s="4">
        <f t="shared" ca="1" si="131"/>
        <v>179478.46992732174</v>
      </c>
      <c r="AC247" s="4">
        <f t="shared" ca="1" si="131"/>
        <v>213276.95714197145</v>
      </c>
      <c r="AD247" s="4">
        <f t="shared" ca="1" si="131"/>
        <v>399244.89191858511</v>
      </c>
      <c r="AE247" s="4">
        <f t="shared" ca="1" si="131"/>
        <v>405352.73196552531</v>
      </c>
      <c r="AF247" s="4">
        <f t="shared" ca="1" si="131"/>
        <v>382784.68722589506</v>
      </c>
      <c r="AG247" s="4">
        <f t="shared" ca="1" si="131"/>
        <v>385147.62835635024</v>
      </c>
      <c r="AH247" s="4">
        <f t="shared" ca="1" si="129"/>
        <v>298909.09071902168</v>
      </c>
      <c r="AI247" s="4">
        <f t="shared" ca="1" si="129"/>
        <v>293885.9291299982</v>
      </c>
      <c r="AJ247" s="4">
        <f t="shared" ca="1" si="129"/>
        <v>243563.60363477076</v>
      </c>
      <c r="AK247" s="4">
        <f t="shared" ca="1" si="129"/>
        <v>247005.31516887303</v>
      </c>
      <c r="AL247" s="4">
        <f t="shared" ca="1" si="129"/>
        <v>250471.18834554363</v>
      </c>
      <c r="AM247" s="4">
        <f t="shared" ca="1" si="129"/>
        <v>253961.38530118059</v>
      </c>
      <c r="AN247" s="4">
        <f t="shared" ca="1" si="129"/>
        <v>257476.06916136038</v>
      </c>
      <c r="AO247" s="4">
        <f t="shared" ca="1" si="129"/>
        <v>261015.40404550033</v>
      </c>
      <c r="AP247" s="4">
        <f t="shared" ca="1" si="129"/>
        <v>265085.74521300755</v>
      </c>
      <c r="AQ247" s="4">
        <f t="shared" ca="1" si="129"/>
        <v>269188.13005119469</v>
      </c>
      <c r="AR247" s="4">
        <f t="shared" ca="1" si="129"/>
        <v>163041.4904563904</v>
      </c>
      <c r="AS247" s="4">
        <f t="shared" ca="1" si="129"/>
        <v>164176.32682197544</v>
      </c>
      <c r="AT247" s="4">
        <f t="shared" ca="1" si="129"/>
        <v>85998.181507211921</v>
      </c>
      <c r="AU247" s="4">
        <f t="shared" ca="1" si="129"/>
        <v>78714.529578128728</v>
      </c>
      <c r="AV247" s="4">
        <f t="shared" ca="1" si="129"/>
        <v>206223.97054393325</v>
      </c>
      <c r="AW247" s="4">
        <f t="shared" ca="1" si="129"/>
        <v>229035.6369535377</v>
      </c>
      <c r="AX247" s="4">
        <f t="shared" ca="1" si="130"/>
        <v>458765.01680037775</v>
      </c>
      <c r="AY247" s="4">
        <f t="shared" ca="1" si="130"/>
        <v>477352.2047444022</v>
      </c>
      <c r="AZ247" s="4">
        <f t="shared" ca="1" si="130"/>
        <v>559880.43425221916</v>
      </c>
      <c r="BA247" s="4">
        <f t="shared" ca="1" si="130"/>
        <v>553476.48643646098</v>
      </c>
      <c r="BB247" s="4">
        <f t="shared" ca="1" si="130"/>
        <v>403945.85848793352</v>
      </c>
      <c r="BC247" s="4">
        <f t="shared" ca="1" si="130"/>
        <v>407266.14642806276</v>
      </c>
      <c r="BD247" s="4">
        <f t="shared" ca="1" si="130"/>
        <v>374191.0701253686</v>
      </c>
      <c r="BE247" s="4">
        <f t="shared" ca="1" si="130"/>
        <v>28649981.828388423</v>
      </c>
      <c r="BF247" s="4">
        <f t="shared" si="130"/>
        <v>0</v>
      </c>
      <c r="BG247" s="4">
        <f t="shared" si="130"/>
        <v>0</v>
      </c>
      <c r="BH247" s="4">
        <f t="shared" si="130"/>
        <v>0</v>
      </c>
      <c r="BI247" s="4">
        <f t="shared" si="130"/>
        <v>0</v>
      </c>
      <c r="BK247" s="7">
        <f t="shared" ca="1" si="119"/>
        <v>0.15027770730097711</v>
      </c>
    </row>
    <row r="248" spans="1:63" x14ac:dyDescent="0.25">
      <c r="A248">
        <f t="shared" si="117"/>
        <v>56</v>
      </c>
      <c r="C248" s="4">
        <f t="shared" ca="1" si="132"/>
        <v>-12032796.192507103</v>
      </c>
      <c r="D248" s="4">
        <f t="shared" ca="1" si="132"/>
        <v>63558.656312934872</v>
      </c>
      <c r="E248" s="4">
        <f t="shared" ca="1" si="132"/>
        <v>102509.24152993565</v>
      </c>
      <c r="F248" s="4">
        <f t="shared" ca="1" si="132"/>
        <v>101954.08384196983</v>
      </c>
      <c r="G248" s="4">
        <f t="shared" ca="1" si="132"/>
        <v>141263.71750819086</v>
      </c>
      <c r="H248" s="4">
        <f t="shared" ca="1" si="132"/>
        <v>161907.88197343212</v>
      </c>
      <c r="I248" s="4">
        <f t="shared" ca="1" si="132"/>
        <v>188666.69673126901</v>
      </c>
      <c r="J248" s="4">
        <f t="shared" ca="1" si="132"/>
        <v>219237.33082083959</v>
      </c>
      <c r="K248" s="4">
        <f t="shared" ca="1" si="132"/>
        <v>250738.7728261546</v>
      </c>
      <c r="L248" s="4">
        <f t="shared" ca="1" si="132"/>
        <v>223264.52670508937</v>
      </c>
      <c r="M248" s="4">
        <f t="shared" ca="1" si="132"/>
        <v>215340.88356340589</v>
      </c>
      <c r="N248" s="4">
        <f t="shared" ca="1" si="132"/>
        <v>101650.59912148184</v>
      </c>
      <c r="O248" s="4">
        <f t="shared" ca="1" si="132"/>
        <v>113069.84280918787</v>
      </c>
      <c r="P248" s="4">
        <f t="shared" ca="1" si="132"/>
        <v>125563.17690705447</v>
      </c>
      <c r="Q248" s="4">
        <f t="shared" ca="1" si="132"/>
        <v>138257.18083408228</v>
      </c>
      <c r="R248" s="4">
        <f t="shared" ca="1" si="132"/>
        <v>153926.7489856866</v>
      </c>
      <c r="S248" s="4">
        <f t="shared" ca="1" si="131"/>
        <v>168039.50398179982</v>
      </c>
      <c r="T248" s="4">
        <f t="shared" ca="1" si="131"/>
        <v>6167127.8700451413</v>
      </c>
      <c r="U248" s="4">
        <f t="shared" ca="1" si="131"/>
        <v>110724.40866185064</v>
      </c>
      <c r="V248" s="4">
        <f t="shared" ca="1" si="131"/>
        <v>126566.49177981533</v>
      </c>
      <c r="W248" s="4">
        <f t="shared" ca="1" si="131"/>
        <v>142640.83470291202</v>
      </c>
      <c r="X248" s="4">
        <f t="shared" ca="1" si="131"/>
        <v>49000.865616163523</v>
      </c>
      <c r="Y248" s="4">
        <f t="shared" ca="1" si="131"/>
        <v>51231.111985749383</v>
      </c>
      <c r="Z248" s="4">
        <f t="shared" ca="1" si="131"/>
        <v>-59586.272557334101</v>
      </c>
      <c r="AA248" s="4">
        <f t="shared" ca="1" si="131"/>
        <v>-47304.514043415991</v>
      </c>
      <c r="AB248" s="4">
        <f t="shared" ca="1" si="131"/>
        <v>179478.46992732174</v>
      </c>
      <c r="AC248" s="4">
        <f t="shared" ca="1" si="131"/>
        <v>213276.95714197145</v>
      </c>
      <c r="AD248" s="4">
        <f t="shared" ca="1" si="131"/>
        <v>399244.89191858511</v>
      </c>
      <c r="AE248" s="4">
        <f t="shared" ca="1" si="131"/>
        <v>405352.73196552531</v>
      </c>
      <c r="AF248" s="4">
        <f t="shared" ca="1" si="131"/>
        <v>382784.68722589506</v>
      </c>
      <c r="AG248" s="4">
        <f t="shared" ca="1" si="131"/>
        <v>385147.62835635024</v>
      </c>
      <c r="AH248" s="4">
        <f t="shared" ca="1" si="129"/>
        <v>298909.09071902168</v>
      </c>
      <c r="AI248" s="4">
        <f t="shared" ca="1" si="129"/>
        <v>293885.9291299982</v>
      </c>
      <c r="AJ248" s="4">
        <f t="shared" ca="1" si="129"/>
        <v>243563.60363477076</v>
      </c>
      <c r="AK248" s="4">
        <f t="shared" ca="1" si="129"/>
        <v>247005.31516887303</v>
      </c>
      <c r="AL248" s="4">
        <f t="shared" ca="1" si="129"/>
        <v>250471.18834554363</v>
      </c>
      <c r="AM248" s="4">
        <f t="shared" ca="1" si="129"/>
        <v>253961.38530118059</v>
      </c>
      <c r="AN248" s="4">
        <f t="shared" ca="1" si="129"/>
        <v>257476.06916136038</v>
      </c>
      <c r="AO248" s="4">
        <f t="shared" ca="1" si="129"/>
        <v>261015.40404550033</v>
      </c>
      <c r="AP248" s="4">
        <f t="shared" ca="1" si="129"/>
        <v>265085.74521300755</v>
      </c>
      <c r="AQ248" s="4">
        <f t="shared" ca="1" si="129"/>
        <v>269188.13005119469</v>
      </c>
      <c r="AR248" s="4">
        <f t="shared" ca="1" si="129"/>
        <v>163041.4904563904</v>
      </c>
      <c r="AS248" s="4">
        <f t="shared" ca="1" si="129"/>
        <v>164176.32682197544</v>
      </c>
      <c r="AT248" s="4">
        <f t="shared" ca="1" si="129"/>
        <v>85998.181507211921</v>
      </c>
      <c r="AU248" s="4">
        <f t="shared" ca="1" si="129"/>
        <v>78714.529578128728</v>
      </c>
      <c r="AV248" s="4">
        <f t="shared" ca="1" si="129"/>
        <v>206223.97054393325</v>
      </c>
      <c r="AW248" s="4">
        <f t="shared" ca="1" si="129"/>
        <v>229035.6369535377</v>
      </c>
      <c r="AX248" s="4">
        <f t="shared" ca="1" si="130"/>
        <v>458765.01680037775</v>
      </c>
      <c r="AY248" s="4">
        <f t="shared" ca="1" si="130"/>
        <v>477352.2047444022</v>
      </c>
      <c r="AZ248" s="4">
        <f t="shared" ca="1" si="130"/>
        <v>559880.43425221916</v>
      </c>
      <c r="BA248" s="4">
        <f t="shared" ca="1" si="130"/>
        <v>553476.48643646098</v>
      </c>
      <c r="BB248" s="4">
        <f t="shared" ca="1" si="130"/>
        <v>403945.85848793352</v>
      </c>
      <c r="BC248" s="4">
        <f t="shared" ca="1" si="130"/>
        <v>407266.14642806276</v>
      </c>
      <c r="BD248" s="4">
        <f t="shared" ca="1" si="130"/>
        <v>374191.0701253686</v>
      </c>
      <c r="BE248" s="4">
        <f t="shared" ca="1" si="130"/>
        <v>374747.10073849955</v>
      </c>
      <c r="BF248" s="4">
        <f t="shared" ca="1" si="130"/>
        <v>29123604.427917019</v>
      </c>
      <c r="BG248" s="4">
        <f t="shared" si="130"/>
        <v>0</v>
      </c>
      <c r="BH248" s="4">
        <f t="shared" si="130"/>
        <v>0</v>
      </c>
      <c r="BI248" s="4">
        <f t="shared" si="130"/>
        <v>0</v>
      </c>
      <c r="BK248" s="7">
        <f t="shared" ca="1" si="119"/>
        <v>0.15001013364992954</v>
      </c>
    </row>
    <row r="249" spans="1:63" x14ac:dyDescent="0.25">
      <c r="A249">
        <f t="shared" si="117"/>
        <v>57</v>
      </c>
      <c r="C249" s="4">
        <f t="shared" ca="1" si="132"/>
        <v>-12032796.192507103</v>
      </c>
      <c r="D249" s="4">
        <f t="shared" ca="1" si="132"/>
        <v>63558.656312934872</v>
      </c>
      <c r="E249" s="4">
        <f t="shared" ca="1" si="132"/>
        <v>102509.24152993565</v>
      </c>
      <c r="F249" s="4">
        <f t="shared" ca="1" si="132"/>
        <v>101954.08384196983</v>
      </c>
      <c r="G249" s="4">
        <f t="shared" ca="1" si="132"/>
        <v>141263.71750819086</v>
      </c>
      <c r="H249" s="4">
        <f t="shared" ca="1" si="132"/>
        <v>161907.88197343212</v>
      </c>
      <c r="I249" s="4">
        <f t="shared" ca="1" si="132"/>
        <v>188666.69673126901</v>
      </c>
      <c r="J249" s="4">
        <f t="shared" ca="1" si="132"/>
        <v>219237.33082083959</v>
      </c>
      <c r="K249" s="4">
        <f t="shared" ca="1" si="132"/>
        <v>250738.7728261546</v>
      </c>
      <c r="L249" s="4">
        <f t="shared" ca="1" si="132"/>
        <v>223264.52670508937</v>
      </c>
      <c r="M249" s="4">
        <f t="shared" ca="1" si="132"/>
        <v>215340.88356340589</v>
      </c>
      <c r="N249" s="4">
        <f t="shared" ca="1" si="132"/>
        <v>101650.59912148184</v>
      </c>
      <c r="O249" s="4">
        <f t="shared" ca="1" si="132"/>
        <v>113069.84280918787</v>
      </c>
      <c r="P249" s="4">
        <f t="shared" ca="1" si="132"/>
        <v>125563.17690705447</v>
      </c>
      <c r="Q249" s="4">
        <f t="shared" ca="1" si="132"/>
        <v>138257.18083408228</v>
      </c>
      <c r="R249" s="4">
        <f t="shared" ca="1" si="132"/>
        <v>153926.7489856866</v>
      </c>
      <c r="S249" s="4">
        <f t="shared" ca="1" si="131"/>
        <v>168039.50398179982</v>
      </c>
      <c r="T249" s="4">
        <f t="shared" ca="1" si="131"/>
        <v>6167127.8700451413</v>
      </c>
      <c r="U249" s="4">
        <f t="shared" ca="1" si="131"/>
        <v>110724.40866185064</v>
      </c>
      <c r="V249" s="4">
        <f t="shared" ca="1" si="131"/>
        <v>126566.49177981533</v>
      </c>
      <c r="W249" s="4">
        <f t="shared" ca="1" si="131"/>
        <v>142640.83470291202</v>
      </c>
      <c r="X249" s="4">
        <f t="shared" ca="1" si="131"/>
        <v>49000.865616163523</v>
      </c>
      <c r="Y249" s="4">
        <f t="shared" ca="1" si="131"/>
        <v>51231.111985749383</v>
      </c>
      <c r="Z249" s="4">
        <f t="shared" ca="1" si="131"/>
        <v>-59586.272557334101</v>
      </c>
      <c r="AA249" s="4">
        <f t="shared" ca="1" si="131"/>
        <v>-47304.514043415991</v>
      </c>
      <c r="AB249" s="4">
        <f t="shared" ca="1" si="131"/>
        <v>179478.46992732174</v>
      </c>
      <c r="AC249" s="4">
        <f t="shared" ca="1" si="131"/>
        <v>213276.95714197145</v>
      </c>
      <c r="AD249" s="4">
        <f t="shared" ca="1" si="131"/>
        <v>399244.89191858511</v>
      </c>
      <c r="AE249" s="4">
        <f t="shared" ca="1" si="131"/>
        <v>405352.73196552531</v>
      </c>
      <c r="AF249" s="4">
        <f t="shared" ca="1" si="131"/>
        <v>382784.68722589506</v>
      </c>
      <c r="AG249" s="4">
        <f t="shared" ca="1" si="131"/>
        <v>385147.62835635024</v>
      </c>
      <c r="AH249" s="4">
        <f t="shared" ca="1" si="129"/>
        <v>298909.09071902168</v>
      </c>
      <c r="AI249" s="4">
        <f t="shared" ca="1" si="129"/>
        <v>293885.9291299982</v>
      </c>
      <c r="AJ249" s="4">
        <f t="shared" ca="1" si="129"/>
        <v>243563.60363477076</v>
      </c>
      <c r="AK249" s="4">
        <f t="shared" ca="1" si="129"/>
        <v>247005.31516887303</v>
      </c>
      <c r="AL249" s="4">
        <f t="shared" ca="1" si="129"/>
        <v>250471.18834554363</v>
      </c>
      <c r="AM249" s="4">
        <f t="shared" ca="1" si="129"/>
        <v>253961.38530118059</v>
      </c>
      <c r="AN249" s="4">
        <f t="shared" ca="1" si="129"/>
        <v>257476.06916136038</v>
      </c>
      <c r="AO249" s="4">
        <f t="shared" ca="1" si="129"/>
        <v>261015.40404550033</v>
      </c>
      <c r="AP249" s="4">
        <f t="shared" ca="1" si="129"/>
        <v>265085.74521300755</v>
      </c>
      <c r="AQ249" s="4">
        <f t="shared" ca="1" si="129"/>
        <v>269188.13005119469</v>
      </c>
      <c r="AR249" s="4">
        <f t="shared" ca="1" si="129"/>
        <v>163041.4904563904</v>
      </c>
      <c r="AS249" s="4">
        <f t="shared" ca="1" si="129"/>
        <v>164176.32682197544</v>
      </c>
      <c r="AT249" s="4">
        <f t="shared" ca="1" si="129"/>
        <v>85998.181507211921</v>
      </c>
      <c r="AU249" s="4">
        <f t="shared" ca="1" si="129"/>
        <v>78714.529578128728</v>
      </c>
      <c r="AV249" s="4">
        <f t="shared" ca="1" si="129"/>
        <v>206223.97054393325</v>
      </c>
      <c r="AW249" s="4">
        <f t="shared" ca="1" si="129"/>
        <v>229035.6369535377</v>
      </c>
      <c r="AX249" s="4">
        <f t="shared" ca="1" si="130"/>
        <v>458765.01680037775</v>
      </c>
      <c r="AY249" s="4">
        <f t="shared" ca="1" si="130"/>
        <v>477352.2047444022</v>
      </c>
      <c r="AZ249" s="4">
        <f t="shared" ca="1" si="130"/>
        <v>559880.43425221916</v>
      </c>
      <c r="BA249" s="4">
        <f t="shared" ca="1" si="130"/>
        <v>553476.48643646098</v>
      </c>
      <c r="BB249" s="4">
        <f t="shared" ca="1" si="130"/>
        <v>403945.85848793352</v>
      </c>
      <c r="BC249" s="4">
        <f t="shared" ca="1" si="130"/>
        <v>407266.14642806276</v>
      </c>
      <c r="BD249" s="4">
        <f t="shared" ca="1" si="130"/>
        <v>374191.0701253686</v>
      </c>
      <c r="BE249" s="4">
        <f t="shared" ca="1" si="130"/>
        <v>374747.10073849955</v>
      </c>
      <c r="BF249" s="4">
        <f t="shared" ca="1" si="130"/>
        <v>356673.16171086329</v>
      </c>
      <c r="BG249" s="4">
        <f t="shared" ca="1" si="130"/>
        <v>29623599.056474563</v>
      </c>
      <c r="BH249" s="4">
        <f t="shared" si="130"/>
        <v>0</v>
      </c>
      <c r="BI249" s="4">
        <f t="shared" si="130"/>
        <v>0</v>
      </c>
      <c r="BK249" s="7">
        <f t="shared" ca="1" si="119"/>
        <v>0.14974142019937609</v>
      </c>
    </row>
    <row r="250" spans="1:63" x14ac:dyDescent="0.25">
      <c r="A250">
        <f>A249+1</f>
        <v>58</v>
      </c>
      <c r="C250" s="4">
        <f t="shared" ca="1" si="132"/>
        <v>-12032796.192507103</v>
      </c>
      <c r="D250" s="4">
        <f t="shared" ca="1" si="132"/>
        <v>63558.656312934872</v>
      </c>
      <c r="E250" s="4">
        <f t="shared" ca="1" si="132"/>
        <v>102509.24152993565</v>
      </c>
      <c r="F250" s="4">
        <f t="shared" ca="1" si="132"/>
        <v>101954.08384196983</v>
      </c>
      <c r="G250" s="4">
        <f t="shared" ca="1" si="132"/>
        <v>141263.71750819086</v>
      </c>
      <c r="H250" s="4">
        <f t="shared" ca="1" si="132"/>
        <v>161907.88197343212</v>
      </c>
      <c r="I250" s="4">
        <f t="shared" ca="1" si="132"/>
        <v>188666.69673126901</v>
      </c>
      <c r="J250" s="4">
        <f t="shared" ca="1" si="132"/>
        <v>219237.33082083959</v>
      </c>
      <c r="K250" s="4">
        <f t="shared" ca="1" si="132"/>
        <v>250738.7728261546</v>
      </c>
      <c r="L250" s="4">
        <f t="shared" ca="1" si="132"/>
        <v>223264.52670508937</v>
      </c>
      <c r="M250" s="4">
        <f t="shared" ca="1" si="132"/>
        <v>215340.88356340589</v>
      </c>
      <c r="N250" s="4">
        <f t="shared" ca="1" si="132"/>
        <v>101650.59912148184</v>
      </c>
      <c r="O250" s="4">
        <f t="shared" ca="1" si="132"/>
        <v>113069.84280918787</v>
      </c>
      <c r="P250" s="4">
        <f t="shared" ca="1" si="132"/>
        <v>125563.17690705447</v>
      </c>
      <c r="Q250" s="4">
        <f t="shared" ca="1" si="132"/>
        <v>138257.18083408228</v>
      </c>
      <c r="R250" s="4">
        <f t="shared" ca="1" si="132"/>
        <v>153926.7489856866</v>
      </c>
      <c r="S250" s="4">
        <f t="shared" ca="1" si="131"/>
        <v>168039.50398179982</v>
      </c>
      <c r="T250" s="4">
        <f t="shared" ca="1" si="131"/>
        <v>6167127.8700451413</v>
      </c>
      <c r="U250" s="4">
        <f t="shared" ca="1" si="131"/>
        <v>110724.40866185064</v>
      </c>
      <c r="V250" s="4">
        <f t="shared" ca="1" si="131"/>
        <v>126566.49177981533</v>
      </c>
      <c r="W250" s="4">
        <f t="shared" ca="1" si="131"/>
        <v>142640.83470291202</v>
      </c>
      <c r="X250" s="4">
        <f t="shared" ca="1" si="131"/>
        <v>49000.865616163523</v>
      </c>
      <c r="Y250" s="4">
        <f t="shared" ca="1" si="131"/>
        <v>51231.111985749383</v>
      </c>
      <c r="Z250" s="4">
        <f t="shared" ca="1" si="131"/>
        <v>-59586.272557334101</v>
      </c>
      <c r="AA250" s="4">
        <f t="shared" ca="1" si="131"/>
        <v>-47304.514043415991</v>
      </c>
      <c r="AB250" s="4">
        <f t="shared" ca="1" si="131"/>
        <v>179478.46992732174</v>
      </c>
      <c r="AC250" s="4">
        <f t="shared" ca="1" si="131"/>
        <v>213276.95714197145</v>
      </c>
      <c r="AD250" s="4">
        <f t="shared" ca="1" si="131"/>
        <v>399244.89191858511</v>
      </c>
      <c r="AE250" s="4">
        <f t="shared" ca="1" si="131"/>
        <v>405352.73196552531</v>
      </c>
      <c r="AF250" s="4">
        <f t="shared" ca="1" si="131"/>
        <v>382784.68722589506</v>
      </c>
      <c r="AG250" s="4">
        <f t="shared" ca="1" si="131"/>
        <v>385147.62835635024</v>
      </c>
      <c r="AH250" s="4">
        <f t="shared" ca="1" si="129"/>
        <v>298909.09071902168</v>
      </c>
      <c r="AI250" s="4">
        <f t="shared" ca="1" si="129"/>
        <v>293885.9291299982</v>
      </c>
      <c r="AJ250" s="4">
        <f t="shared" ca="1" si="129"/>
        <v>243563.60363477076</v>
      </c>
      <c r="AK250" s="4">
        <f t="shared" ca="1" si="129"/>
        <v>247005.31516887303</v>
      </c>
      <c r="AL250" s="4">
        <f t="shared" ca="1" si="129"/>
        <v>250471.18834554363</v>
      </c>
      <c r="AM250" s="4">
        <f t="shared" ca="1" si="129"/>
        <v>253961.38530118059</v>
      </c>
      <c r="AN250" s="4">
        <f t="shared" ca="1" si="129"/>
        <v>257476.06916136038</v>
      </c>
      <c r="AO250" s="4">
        <f t="shared" ca="1" si="129"/>
        <v>261015.40404550033</v>
      </c>
      <c r="AP250" s="4">
        <f t="shared" ca="1" si="129"/>
        <v>265085.74521300755</v>
      </c>
      <c r="AQ250" s="4">
        <f t="shared" ca="1" si="129"/>
        <v>269188.13005119469</v>
      </c>
      <c r="AR250" s="4">
        <f t="shared" ca="1" si="129"/>
        <v>163041.4904563904</v>
      </c>
      <c r="AS250" s="4">
        <f t="shared" ca="1" si="129"/>
        <v>164176.32682197544</v>
      </c>
      <c r="AT250" s="4">
        <f t="shared" ca="1" si="129"/>
        <v>85998.181507211921</v>
      </c>
      <c r="AU250" s="4">
        <f t="shared" ca="1" si="129"/>
        <v>78714.529578128728</v>
      </c>
      <c r="AV250" s="4">
        <f t="shared" ca="1" si="129"/>
        <v>206223.97054393325</v>
      </c>
      <c r="AW250" s="4">
        <f t="shared" ca="1" si="129"/>
        <v>229035.6369535377</v>
      </c>
      <c r="AX250" s="4">
        <f t="shared" ca="1" si="130"/>
        <v>458765.01680037775</v>
      </c>
      <c r="AY250" s="4">
        <f t="shared" ca="1" si="130"/>
        <v>477352.2047444022</v>
      </c>
      <c r="AZ250" s="4">
        <f t="shared" ca="1" si="130"/>
        <v>559880.43425221916</v>
      </c>
      <c r="BA250" s="4">
        <f t="shared" ca="1" si="130"/>
        <v>553476.48643646098</v>
      </c>
      <c r="BB250" s="4">
        <f t="shared" ca="1" si="130"/>
        <v>403945.85848793352</v>
      </c>
      <c r="BC250" s="4">
        <f t="shared" ca="1" si="130"/>
        <v>407266.14642806276</v>
      </c>
      <c r="BD250" s="4">
        <f t="shared" ca="1" si="130"/>
        <v>374191.0701253686</v>
      </c>
      <c r="BE250" s="4">
        <f t="shared" ca="1" si="130"/>
        <v>374747.10073849955</v>
      </c>
      <c r="BF250" s="4">
        <f t="shared" ca="1" si="130"/>
        <v>356673.16171086329</v>
      </c>
      <c r="BG250" s="4">
        <f t="shared" ca="1" si="130"/>
        <v>360756.98585891374</v>
      </c>
      <c r="BH250" s="4">
        <f t="shared" ca="1" si="130"/>
        <v>29743825.575003482</v>
      </c>
      <c r="BI250" s="4">
        <f t="shared" si="130"/>
        <v>0</v>
      </c>
      <c r="BK250" s="7">
        <f t="shared" ca="1" si="119"/>
        <v>0.14887291940712921</v>
      </c>
    </row>
    <row r="251" spans="1:63" x14ac:dyDescent="0.25">
      <c r="A251">
        <f>A250+1</f>
        <v>59</v>
      </c>
      <c r="C251" s="4">
        <f t="shared" ca="1" si="132"/>
        <v>-12032796.192507103</v>
      </c>
      <c r="D251" s="4">
        <f t="shared" ca="1" si="132"/>
        <v>63558.656312934872</v>
      </c>
      <c r="E251" s="4">
        <f t="shared" ca="1" si="132"/>
        <v>102509.24152993565</v>
      </c>
      <c r="F251" s="4">
        <f t="shared" ca="1" si="132"/>
        <v>101954.08384196983</v>
      </c>
      <c r="G251" s="4">
        <f t="shared" ca="1" si="132"/>
        <v>141263.71750819086</v>
      </c>
      <c r="H251" s="4">
        <f t="shared" ca="1" si="132"/>
        <v>161907.88197343212</v>
      </c>
      <c r="I251" s="4">
        <f t="shared" ca="1" si="132"/>
        <v>188666.69673126901</v>
      </c>
      <c r="J251" s="4">
        <f t="shared" ca="1" si="132"/>
        <v>219237.33082083959</v>
      </c>
      <c r="K251" s="4">
        <f t="shared" ca="1" si="132"/>
        <v>250738.7728261546</v>
      </c>
      <c r="L251" s="4">
        <f t="shared" ca="1" si="132"/>
        <v>223264.52670508937</v>
      </c>
      <c r="M251" s="4">
        <f t="shared" ca="1" si="132"/>
        <v>215340.88356340589</v>
      </c>
      <c r="N251" s="4">
        <f t="shared" ca="1" si="132"/>
        <v>101650.59912148184</v>
      </c>
      <c r="O251" s="4">
        <f t="shared" ca="1" si="132"/>
        <v>113069.84280918787</v>
      </c>
      <c r="P251" s="4">
        <f t="shared" ca="1" si="132"/>
        <v>125563.17690705447</v>
      </c>
      <c r="Q251" s="4">
        <f t="shared" ca="1" si="132"/>
        <v>138257.18083408228</v>
      </c>
      <c r="R251" s="4">
        <f t="shared" ca="1" si="132"/>
        <v>153926.7489856866</v>
      </c>
      <c r="S251" s="4">
        <f t="shared" ca="1" si="131"/>
        <v>168039.50398179982</v>
      </c>
      <c r="T251" s="4">
        <f t="shared" ca="1" si="131"/>
        <v>6167127.8700451413</v>
      </c>
      <c r="U251" s="4">
        <f t="shared" ca="1" si="131"/>
        <v>110724.40866185064</v>
      </c>
      <c r="V251" s="4">
        <f t="shared" ca="1" si="131"/>
        <v>126566.49177981533</v>
      </c>
      <c r="W251" s="4">
        <f t="shared" ca="1" si="131"/>
        <v>142640.83470291202</v>
      </c>
      <c r="X251" s="4">
        <f t="shared" ca="1" si="131"/>
        <v>49000.865616163523</v>
      </c>
      <c r="Y251" s="4">
        <f t="shared" ca="1" si="131"/>
        <v>51231.111985749383</v>
      </c>
      <c r="Z251" s="4">
        <f t="shared" ca="1" si="131"/>
        <v>-59586.272557334101</v>
      </c>
      <c r="AA251" s="4">
        <f t="shared" ca="1" si="131"/>
        <v>-47304.514043415991</v>
      </c>
      <c r="AB251" s="4">
        <f t="shared" ca="1" si="131"/>
        <v>179478.46992732174</v>
      </c>
      <c r="AC251" s="4">
        <f t="shared" ca="1" si="131"/>
        <v>213276.95714197145</v>
      </c>
      <c r="AD251" s="4">
        <f t="shared" ca="1" si="131"/>
        <v>399244.89191858511</v>
      </c>
      <c r="AE251" s="4">
        <f t="shared" ca="1" si="131"/>
        <v>405352.73196552531</v>
      </c>
      <c r="AF251" s="4">
        <f t="shared" ca="1" si="131"/>
        <v>382784.68722589506</v>
      </c>
      <c r="AG251" s="4">
        <f t="shared" ca="1" si="131"/>
        <v>385147.62835635024</v>
      </c>
      <c r="AH251" s="4">
        <f t="shared" ca="1" si="129"/>
        <v>298909.09071902168</v>
      </c>
      <c r="AI251" s="4">
        <f t="shared" ca="1" si="129"/>
        <v>293885.9291299982</v>
      </c>
      <c r="AJ251" s="4">
        <f t="shared" ca="1" si="129"/>
        <v>243563.60363477076</v>
      </c>
      <c r="AK251" s="4">
        <f t="shared" ca="1" si="129"/>
        <v>247005.31516887303</v>
      </c>
      <c r="AL251" s="4">
        <f t="shared" ca="1" si="129"/>
        <v>250471.18834554363</v>
      </c>
      <c r="AM251" s="4">
        <f t="shared" ca="1" si="129"/>
        <v>253961.38530118059</v>
      </c>
      <c r="AN251" s="4">
        <f t="shared" ca="1" si="129"/>
        <v>257476.06916136038</v>
      </c>
      <c r="AO251" s="4">
        <f t="shared" ca="1" si="129"/>
        <v>261015.40404550033</v>
      </c>
      <c r="AP251" s="4">
        <f t="shared" ca="1" si="129"/>
        <v>265085.74521300755</v>
      </c>
      <c r="AQ251" s="4">
        <f t="shared" ca="1" si="129"/>
        <v>269188.13005119469</v>
      </c>
      <c r="AR251" s="4">
        <f t="shared" ca="1" si="129"/>
        <v>163041.4904563904</v>
      </c>
      <c r="AS251" s="4">
        <f t="shared" ca="1" si="129"/>
        <v>164176.32682197544</v>
      </c>
      <c r="AT251" s="4">
        <f t="shared" ca="1" si="129"/>
        <v>85998.181507211921</v>
      </c>
      <c r="AU251" s="4">
        <f t="shared" ca="1" si="129"/>
        <v>78714.529578128728</v>
      </c>
      <c r="AV251" s="4">
        <f t="shared" ca="1" si="129"/>
        <v>206223.97054393325</v>
      </c>
      <c r="AW251" s="4">
        <f t="shared" ca="1" si="129"/>
        <v>229035.6369535377</v>
      </c>
      <c r="AX251" s="4">
        <f t="shared" ca="1" si="130"/>
        <v>458765.01680037775</v>
      </c>
      <c r="AY251" s="4">
        <f t="shared" ca="1" si="130"/>
        <v>477352.2047444022</v>
      </c>
      <c r="AZ251" s="4">
        <f t="shared" ca="1" si="130"/>
        <v>559880.43425221916</v>
      </c>
      <c r="BA251" s="4">
        <f t="shared" ca="1" si="130"/>
        <v>553476.48643646098</v>
      </c>
      <c r="BB251" s="4">
        <f t="shared" ca="1" si="130"/>
        <v>403945.85848793352</v>
      </c>
      <c r="BC251" s="4">
        <f t="shared" ca="1" si="130"/>
        <v>407266.14642806276</v>
      </c>
      <c r="BD251" s="4">
        <f t="shared" ca="1" si="130"/>
        <v>374191.0701253686</v>
      </c>
      <c r="BE251" s="4">
        <f t="shared" ca="1" si="130"/>
        <v>374747.10073849955</v>
      </c>
      <c r="BF251" s="4">
        <f t="shared" ca="1" si="130"/>
        <v>356673.16171086329</v>
      </c>
      <c r="BG251" s="4">
        <f t="shared" ca="1" si="130"/>
        <v>360756.98585891374</v>
      </c>
      <c r="BH251" s="4">
        <f t="shared" ca="1" si="130"/>
        <v>366073.22104598186</v>
      </c>
      <c r="BI251" s="4">
        <f t="shared" ca="1" si="130"/>
        <v>29865986.389484495</v>
      </c>
      <c r="BK251" s="7">
        <f t="shared" ca="1" si="119"/>
        <v>0.14804573247051289</v>
      </c>
    </row>
    <row r="253" spans="1:63" x14ac:dyDescent="0.25">
      <c r="A253" t="s">
        <v>109</v>
      </c>
      <c r="D253" s="7">
        <f ca="1">OFFSET($BK$192,D192,0)</f>
        <v>1.1221936517544631</v>
      </c>
      <c r="E253" s="7">
        <f t="shared" ref="E253:BI253" ca="1" si="133">OFFSET($BK$192,E192,0)</f>
        <v>0.70405514463300412</v>
      </c>
      <c r="F253" s="7">
        <f t="shared" ca="1" si="133"/>
        <v>0.57811735323585456</v>
      </c>
      <c r="G253" s="7">
        <f t="shared" ca="1" si="133"/>
        <v>0.37078979427165315</v>
      </c>
      <c r="H253" s="7">
        <f t="shared" ca="1" si="133"/>
        <v>0.32596019599416404</v>
      </c>
      <c r="I253" s="7">
        <f t="shared" ca="1" si="133"/>
        <v>0.29669565234962647</v>
      </c>
      <c r="J253" s="7">
        <f t="shared" ca="1" si="133"/>
        <v>0.270750964964519</v>
      </c>
      <c r="K253" s="7">
        <f t="shared" ca="1" si="133"/>
        <v>0.2514036080774853</v>
      </c>
      <c r="L253" s="7">
        <f t="shared" ca="1" si="133"/>
        <v>0.23349182812633495</v>
      </c>
      <c r="M253" s="7">
        <f t="shared" ca="1" si="133"/>
        <v>0.21901302367967412</v>
      </c>
      <c r="N253" s="7">
        <f t="shared" ca="1" si="133"/>
        <v>0.21074688749978243</v>
      </c>
      <c r="O253" s="7">
        <f t="shared" ca="1" si="133"/>
        <v>0.20367234154037162</v>
      </c>
      <c r="P253" s="7">
        <f t="shared" ca="1" si="133"/>
        <v>0.19705797984759199</v>
      </c>
      <c r="Q253" s="7">
        <f t="shared" ca="1" si="133"/>
        <v>0.19134478801941635</v>
      </c>
      <c r="R253" s="7">
        <f t="shared" ca="1" si="133"/>
        <v>0.17387449246893549</v>
      </c>
      <c r="S253" s="7">
        <f t="shared" ca="1" si="133"/>
        <v>0.16636782480618018</v>
      </c>
      <c r="T253" s="7">
        <f t="shared" ca="1" si="133"/>
        <v>0.15557248733258655</v>
      </c>
      <c r="U253" s="7">
        <f t="shared" ca="1" si="133"/>
        <v>0.1521242515512311</v>
      </c>
      <c r="V253" s="7">
        <f t="shared" ca="1" si="133"/>
        <v>0.1448752756365459</v>
      </c>
      <c r="W253" s="7">
        <f t="shared" ca="1" si="133"/>
        <v>0.13831046248642043</v>
      </c>
      <c r="X253" s="7">
        <f t="shared" ca="1" si="133"/>
        <v>0.13664522246453381</v>
      </c>
      <c r="Y253" s="7">
        <f t="shared" ca="1" si="133"/>
        <v>0.13503646609169206</v>
      </c>
      <c r="Z253" s="7">
        <f t="shared" ca="1" si="133"/>
        <v>0.14590802690083593</v>
      </c>
      <c r="AA253" s="7">
        <f t="shared" ca="1" si="133"/>
        <v>0.15501463277119321</v>
      </c>
      <c r="AB253" s="7">
        <f t="shared" ca="1" si="133"/>
        <v>0.15656335945342104</v>
      </c>
      <c r="AC253" s="7">
        <f t="shared" ca="1" si="133"/>
        <v>0.15791457857148861</v>
      </c>
      <c r="AD253" s="7">
        <f t="shared" ca="1" si="133"/>
        <v>0.15760976653916758</v>
      </c>
      <c r="AE253" s="7">
        <f t="shared" ca="1" si="133"/>
        <v>0.15723107385091639</v>
      </c>
      <c r="AF253" s="7">
        <f t="shared" ca="1" si="133"/>
        <v>0.15578672076374045</v>
      </c>
      <c r="AG253" s="7">
        <f t="shared" ca="1" si="133"/>
        <v>0.15431169264668498</v>
      </c>
      <c r="AH253" s="7">
        <f t="shared" ca="1" si="133"/>
        <v>0.15436019998517692</v>
      </c>
      <c r="AI253" s="7">
        <f t="shared" ca="1" si="133"/>
        <v>0.15432957108971923</v>
      </c>
      <c r="AJ253" s="7">
        <f t="shared" ca="1" si="133"/>
        <v>0.15401094132726545</v>
      </c>
      <c r="AK253" s="7">
        <f t="shared" ca="1" si="133"/>
        <v>0.15368518356742911</v>
      </c>
      <c r="AL253" s="7">
        <f t="shared" ca="1" si="133"/>
        <v>0.15335368892991119</v>
      </c>
      <c r="AM253" s="7">
        <f t="shared" ca="1" si="133"/>
        <v>0.15301767573256742</v>
      </c>
      <c r="AN253" s="7">
        <f t="shared" ca="1" si="133"/>
        <v>0.15267821205005849</v>
      </c>
      <c r="AO253" s="7">
        <f t="shared" ca="1" si="133"/>
        <v>0.15233623501091786</v>
      </c>
      <c r="AP253" s="7">
        <f t="shared" ca="1" si="133"/>
        <v>0.15141232485018996</v>
      </c>
      <c r="AQ253" s="7">
        <f t="shared" ca="1" si="133"/>
        <v>0.15053321946592768</v>
      </c>
      <c r="AR253" s="7">
        <f t="shared" ca="1" si="133"/>
        <v>0.14896133803825928</v>
      </c>
      <c r="AS253" s="7">
        <f t="shared" ca="1" si="133"/>
        <v>0.14745442285654686</v>
      </c>
      <c r="AT253" s="7">
        <f t="shared" ca="1" si="133"/>
        <v>0.1498160485152169</v>
      </c>
      <c r="AU253" s="7">
        <f t="shared" ca="1" si="133"/>
        <v>0.15187521292512551</v>
      </c>
      <c r="AV253" s="7">
        <f t="shared" ca="1" si="133"/>
        <v>0.15284950420607935</v>
      </c>
      <c r="AW253" s="7">
        <f t="shared" ca="1" si="133"/>
        <v>0.15375191456098425</v>
      </c>
      <c r="AX253" s="7">
        <f t="shared" ca="1" si="133"/>
        <v>0.15259359587686738</v>
      </c>
      <c r="AY253" s="7">
        <f t="shared" ca="1" si="133"/>
        <v>0.15152433107803187</v>
      </c>
      <c r="AZ253" s="7">
        <f t="shared" ca="1" si="133"/>
        <v>0.15157057244017191</v>
      </c>
      <c r="BA253" s="7">
        <f t="shared" ca="1" si="133"/>
        <v>0.1515773087458423</v>
      </c>
      <c r="BB253" s="7">
        <f t="shared" ca="1" si="133"/>
        <v>0.15114474880160089</v>
      </c>
      <c r="BC253" s="7">
        <f t="shared" ca="1" si="133"/>
        <v>0.15072098032050274</v>
      </c>
      <c r="BD253" s="7">
        <f t="shared" ca="1" si="133"/>
        <v>0.150504629179254</v>
      </c>
      <c r="BE253" s="7">
        <f t="shared" ca="1" si="133"/>
        <v>0.15027770730097711</v>
      </c>
      <c r="BF253" s="7">
        <f t="shared" ca="1" si="133"/>
        <v>0.15001013364992954</v>
      </c>
      <c r="BG253" s="7">
        <f t="shared" ca="1" si="133"/>
        <v>0.14974142019937609</v>
      </c>
      <c r="BH253" s="7">
        <f t="shared" ca="1" si="133"/>
        <v>0.14887291940712921</v>
      </c>
      <c r="BI253" s="7">
        <f t="shared" ca="1" si="133"/>
        <v>0.14804573247051289</v>
      </c>
    </row>
    <row r="261" spans="1:3" x14ac:dyDescent="0.25">
      <c r="A261">
        <v>1</v>
      </c>
      <c r="B261" t="s">
        <v>421</v>
      </c>
      <c r="C261">
        <v>1</v>
      </c>
    </row>
    <row r="262" spans="1:3" x14ac:dyDescent="0.25">
      <c r="A262">
        <v>2</v>
      </c>
      <c r="B262" t="s">
        <v>422</v>
      </c>
      <c r="C262">
        <v>0.5</v>
      </c>
    </row>
    <row r="263" spans="1:3" x14ac:dyDescent="0.25">
      <c r="A263">
        <v>3</v>
      </c>
      <c r="B263" t="s">
        <v>423</v>
      </c>
      <c r="C26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N100"/>
  <sheetViews>
    <sheetView topLeftCell="A35" zoomScaleNormal="100" workbookViewId="0">
      <selection activeCell="D58" sqref="D58"/>
    </sheetView>
  </sheetViews>
  <sheetFormatPr defaultRowHeight="15" outlineLevelRow="1" x14ac:dyDescent="0.25"/>
  <cols>
    <col min="1" max="1" width="3.42578125" customWidth="1"/>
    <col min="2" max="2" width="41.42578125" bestFit="1" customWidth="1"/>
    <col min="3" max="3" width="9" style="47" customWidth="1"/>
    <col min="4" max="14" width="10.140625" bestFit="1" customWidth="1"/>
  </cols>
  <sheetData>
    <row r="1" spans="1:14" x14ac:dyDescent="0.25">
      <c r="B1" s="45"/>
      <c r="C1" s="46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x14ac:dyDescent="0.25">
      <c r="D2">
        <f>Summary!C17</f>
        <v>2014</v>
      </c>
      <c r="E2">
        <f>Summary!D17</f>
        <v>2015</v>
      </c>
      <c r="F2">
        <f>Summary!E17</f>
        <v>2016</v>
      </c>
      <c r="G2">
        <f>Summary!F17</f>
        <v>2017</v>
      </c>
      <c r="H2">
        <f>Summary!G17</f>
        <v>2018</v>
      </c>
      <c r="I2">
        <f>Summary!H17</f>
        <v>2019</v>
      </c>
      <c r="J2">
        <f>Summary!I17</f>
        <v>2020</v>
      </c>
      <c r="K2">
        <f>Summary!J17</f>
        <v>2021</v>
      </c>
      <c r="L2">
        <f>Summary!K17</f>
        <v>2022</v>
      </c>
      <c r="M2">
        <f>Summary!L17</f>
        <v>2023</v>
      </c>
      <c r="N2">
        <f>Summary!M17</f>
        <v>2024</v>
      </c>
    </row>
    <row r="3" spans="1:14" x14ac:dyDescent="0.25">
      <c r="B3" s="49" t="s">
        <v>197</v>
      </c>
      <c r="D3" s="50">
        <f ca="1">'Performance Metrics'!C40</f>
        <v>14442444.303324653</v>
      </c>
      <c r="E3" s="50">
        <f ca="1">'Performance Metrics'!D40</f>
        <v>16042313.853462718</v>
      </c>
      <c r="F3" s="50">
        <f ca="1">'Performance Metrics'!E40</f>
        <v>17408922.639179043</v>
      </c>
      <c r="G3" s="50">
        <f ca="1">'Performance Metrics'!F40</f>
        <v>18592319.91723796</v>
      </c>
      <c r="H3" s="50">
        <f ca="1">'Performance Metrics'!G40</f>
        <v>18975955.924313203</v>
      </c>
      <c r="I3" s="50">
        <f ca="1">'Performance Metrics'!H40</f>
        <v>12233149.253212627</v>
      </c>
      <c r="J3" s="50">
        <f ca="1">'Performance Metrics'!I40</f>
        <v>15867572.415715052</v>
      </c>
      <c r="K3" s="50">
        <f ca="1">'Performance Metrics'!J40</f>
        <v>17425712.728988901</v>
      </c>
      <c r="L3" s="50">
        <f ca="1">'Performance Metrics'!K40</f>
        <v>18148142.849360637</v>
      </c>
      <c r="M3" s="50">
        <f ca="1">'Performance Metrics'!L40</f>
        <v>19581521.372395903</v>
      </c>
      <c r="N3" s="50">
        <f ca="1">'Performance Metrics'!M40</f>
        <v>20738929.328280568</v>
      </c>
    </row>
    <row r="4" spans="1:14" x14ac:dyDescent="0.25">
      <c r="A4">
        <v>1</v>
      </c>
      <c r="B4" t="s">
        <v>198</v>
      </c>
      <c r="C4" s="51" t="b">
        <f>('Acquisition and CapEx'!B$4=A4)</f>
        <v>0</v>
      </c>
      <c r="D4" s="52">
        <f>IF($C4,D$3,0)</f>
        <v>0</v>
      </c>
      <c r="E4" s="52">
        <f t="shared" ref="E4:N14" si="0">IF($C4,E$3,0)</f>
        <v>0</v>
      </c>
      <c r="F4" s="52">
        <f t="shared" si="0"/>
        <v>0</v>
      </c>
      <c r="G4" s="52">
        <f t="shared" si="0"/>
        <v>0</v>
      </c>
      <c r="H4" s="52">
        <f t="shared" si="0"/>
        <v>0</v>
      </c>
      <c r="I4" s="52">
        <f t="shared" si="0"/>
        <v>0</v>
      </c>
      <c r="J4" s="52">
        <f t="shared" si="0"/>
        <v>0</v>
      </c>
      <c r="K4" s="52">
        <f t="shared" si="0"/>
        <v>0</v>
      </c>
      <c r="L4" s="52">
        <f t="shared" si="0"/>
        <v>0</v>
      </c>
      <c r="M4" s="52">
        <f t="shared" si="0"/>
        <v>0</v>
      </c>
      <c r="N4" s="52">
        <f t="shared" si="0"/>
        <v>0</v>
      </c>
    </row>
    <row r="5" spans="1:14" x14ac:dyDescent="0.25">
      <c r="A5">
        <v>2</v>
      </c>
      <c r="B5" t="s">
        <v>199</v>
      </c>
      <c r="C5" s="51" t="b">
        <f>('Acquisition and CapEx'!B$4=A5)</f>
        <v>0</v>
      </c>
      <c r="D5" s="52">
        <f t="shared" ref="D5:D14" si="1">IF($C5,D$3,0)</f>
        <v>0</v>
      </c>
      <c r="E5" s="52">
        <f t="shared" si="0"/>
        <v>0</v>
      </c>
      <c r="F5" s="52">
        <f t="shared" si="0"/>
        <v>0</v>
      </c>
      <c r="G5" s="52">
        <f t="shared" si="0"/>
        <v>0</v>
      </c>
      <c r="H5" s="52">
        <f t="shared" si="0"/>
        <v>0</v>
      </c>
      <c r="I5" s="52">
        <f t="shared" si="0"/>
        <v>0</v>
      </c>
      <c r="J5" s="52">
        <f t="shared" si="0"/>
        <v>0</v>
      </c>
      <c r="K5" s="52">
        <f t="shared" si="0"/>
        <v>0</v>
      </c>
      <c r="L5" s="52">
        <f t="shared" si="0"/>
        <v>0</v>
      </c>
      <c r="M5" s="52">
        <f t="shared" si="0"/>
        <v>0</v>
      </c>
      <c r="N5" s="52">
        <f t="shared" si="0"/>
        <v>0</v>
      </c>
    </row>
    <row r="6" spans="1:14" x14ac:dyDescent="0.25">
      <c r="A6">
        <v>3</v>
      </c>
      <c r="B6" t="s">
        <v>200</v>
      </c>
      <c r="C6" s="51" t="b">
        <f>('Acquisition and CapEx'!B$4=A6)</f>
        <v>0</v>
      </c>
      <c r="D6" s="52">
        <f t="shared" si="1"/>
        <v>0</v>
      </c>
      <c r="E6" s="52">
        <f t="shared" si="0"/>
        <v>0</v>
      </c>
      <c r="F6" s="52">
        <f t="shared" si="0"/>
        <v>0</v>
      </c>
      <c r="G6" s="52">
        <f t="shared" si="0"/>
        <v>0</v>
      </c>
      <c r="H6" s="52">
        <f t="shared" si="0"/>
        <v>0</v>
      </c>
      <c r="I6" s="52">
        <f t="shared" si="0"/>
        <v>0</v>
      </c>
      <c r="J6" s="52">
        <f t="shared" si="0"/>
        <v>0</v>
      </c>
      <c r="K6" s="52">
        <f t="shared" si="0"/>
        <v>0</v>
      </c>
      <c r="L6" s="52">
        <f t="shared" si="0"/>
        <v>0</v>
      </c>
      <c r="M6" s="52">
        <f t="shared" si="0"/>
        <v>0</v>
      </c>
      <c r="N6" s="52">
        <f t="shared" si="0"/>
        <v>0</v>
      </c>
    </row>
    <row r="7" spans="1:14" x14ac:dyDescent="0.25">
      <c r="A7">
        <v>4</v>
      </c>
      <c r="B7" t="s">
        <v>201</v>
      </c>
      <c r="C7" s="51" t="b">
        <f>('Acquisition and CapEx'!B$4=A7)</f>
        <v>0</v>
      </c>
      <c r="D7" s="52">
        <f t="shared" si="1"/>
        <v>0</v>
      </c>
      <c r="E7" s="52">
        <f t="shared" si="0"/>
        <v>0</v>
      </c>
      <c r="F7" s="52">
        <f t="shared" si="0"/>
        <v>0</v>
      </c>
      <c r="G7" s="52">
        <f t="shared" si="0"/>
        <v>0</v>
      </c>
      <c r="H7" s="52">
        <f t="shared" si="0"/>
        <v>0</v>
      </c>
      <c r="I7" s="52">
        <f t="shared" si="0"/>
        <v>0</v>
      </c>
      <c r="J7" s="52">
        <f t="shared" si="0"/>
        <v>0</v>
      </c>
      <c r="K7" s="52">
        <f t="shared" si="0"/>
        <v>0</v>
      </c>
      <c r="L7" s="52">
        <f t="shared" si="0"/>
        <v>0</v>
      </c>
      <c r="M7" s="52">
        <f t="shared" si="0"/>
        <v>0</v>
      </c>
      <c r="N7" s="52">
        <f t="shared" si="0"/>
        <v>0</v>
      </c>
    </row>
    <row r="8" spans="1:14" x14ac:dyDescent="0.25">
      <c r="A8">
        <v>5</v>
      </c>
      <c r="B8" t="s">
        <v>202</v>
      </c>
      <c r="C8" s="51" t="b">
        <f>('Acquisition and CapEx'!B$4=A8)</f>
        <v>0</v>
      </c>
      <c r="D8" s="52">
        <f t="shared" si="1"/>
        <v>0</v>
      </c>
      <c r="E8" s="52">
        <f t="shared" si="0"/>
        <v>0</v>
      </c>
      <c r="F8" s="52">
        <f t="shared" si="0"/>
        <v>0</v>
      </c>
      <c r="G8" s="52">
        <f t="shared" si="0"/>
        <v>0</v>
      </c>
      <c r="H8" s="52">
        <f t="shared" si="0"/>
        <v>0</v>
      </c>
      <c r="I8" s="52">
        <f t="shared" si="0"/>
        <v>0</v>
      </c>
      <c r="J8" s="52">
        <f t="shared" si="0"/>
        <v>0</v>
      </c>
      <c r="K8" s="52">
        <f t="shared" si="0"/>
        <v>0</v>
      </c>
      <c r="L8" s="52">
        <f t="shared" si="0"/>
        <v>0</v>
      </c>
      <c r="M8" s="52">
        <f t="shared" si="0"/>
        <v>0</v>
      </c>
      <c r="N8" s="52">
        <f t="shared" si="0"/>
        <v>0</v>
      </c>
    </row>
    <row r="9" spans="1:14" x14ac:dyDescent="0.25">
      <c r="A9">
        <v>6</v>
      </c>
      <c r="B9" t="s">
        <v>203</v>
      </c>
      <c r="C9" s="51" t="b">
        <f>('Acquisition and CapEx'!B$4=A9)</f>
        <v>1</v>
      </c>
      <c r="D9" s="52">
        <f t="shared" ca="1" si="1"/>
        <v>14442444.303324653</v>
      </c>
      <c r="E9" s="52">
        <f t="shared" ca="1" si="0"/>
        <v>16042313.853462718</v>
      </c>
      <c r="F9" s="52">
        <f t="shared" ca="1" si="0"/>
        <v>17408922.639179043</v>
      </c>
      <c r="G9" s="52">
        <f t="shared" ca="1" si="0"/>
        <v>18592319.91723796</v>
      </c>
      <c r="H9" s="52">
        <f t="shared" ca="1" si="0"/>
        <v>18975955.924313203</v>
      </c>
      <c r="I9" s="52">
        <f t="shared" ca="1" si="0"/>
        <v>12233149.253212627</v>
      </c>
      <c r="J9" s="52">
        <f t="shared" ca="1" si="0"/>
        <v>15867572.415715052</v>
      </c>
      <c r="K9" s="52">
        <f t="shared" ca="1" si="0"/>
        <v>17425712.728988901</v>
      </c>
      <c r="L9" s="52">
        <f t="shared" ca="1" si="0"/>
        <v>18148142.849360637</v>
      </c>
      <c r="M9" s="52">
        <f t="shared" ca="1" si="0"/>
        <v>19581521.372395903</v>
      </c>
      <c r="N9" s="52">
        <f t="shared" ca="1" si="0"/>
        <v>20738929.328280568</v>
      </c>
    </row>
    <row r="10" spans="1:14" x14ac:dyDescent="0.25">
      <c r="A10">
        <v>7</v>
      </c>
      <c r="B10" t="s">
        <v>204</v>
      </c>
      <c r="C10" s="51" t="b">
        <f>('Acquisition and CapEx'!B$4=A10)</f>
        <v>0</v>
      </c>
      <c r="D10" s="52">
        <f t="shared" si="1"/>
        <v>0</v>
      </c>
      <c r="E10" s="52">
        <f t="shared" si="0"/>
        <v>0</v>
      </c>
      <c r="F10" s="52">
        <f t="shared" si="0"/>
        <v>0</v>
      </c>
      <c r="G10" s="52">
        <f t="shared" si="0"/>
        <v>0</v>
      </c>
      <c r="H10" s="52">
        <f t="shared" si="0"/>
        <v>0</v>
      </c>
      <c r="I10" s="52">
        <f t="shared" si="0"/>
        <v>0</v>
      </c>
      <c r="J10" s="52">
        <f t="shared" si="0"/>
        <v>0</v>
      </c>
      <c r="K10" s="52">
        <f t="shared" si="0"/>
        <v>0</v>
      </c>
      <c r="L10" s="52">
        <f t="shared" si="0"/>
        <v>0</v>
      </c>
      <c r="M10" s="52">
        <f t="shared" si="0"/>
        <v>0</v>
      </c>
      <c r="N10" s="52">
        <f t="shared" si="0"/>
        <v>0</v>
      </c>
    </row>
    <row r="11" spans="1:14" x14ac:dyDescent="0.25">
      <c r="A11">
        <v>8</v>
      </c>
      <c r="B11" t="s">
        <v>205</v>
      </c>
      <c r="C11" s="51" t="b">
        <f>('Acquisition and CapEx'!B$4=A11)</f>
        <v>0</v>
      </c>
      <c r="D11" s="52">
        <f t="shared" si="1"/>
        <v>0</v>
      </c>
      <c r="E11" s="52">
        <f t="shared" si="0"/>
        <v>0</v>
      </c>
      <c r="F11" s="52">
        <f t="shared" si="0"/>
        <v>0</v>
      </c>
      <c r="G11" s="52">
        <f t="shared" si="0"/>
        <v>0</v>
      </c>
      <c r="H11" s="52">
        <f t="shared" si="0"/>
        <v>0</v>
      </c>
      <c r="I11" s="52">
        <f t="shared" si="0"/>
        <v>0</v>
      </c>
      <c r="J11" s="52">
        <f t="shared" si="0"/>
        <v>0</v>
      </c>
      <c r="K11" s="52">
        <f t="shared" si="0"/>
        <v>0</v>
      </c>
      <c r="L11" s="52">
        <f t="shared" si="0"/>
        <v>0</v>
      </c>
      <c r="M11" s="52">
        <f t="shared" si="0"/>
        <v>0</v>
      </c>
      <c r="N11" s="52">
        <f t="shared" si="0"/>
        <v>0</v>
      </c>
    </row>
    <row r="12" spans="1:14" x14ac:dyDescent="0.25">
      <c r="A12">
        <v>9</v>
      </c>
      <c r="B12" t="s">
        <v>206</v>
      </c>
      <c r="C12" s="51" t="b">
        <f>('Acquisition and CapEx'!B$4=A12)</f>
        <v>0</v>
      </c>
      <c r="D12" s="52">
        <f t="shared" si="1"/>
        <v>0</v>
      </c>
      <c r="E12" s="52">
        <f t="shared" si="0"/>
        <v>0</v>
      </c>
      <c r="F12" s="52">
        <f t="shared" si="0"/>
        <v>0</v>
      </c>
      <c r="G12" s="52">
        <f t="shared" si="0"/>
        <v>0</v>
      </c>
      <c r="H12" s="52">
        <f t="shared" si="0"/>
        <v>0</v>
      </c>
      <c r="I12" s="52">
        <f t="shared" si="0"/>
        <v>0</v>
      </c>
      <c r="J12" s="52">
        <f t="shared" si="0"/>
        <v>0</v>
      </c>
      <c r="K12" s="52">
        <f t="shared" si="0"/>
        <v>0</v>
      </c>
      <c r="L12" s="52">
        <f t="shared" si="0"/>
        <v>0</v>
      </c>
      <c r="M12" s="52">
        <f t="shared" si="0"/>
        <v>0</v>
      </c>
      <c r="N12" s="52">
        <f t="shared" si="0"/>
        <v>0</v>
      </c>
    </row>
    <row r="13" spans="1:14" x14ac:dyDescent="0.25">
      <c r="A13">
        <v>10</v>
      </c>
      <c r="B13" t="s">
        <v>207</v>
      </c>
      <c r="C13" s="51" t="b">
        <f>('Acquisition and CapEx'!B$4=A13)</f>
        <v>0</v>
      </c>
      <c r="D13" s="52">
        <f t="shared" si="1"/>
        <v>0</v>
      </c>
      <c r="E13" s="52">
        <f t="shared" si="0"/>
        <v>0</v>
      </c>
      <c r="F13" s="52">
        <f t="shared" si="0"/>
        <v>0</v>
      </c>
      <c r="G13" s="52">
        <f t="shared" si="0"/>
        <v>0</v>
      </c>
      <c r="H13" s="52">
        <f t="shared" si="0"/>
        <v>0</v>
      </c>
      <c r="I13" s="52">
        <f t="shared" si="0"/>
        <v>0</v>
      </c>
      <c r="J13" s="52">
        <f t="shared" si="0"/>
        <v>0</v>
      </c>
      <c r="K13" s="52">
        <f t="shared" si="0"/>
        <v>0</v>
      </c>
      <c r="L13" s="52">
        <f t="shared" si="0"/>
        <v>0</v>
      </c>
      <c r="M13" s="52">
        <f t="shared" si="0"/>
        <v>0</v>
      </c>
      <c r="N13" s="52">
        <f t="shared" si="0"/>
        <v>0</v>
      </c>
    </row>
    <row r="14" spans="1:14" x14ac:dyDescent="0.25">
      <c r="A14">
        <v>11</v>
      </c>
      <c r="B14" t="s">
        <v>208</v>
      </c>
      <c r="C14" s="51" t="b">
        <f>('Acquisition and CapEx'!B$4=A14)</f>
        <v>0</v>
      </c>
      <c r="D14" s="52">
        <f t="shared" si="1"/>
        <v>0</v>
      </c>
      <c r="E14" s="52">
        <f t="shared" si="0"/>
        <v>0</v>
      </c>
      <c r="F14" s="52">
        <f t="shared" si="0"/>
        <v>0</v>
      </c>
      <c r="G14" s="52">
        <f t="shared" si="0"/>
        <v>0</v>
      </c>
      <c r="H14" s="52">
        <f t="shared" si="0"/>
        <v>0</v>
      </c>
      <c r="I14" s="52">
        <f t="shared" si="0"/>
        <v>0</v>
      </c>
      <c r="J14" s="52">
        <f t="shared" si="0"/>
        <v>0</v>
      </c>
      <c r="K14" s="52">
        <f t="shared" si="0"/>
        <v>0</v>
      </c>
      <c r="L14" s="52">
        <f t="shared" si="0"/>
        <v>0</v>
      </c>
      <c r="M14" s="52">
        <f t="shared" si="0"/>
        <v>0</v>
      </c>
      <c r="N14" s="52">
        <f t="shared" si="0"/>
        <v>0</v>
      </c>
    </row>
    <row r="15" spans="1:14" x14ac:dyDescent="0.25">
      <c r="B15" t="s">
        <v>8</v>
      </c>
      <c r="D15" s="52">
        <f ca="1">SUM(D4:D14)</f>
        <v>14442444.303324653</v>
      </c>
      <c r="E15" s="52">
        <f t="shared" ref="E15:N15" ca="1" si="2">SUM(E4:E14)</f>
        <v>16042313.853462718</v>
      </c>
      <c r="F15" s="52">
        <f t="shared" ca="1" si="2"/>
        <v>17408922.639179043</v>
      </c>
      <c r="G15" s="52">
        <f t="shared" ca="1" si="2"/>
        <v>18592319.91723796</v>
      </c>
      <c r="H15" s="52">
        <f t="shared" ca="1" si="2"/>
        <v>18975955.924313203</v>
      </c>
      <c r="I15" s="52">
        <f t="shared" ca="1" si="2"/>
        <v>12233149.253212627</v>
      </c>
      <c r="J15" s="52">
        <f t="shared" ca="1" si="2"/>
        <v>15867572.415715052</v>
      </c>
      <c r="K15" s="52">
        <f t="shared" ca="1" si="2"/>
        <v>17425712.728988901</v>
      </c>
      <c r="L15" s="52">
        <f t="shared" ca="1" si="2"/>
        <v>18148142.849360637</v>
      </c>
      <c r="M15" s="52">
        <f t="shared" ca="1" si="2"/>
        <v>19581521.372395903</v>
      </c>
      <c r="N15" s="52">
        <f t="shared" ca="1" si="2"/>
        <v>20738929.328280568</v>
      </c>
    </row>
    <row r="16" spans="1:14" x14ac:dyDescent="0.25"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</row>
    <row r="17" spans="1:14" x14ac:dyDescent="0.25">
      <c r="B17" s="49" t="s">
        <v>209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</row>
    <row r="18" spans="1:14" x14ac:dyDescent="0.25">
      <c r="A18">
        <v>1</v>
      </c>
      <c r="B18" t="s">
        <v>210</v>
      </c>
      <c r="C18" s="51" t="b">
        <f>('Acquisition and CapEx'!B$5=A18)</f>
        <v>0</v>
      </c>
      <c r="D18" s="52">
        <f>IF($C18,D$3,0)</f>
        <v>0</v>
      </c>
      <c r="E18" s="52">
        <f t="shared" ref="E18:N24" si="3">IF($C18,E$3,0)</f>
        <v>0</v>
      </c>
      <c r="F18" s="52">
        <f t="shared" si="3"/>
        <v>0</v>
      </c>
      <c r="G18" s="52">
        <f t="shared" si="3"/>
        <v>0</v>
      </c>
      <c r="H18" s="52">
        <f t="shared" si="3"/>
        <v>0</v>
      </c>
      <c r="I18" s="52">
        <f t="shared" si="3"/>
        <v>0</v>
      </c>
      <c r="J18" s="52">
        <f t="shared" si="3"/>
        <v>0</v>
      </c>
      <c r="K18" s="52">
        <f t="shared" si="3"/>
        <v>0</v>
      </c>
      <c r="L18" s="52">
        <f t="shared" si="3"/>
        <v>0</v>
      </c>
      <c r="M18" s="52">
        <f t="shared" si="3"/>
        <v>0</v>
      </c>
      <c r="N18" s="52">
        <f t="shared" si="3"/>
        <v>0</v>
      </c>
    </row>
    <row r="19" spans="1:14" x14ac:dyDescent="0.25">
      <c r="A19">
        <v>2</v>
      </c>
      <c r="B19" t="s">
        <v>211</v>
      </c>
      <c r="C19" s="51" t="b">
        <f>('Acquisition and CapEx'!B$5=A19)</f>
        <v>0</v>
      </c>
      <c r="D19" s="52">
        <f t="shared" ref="D19:D24" si="4">IF($C19,D$3,0)</f>
        <v>0</v>
      </c>
      <c r="E19" s="52">
        <f t="shared" si="3"/>
        <v>0</v>
      </c>
      <c r="F19" s="52">
        <f t="shared" si="3"/>
        <v>0</v>
      </c>
      <c r="G19" s="52">
        <f t="shared" si="3"/>
        <v>0</v>
      </c>
      <c r="H19" s="52">
        <f t="shared" si="3"/>
        <v>0</v>
      </c>
      <c r="I19" s="52">
        <f t="shared" si="3"/>
        <v>0</v>
      </c>
      <c r="J19" s="52">
        <f t="shared" si="3"/>
        <v>0</v>
      </c>
      <c r="K19" s="52">
        <f t="shared" si="3"/>
        <v>0</v>
      </c>
      <c r="L19" s="52">
        <f t="shared" si="3"/>
        <v>0</v>
      </c>
      <c r="M19" s="52">
        <f t="shared" si="3"/>
        <v>0</v>
      </c>
      <c r="N19" s="52">
        <f t="shared" si="3"/>
        <v>0</v>
      </c>
    </row>
    <row r="20" spans="1:14" x14ac:dyDescent="0.25">
      <c r="A20">
        <v>3</v>
      </c>
      <c r="B20" t="s">
        <v>212</v>
      </c>
      <c r="C20" s="51" t="b">
        <f>('Acquisition and CapEx'!B$5=A20)</f>
        <v>0</v>
      </c>
      <c r="D20" s="52">
        <f t="shared" si="4"/>
        <v>0</v>
      </c>
      <c r="E20" s="52">
        <f t="shared" si="3"/>
        <v>0</v>
      </c>
      <c r="F20" s="52">
        <f t="shared" si="3"/>
        <v>0</v>
      </c>
      <c r="G20" s="52">
        <f t="shared" si="3"/>
        <v>0</v>
      </c>
      <c r="H20" s="52">
        <f t="shared" si="3"/>
        <v>0</v>
      </c>
      <c r="I20" s="52">
        <f t="shared" si="3"/>
        <v>0</v>
      </c>
      <c r="J20" s="52">
        <f t="shared" si="3"/>
        <v>0</v>
      </c>
      <c r="K20" s="52">
        <f t="shared" si="3"/>
        <v>0</v>
      </c>
      <c r="L20" s="52">
        <f t="shared" si="3"/>
        <v>0</v>
      </c>
      <c r="M20" s="52">
        <f t="shared" si="3"/>
        <v>0</v>
      </c>
      <c r="N20" s="52">
        <f t="shared" si="3"/>
        <v>0</v>
      </c>
    </row>
    <row r="21" spans="1:14" x14ac:dyDescent="0.25">
      <c r="A21">
        <v>4</v>
      </c>
      <c r="B21" t="s">
        <v>213</v>
      </c>
      <c r="C21" s="51" t="b">
        <f>('Acquisition and CapEx'!B$5=A21)</f>
        <v>0</v>
      </c>
      <c r="D21" s="52">
        <f t="shared" si="4"/>
        <v>0</v>
      </c>
      <c r="E21" s="52">
        <f t="shared" si="3"/>
        <v>0</v>
      </c>
      <c r="F21" s="52">
        <f t="shared" si="3"/>
        <v>0</v>
      </c>
      <c r="G21" s="52">
        <f t="shared" si="3"/>
        <v>0</v>
      </c>
      <c r="H21" s="52">
        <f t="shared" si="3"/>
        <v>0</v>
      </c>
      <c r="I21" s="52">
        <f t="shared" si="3"/>
        <v>0</v>
      </c>
      <c r="J21" s="52">
        <f t="shared" si="3"/>
        <v>0</v>
      </c>
      <c r="K21" s="52">
        <f t="shared" si="3"/>
        <v>0</v>
      </c>
      <c r="L21" s="52">
        <f t="shared" si="3"/>
        <v>0</v>
      </c>
      <c r="M21" s="52">
        <f t="shared" si="3"/>
        <v>0</v>
      </c>
      <c r="N21" s="52">
        <f t="shared" si="3"/>
        <v>0</v>
      </c>
    </row>
    <row r="22" spans="1:14" x14ac:dyDescent="0.25">
      <c r="A22">
        <v>5</v>
      </c>
      <c r="B22" t="s">
        <v>214</v>
      </c>
      <c r="C22" s="51" t="b">
        <f>('Acquisition and CapEx'!B$5=A22)</f>
        <v>0</v>
      </c>
      <c r="D22" s="52">
        <f t="shared" si="4"/>
        <v>0</v>
      </c>
      <c r="E22" s="52">
        <f t="shared" si="3"/>
        <v>0</v>
      </c>
      <c r="F22" s="52">
        <f t="shared" si="3"/>
        <v>0</v>
      </c>
      <c r="G22" s="52">
        <f t="shared" si="3"/>
        <v>0</v>
      </c>
      <c r="H22" s="52">
        <f t="shared" si="3"/>
        <v>0</v>
      </c>
      <c r="I22" s="52">
        <f t="shared" si="3"/>
        <v>0</v>
      </c>
      <c r="J22" s="52">
        <f t="shared" si="3"/>
        <v>0</v>
      </c>
      <c r="K22" s="52">
        <f t="shared" si="3"/>
        <v>0</v>
      </c>
      <c r="L22" s="52">
        <f t="shared" si="3"/>
        <v>0</v>
      </c>
      <c r="M22" s="52">
        <f t="shared" si="3"/>
        <v>0</v>
      </c>
      <c r="N22" s="52">
        <f t="shared" si="3"/>
        <v>0</v>
      </c>
    </row>
    <row r="23" spans="1:14" x14ac:dyDescent="0.25">
      <c r="A23">
        <v>6</v>
      </c>
      <c r="B23" t="s">
        <v>215</v>
      </c>
      <c r="C23" s="51" t="b">
        <f>('Acquisition and CapEx'!B$5=A23)</f>
        <v>0</v>
      </c>
      <c r="D23" s="52">
        <f t="shared" si="4"/>
        <v>0</v>
      </c>
      <c r="E23" s="52">
        <f t="shared" si="3"/>
        <v>0</v>
      </c>
      <c r="F23" s="52">
        <f t="shared" si="3"/>
        <v>0</v>
      </c>
      <c r="G23" s="52">
        <f t="shared" si="3"/>
        <v>0</v>
      </c>
      <c r="H23" s="52">
        <f t="shared" si="3"/>
        <v>0</v>
      </c>
      <c r="I23" s="52">
        <f t="shared" si="3"/>
        <v>0</v>
      </c>
      <c r="J23" s="52">
        <f t="shared" si="3"/>
        <v>0</v>
      </c>
      <c r="K23" s="52">
        <f t="shared" si="3"/>
        <v>0</v>
      </c>
      <c r="L23" s="52">
        <f t="shared" si="3"/>
        <v>0</v>
      </c>
      <c r="M23" s="52">
        <f t="shared" si="3"/>
        <v>0</v>
      </c>
      <c r="N23" s="52">
        <f t="shared" si="3"/>
        <v>0</v>
      </c>
    </row>
    <row r="24" spans="1:14" x14ac:dyDescent="0.25">
      <c r="A24">
        <v>7</v>
      </c>
      <c r="B24" t="s">
        <v>216</v>
      </c>
      <c r="C24" s="51" t="b">
        <f>('Acquisition and CapEx'!B$5=A24)</f>
        <v>1</v>
      </c>
      <c r="D24" s="52">
        <f t="shared" ca="1" si="4"/>
        <v>14442444.303324653</v>
      </c>
      <c r="E24" s="52">
        <f t="shared" ca="1" si="3"/>
        <v>16042313.853462718</v>
      </c>
      <c r="F24" s="52">
        <f t="shared" ca="1" si="3"/>
        <v>17408922.639179043</v>
      </c>
      <c r="G24" s="52">
        <f t="shared" ca="1" si="3"/>
        <v>18592319.91723796</v>
      </c>
      <c r="H24" s="52">
        <f t="shared" ca="1" si="3"/>
        <v>18975955.924313203</v>
      </c>
      <c r="I24" s="52">
        <f t="shared" ca="1" si="3"/>
        <v>12233149.253212627</v>
      </c>
      <c r="J24" s="52">
        <f t="shared" ca="1" si="3"/>
        <v>15867572.415715052</v>
      </c>
      <c r="K24" s="52">
        <f t="shared" ca="1" si="3"/>
        <v>17425712.728988901</v>
      </c>
      <c r="L24" s="52">
        <f t="shared" ca="1" si="3"/>
        <v>18148142.849360637</v>
      </c>
      <c r="M24" s="52">
        <f t="shared" ca="1" si="3"/>
        <v>19581521.372395903</v>
      </c>
      <c r="N24" s="52">
        <f t="shared" ca="1" si="3"/>
        <v>20738929.328280568</v>
      </c>
    </row>
    <row r="25" spans="1:14" x14ac:dyDescent="0.25">
      <c r="B25" t="s">
        <v>8</v>
      </c>
      <c r="D25" s="54">
        <f t="shared" ref="D25:N25" ca="1" si="5">SUM(D18:D24)</f>
        <v>14442444.303324653</v>
      </c>
      <c r="E25" s="54">
        <f t="shared" ca="1" si="5"/>
        <v>16042313.853462718</v>
      </c>
      <c r="F25" s="54">
        <f t="shared" ca="1" si="5"/>
        <v>17408922.639179043</v>
      </c>
      <c r="G25" s="54">
        <f t="shared" ca="1" si="5"/>
        <v>18592319.91723796</v>
      </c>
      <c r="H25" s="54">
        <f t="shared" ca="1" si="5"/>
        <v>18975955.924313203</v>
      </c>
      <c r="I25" s="54">
        <f t="shared" ca="1" si="5"/>
        <v>12233149.253212627</v>
      </c>
      <c r="J25" s="54">
        <f t="shared" ca="1" si="5"/>
        <v>15867572.415715052</v>
      </c>
      <c r="K25" s="54">
        <f t="shared" ca="1" si="5"/>
        <v>17425712.728988901</v>
      </c>
      <c r="L25" s="54">
        <f t="shared" ca="1" si="5"/>
        <v>18148142.849360637</v>
      </c>
      <c r="M25" s="54">
        <f t="shared" ca="1" si="5"/>
        <v>19581521.372395903</v>
      </c>
      <c r="N25" s="54">
        <f t="shared" ca="1" si="5"/>
        <v>20738929.328280568</v>
      </c>
    </row>
    <row r="26" spans="1:14" x14ac:dyDescent="0.25"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</row>
    <row r="27" spans="1:14" x14ac:dyDescent="0.25">
      <c r="B27" s="49" t="s">
        <v>217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</row>
    <row r="28" spans="1:14" x14ac:dyDescent="0.25">
      <c r="A28">
        <v>1</v>
      </c>
      <c r="B28" t="s">
        <v>218</v>
      </c>
      <c r="D28" s="52">
        <f ca="1">IF(D$33=1,D$3,0)</f>
        <v>0</v>
      </c>
      <c r="E28" s="52">
        <f t="shared" ref="E28:N28" ca="1" si="6">IF(E$33=1,E$3,0)</f>
        <v>0</v>
      </c>
      <c r="F28" s="52">
        <f t="shared" ca="1" si="6"/>
        <v>0</v>
      </c>
      <c r="G28" s="52">
        <f t="shared" ca="1" si="6"/>
        <v>0</v>
      </c>
      <c r="H28" s="52">
        <f t="shared" ca="1" si="6"/>
        <v>0</v>
      </c>
      <c r="I28" s="52">
        <f t="shared" ca="1" si="6"/>
        <v>0</v>
      </c>
      <c r="J28" s="52">
        <f t="shared" ca="1" si="6"/>
        <v>0</v>
      </c>
      <c r="K28" s="52">
        <f t="shared" ca="1" si="6"/>
        <v>0</v>
      </c>
      <c r="L28" s="52">
        <f t="shared" ca="1" si="6"/>
        <v>0</v>
      </c>
      <c r="M28" s="52">
        <f t="shared" ca="1" si="6"/>
        <v>0</v>
      </c>
      <c r="N28" s="52">
        <f t="shared" ca="1" si="6"/>
        <v>0</v>
      </c>
    </row>
    <row r="29" spans="1:14" x14ac:dyDescent="0.25">
      <c r="A29">
        <v>2</v>
      </c>
      <c r="B29" t="s">
        <v>219</v>
      </c>
      <c r="D29" s="52">
        <f ca="1">IF(D$33=2,D$3,0)</f>
        <v>0</v>
      </c>
      <c r="E29" s="52">
        <f t="shared" ref="E29:N29" ca="1" si="7">IF(E$33=2,E$3,0)</f>
        <v>0</v>
      </c>
      <c r="F29" s="52">
        <f t="shared" ca="1" si="7"/>
        <v>0</v>
      </c>
      <c r="G29" s="52">
        <f t="shared" ca="1" si="7"/>
        <v>0</v>
      </c>
      <c r="H29" s="52">
        <f t="shared" ca="1" si="7"/>
        <v>0</v>
      </c>
      <c r="I29" s="52">
        <f t="shared" ca="1" si="7"/>
        <v>0</v>
      </c>
      <c r="J29" s="52">
        <f t="shared" ca="1" si="7"/>
        <v>0</v>
      </c>
      <c r="K29" s="52">
        <f t="shared" ca="1" si="7"/>
        <v>0</v>
      </c>
      <c r="L29" s="52">
        <f t="shared" ca="1" si="7"/>
        <v>0</v>
      </c>
      <c r="M29" s="52">
        <f t="shared" ca="1" si="7"/>
        <v>0</v>
      </c>
      <c r="N29" s="52">
        <f t="shared" ca="1" si="7"/>
        <v>0</v>
      </c>
    </row>
    <row r="30" spans="1:14" x14ac:dyDescent="0.25">
      <c r="A30">
        <v>3</v>
      </c>
      <c r="B30" t="s">
        <v>220</v>
      </c>
      <c r="D30" s="52">
        <f ca="1">IF(D$33=3,D$3,0)</f>
        <v>14442444.303324653</v>
      </c>
      <c r="E30" s="52">
        <f t="shared" ref="E30:N30" ca="1" si="8">IF(E$33=3,E$3,0)</f>
        <v>16042313.853462718</v>
      </c>
      <c r="F30" s="52">
        <f t="shared" ca="1" si="8"/>
        <v>0</v>
      </c>
      <c r="G30" s="52">
        <f t="shared" ca="1" si="8"/>
        <v>0</v>
      </c>
      <c r="H30" s="52">
        <f t="shared" ca="1" si="8"/>
        <v>0</v>
      </c>
      <c r="I30" s="52">
        <f t="shared" ca="1" si="8"/>
        <v>0</v>
      </c>
      <c r="J30" s="52">
        <f t="shared" ca="1" si="8"/>
        <v>0</v>
      </c>
      <c r="K30" s="52">
        <f t="shared" ca="1" si="8"/>
        <v>0</v>
      </c>
      <c r="L30" s="52">
        <f t="shared" ca="1" si="8"/>
        <v>0</v>
      </c>
      <c r="M30" s="52">
        <f t="shared" ca="1" si="8"/>
        <v>0</v>
      </c>
      <c r="N30" s="52">
        <f t="shared" ca="1" si="8"/>
        <v>0</v>
      </c>
    </row>
    <row r="31" spans="1:14" x14ac:dyDescent="0.25">
      <c r="A31">
        <v>4</v>
      </c>
      <c r="B31" t="s">
        <v>221</v>
      </c>
      <c r="D31" s="52">
        <f ca="1">IF(D$33=4,D$3,0)</f>
        <v>0</v>
      </c>
      <c r="E31" s="52">
        <f t="shared" ref="E31:N31" ca="1" si="9">IF(E$33=4,E$3,0)</f>
        <v>0</v>
      </c>
      <c r="F31" s="52">
        <f t="shared" ca="1" si="9"/>
        <v>17408922.639179043</v>
      </c>
      <c r="G31" s="52">
        <f t="shared" ca="1" si="9"/>
        <v>18592319.91723796</v>
      </c>
      <c r="H31" s="52">
        <f t="shared" ca="1" si="9"/>
        <v>18975955.924313203</v>
      </c>
      <c r="I31" s="52">
        <f t="shared" ca="1" si="9"/>
        <v>12233149.253212627</v>
      </c>
      <c r="J31" s="52">
        <f t="shared" ca="1" si="9"/>
        <v>15867572.415715052</v>
      </c>
      <c r="K31" s="52">
        <f t="shared" ca="1" si="9"/>
        <v>17425712.728988901</v>
      </c>
      <c r="L31" s="52">
        <f t="shared" ca="1" si="9"/>
        <v>18148142.849360637</v>
      </c>
      <c r="M31" s="52">
        <f t="shared" ca="1" si="9"/>
        <v>19581521.372395903</v>
      </c>
      <c r="N31" s="52">
        <f t="shared" ca="1" si="9"/>
        <v>20738929.328280568</v>
      </c>
    </row>
    <row r="32" spans="1:14" x14ac:dyDescent="0.25">
      <c r="B32" t="s">
        <v>8</v>
      </c>
      <c r="D32" s="54">
        <f ca="1">SUM(D28:D31)</f>
        <v>14442444.303324653</v>
      </c>
      <c r="E32" s="54">
        <f t="shared" ref="E32:N32" ca="1" si="10">SUM(E28:E31)</f>
        <v>16042313.853462718</v>
      </c>
      <c r="F32" s="54">
        <f t="shared" ca="1" si="10"/>
        <v>17408922.639179043</v>
      </c>
      <c r="G32" s="54">
        <f t="shared" ca="1" si="10"/>
        <v>18592319.91723796</v>
      </c>
      <c r="H32" s="54">
        <f t="shared" ca="1" si="10"/>
        <v>18975955.924313203</v>
      </c>
      <c r="I32" s="54">
        <f t="shared" ca="1" si="10"/>
        <v>12233149.253212627</v>
      </c>
      <c r="J32" s="54">
        <f t="shared" ca="1" si="10"/>
        <v>15867572.415715052</v>
      </c>
      <c r="K32" s="54">
        <f t="shared" ca="1" si="10"/>
        <v>17425712.728988901</v>
      </c>
      <c r="L32" s="54">
        <f t="shared" ca="1" si="10"/>
        <v>18148142.849360637</v>
      </c>
      <c r="M32" s="54">
        <f t="shared" ca="1" si="10"/>
        <v>19581521.372395903</v>
      </c>
      <c r="N32" s="54">
        <f t="shared" ca="1" si="10"/>
        <v>20738929.328280568</v>
      </c>
    </row>
    <row r="33" spans="2:14" x14ac:dyDescent="0.25">
      <c r="D33" s="51">
        <f ca="1">OFFSET('Acquisition and CapEx'!$C66,0,'Risk '!D34)</f>
        <v>3</v>
      </c>
      <c r="E33" s="51">
        <f ca="1">OFFSET('Acquisition and CapEx'!$C66,0,'Risk '!E34)</f>
        <v>3</v>
      </c>
      <c r="F33" s="51">
        <f ca="1">OFFSET('Acquisition and CapEx'!$C66,0,'Risk '!F34)</f>
        <v>4</v>
      </c>
      <c r="G33" s="51">
        <f ca="1">OFFSET('Acquisition and CapEx'!$C66,0,'Risk '!G34)</f>
        <v>4</v>
      </c>
      <c r="H33" s="51">
        <f ca="1">OFFSET('Acquisition and CapEx'!$C66,0,'Risk '!H34)</f>
        <v>4</v>
      </c>
      <c r="I33" s="51">
        <f ca="1">OFFSET('Acquisition and CapEx'!$C66,0,'Risk '!I34)</f>
        <v>4</v>
      </c>
      <c r="J33" s="51">
        <f ca="1">OFFSET('Acquisition and CapEx'!$C66,0,'Risk '!J34)</f>
        <v>4</v>
      </c>
      <c r="K33" s="51">
        <f ca="1">OFFSET('Acquisition and CapEx'!$C66,0,'Risk '!K34)</f>
        <v>4</v>
      </c>
      <c r="L33" s="51">
        <f ca="1">OFFSET('Acquisition and CapEx'!$C66,0,'Risk '!L34)</f>
        <v>4</v>
      </c>
      <c r="M33" s="51">
        <f ca="1">OFFSET('Acquisition and CapEx'!$C66,0,'Risk '!M34)</f>
        <v>4</v>
      </c>
      <c r="N33" s="51">
        <f ca="1">OFFSET('Acquisition and CapEx'!$C66,0,'Risk '!N34)</f>
        <v>4</v>
      </c>
    </row>
    <row r="34" spans="2:14" outlineLevel="1" x14ac:dyDescent="0.25">
      <c r="D34" s="51">
        <f>Timeline!C25-1</f>
        <v>0</v>
      </c>
      <c r="E34" s="51">
        <f>Timeline!D25-1</f>
        <v>4</v>
      </c>
      <c r="F34" s="51">
        <f>Timeline!E25-1</f>
        <v>8</v>
      </c>
      <c r="G34" s="51">
        <f>Timeline!F25-1</f>
        <v>12</v>
      </c>
      <c r="H34" s="51">
        <f>Timeline!G25-1</f>
        <v>16</v>
      </c>
      <c r="I34" s="51">
        <f>Timeline!H25-1</f>
        <v>20</v>
      </c>
      <c r="J34" s="51">
        <f>Timeline!I25-1</f>
        <v>24</v>
      </c>
      <c r="K34" s="51">
        <f>Timeline!J25-1</f>
        <v>28</v>
      </c>
      <c r="L34" s="51">
        <f>Timeline!K25-1</f>
        <v>32</v>
      </c>
      <c r="M34" s="51">
        <f>Timeline!L25-1</f>
        <v>36</v>
      </c>
      <c r="N34" s="51">
        <f>Timeline!M25-1</f>
        <v>40</v>
      </c>
    </row>
    <row r="35" spans="2:14" x14ac:dyDescent="0.25"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</row>
    <row r="36" spans="2:14" outlineLevel="1" x14ac:dyDescent="0.25">
      <c r="B36" t="s">
        <v>294</v>
      </c>
      <c r="D36" s="52">
        <f ca="1">Summary!C35</f>
        <v>380561</v>
      </c>
      <c r="E36" s="52">
        <f ca="1">Summary!D35</f>
        <v>2649768.2773173433</v>
      </c>
      <c r="F36" s="52">
        <f ca="1">Summary!E35</f>
        <v>3334360.9315283676</v>
      </c>
      <c r="G36" s="52">
        <f ca="1">Summary!F35</f>
        <v>3621232.3531394545</v>
      </c>
      <c r="H36" s="52">
        <f ca="1">Summary!G35</f>
        <v>3939681.5069651888</v>
      </c>
      <c r="I36" s="52">
        <f ca="1">Summary!H35</f>
        <v>4304584.9978103545</v>
      </c>
      <c r="J36" s="52">
        <f ca="1">Summary!I35</f>
        <v>4582144.5616497975</v>
      </c>
      <c r="K36" s="52">
        <f ca="1">Summary!J35</f>
        <v>5097406.0351595627</v>
      </c>
      <c r="L36" s="52">
        <f ca="1">Summary!K35</f>
        <v>5238828.2770669386</v>
      </c>
      <c r="M36" s="52">
        <f ca="1">Summary!L35</f>
        <v>5335562.3610459156</v>
      </c>
      <c r="N36" s="52">
        <f ca="1">Summary!M35</f>
        <v>5495629.2318772906</v>
      </c>
    </row>
    <row r="37" spans="2:14" outlineLevel="1" x14ac:dyDescent="0.25">
      <c r="B37" t="s">
        <v>222</v>
      </c>
      <c r="D37" s="53">
        <f ca="1">Summary!C43</f>
        <v>33682373.850341283</v>
      </c>
      <c r="E37" s="53">
        <f ca="1">Summary!D43</f>
        <v>35877327.353445448</v>
      </c>
      <c r="F37" s="53">
        <f ca="1">Summary!E43</f>
        <v>37764562.687587582</v>
      </c>
      <c r="G37" s="53">
        <f ca="1">Summary!F43</f>
        <v>39079062.269036502</v>
      </c>
      <c r="H37" s="53">
        <f ca="1">Summary!G43</f>
        <v>39275200.834685482</v>
      </c>
      <c r="I37" s="53">
        <f ca="1">Summary!H43</f>
        <v>38359905.436519437</v>
      </c>
      <c r="J37" s="53">
        <f ca="1">Summary!I43</f>
        <v>42897853.924491167</v>
      </c>
      <c r="K37" s="53">
        <f ca="1">Summary!J43</f>
        <v>44434314.468872234</v>
      </c>
      <c r="L37" s="53">
        <f ca="1">Summary!K43</f>
        <v>44919526.126967698</v>
      </c>
      <c r="M37" s="53">
        <f ca="1">Summary!L43</f>
        <v>46261573.998575829</v>
      </c>
      <c r="N37" s="53">
        <f ca="1">Summary!M43</f>
        <v>47241218.115921892</v>
      </c>
    </row>
    <row r="38" spans="2:14" x14ac:dyDescent="0.25">
      <c r="B38" t="s">
        <v>295</v>
      </c>
      <c r="D38" s="10">
        <f ca="1">D36/D37</f>
        <v>1.1298520754235498E-2</v>
      </c>
      <c r="E38" s="10">
        <f t="shared" ref="E38:N38" ca="1" si="11">E36/E37</f>
        <v>7.3856345296101744E-2</v>
      </c>
      <c r="F38" s="10">
        <f t="shared" ca="1" si="11"/>
        <v>8.8293381260953985E-2</v>
      </c>
      <c r="G38" s="10">
        <f t="shared" ca="1" si="11"/>
        <v>9.2664259142386435E-2</v>
      </c>
      <c r="H38" s="10">
        <f t="shared" ca="1" si="11"/>
        <v>0.10030964637323765</v>
      </c>
      <c r="I38" s="10">
        <f t="shared" ca="1" si="11"/>
        <v>0.11221573538375564</v>
      </c>
      <c r="J38" s="10">
        <f t="shared" ca="1" si="11"/>
        <v>0.106815239981825</v>
      </c>
      <c r="K38" s="10">
        <f t="shared" ca="1" si="11"/>
        <v>0.1147177827786782</v>
      </c>
      <c r="L38" s="10">
        <f t="shared" ca="1" si="11"/>
        <v>0.11662697113631788</v>
      </c>
      <c r="M38" s="10">
        <f t="shared" ca="1" si="11"/>
        <v>0.11533464817280475</v>
      </c>
      <c r="N38" s="10">
        <f t="shared" ca="1" si="11"/>
        <v>0.11633123469407486</v>
      </c>
    </row>
    <row r="40" spans="2:14" outlineLevel="1" x14ac:dyDescent="0.25">
      <c r="B40" t="s">
        <v>223</v>
      </c>
      <c r="D40" s="52">
        <f ca="1">D41*D42</f>
        <v>240153.00000000003</v>
      </c>
      <c r="E40" s="52">
        <f t="shared" ref="E40:N40" ca="1" si="12">E41*E42</f>
        <v>252636.4375</v>
      </c>
      <c r="F40" s="52">
        <f t="shared" ca="1" si="12"/>
        <v>274841.1875</v>
      </c>
      <c r="G40" s="52">
        <f t="shared" ca="1" si="12"/>
        <v>276353.51796875003</v>
      </c>
      <c r="H40" s="52">
        <f t="shared" ca="1" si="12"/>
        <v>275368.30625000002</v>
      </c>
      <c r="I40" s="52">
        <f t="shared" ca="1" si="12"/>
        <v>275368.30625000002</v>
      </c>
      <c r="J40" s="52">
        <f t="shared" ca="1" si="12"/>
        <v>270709.70781250001</v>
      </c>
      <c r="K40" s="52">
        <f t="shared" ca="1" si="12"/>
        <v>278121.92578124994</v>
      </c>
      <c r="L40" s="52">
        <f t="shared" ca="1" si="12"/>
        <v>277242.30031249998</v>
      </c>
      <c r="M40" s="52">
        <f t="shared" ca="1" si="12"/>
        <v>275368.30624999997</v>
      </c>
      <c r="N40" s="52">
        <f t="shared" ca="1" si="12"/>
        <v>275368.30624999997</v>
      </c>
    </row>
    <row r="41" spans="2:14" outlineLevel="1" x14ac:dyDescent="0.25">
      <c r="B41" t="s">
        <v>224</v>
      </c>
      <c r="D41" s="53">
        <f>Summary!$B12</f>
        <v>300000</v>
      </c>
      <c r="E41" s="53">
        <f>Summary!$B12</f>
        <v>300000</v>
      </c>
      <c r="F41" s="53">
        <f>Summary!$B12</f>
        <v>300000</v>
      </c>
      <c r="G41" s="53">
        <f>Summary!$B12</f>
        <v>300000</v>
      </c>
      <c r="H41" s="53">
        <f>Summary!$B12</f>
        <v>300000</v>
      </c>
      <c r="I41" s="53">
        <f>Summary!$B12</f>
        <v>300000</v>
      </c>
      <c r="J41" s="53">
        <f>Summary!$B12</f>
        <v>300000</v>
      </c>
      <c r="K41" s="53">
        <f>Summary!$B12</f>
        <v>300000</v>
      </c>
      <c r="L41" s="53">
        <f>Summary!$B12</f>
        <v>300000</v>
      </c>
      <c r="M41" s="53">
        <f>Summary!$B12</f>
        <v>300000</v>
      </c>
      <c r="N41" s="53">
        <f>Summary!$B12</f>
        <v>300000</v>
      </c>
    </row>
    <row r="42" spans="2:14" x14ac:dyDescent="0.25">
      <c r="B42" t="s">
        <v>9</v>
      </c>
      <c r="D42" s="10">
        <f ca="1">Summary!C21</f>
        <v>0.80051000000000005</v>
      </c>
      <c r="E42" s="10">
        <f ca="1">Summary!D21</f>
        <v>0.84212145833333329</v>
      </c>
      <c r="F42" s="10">
        <f ca="1">Summary!E21</f>
        <v>0.91613729166666669</v>
      </c>
      <c r="G42" s="10">
        <f ca="1">Summary!F21</f>
        <v>0.92117839322916673</v>
      </c>
      <c r="H42" s="10">
        <f ca="1">Summary!G21</f>
        <v>0.91789435416666676</v>
      </c>
      <c r="I42" s="10">
        <f ca="1">Summary!H21</f>
        <v>0.91789435416666676</v>
      </c>
      <c r="J42" s="10">
        <f ca="1">Summary!I21</f>
        <v>0.90236569270833333</v>
      </c>
      <c r="K42" s="10">
        <f ca="1">Summary!J21</f>
        <v>0.92707308593749982</v>
      </c>
      <c r="L42" s="10">
        <f ca="1">Summary!K21</f>
        <v>0.92414100104166652</v>
      </c>
      <c r="M42" s="10">
        <f ca="1">Summary!L21</f>
        <v>0.91789435416666654</v>
      </c>
      <c r="N42" s="10">
        <f ca="1">Summary!M21</f>
        <v>0.91789435416666654</v>
      </c>
    </row>
    <row r="44" spans="2:14" outlineLevel="1" x14ac:dyDescent="0.25">
      <c r="B44" t="s">
        <v>225</v>
      </c>
      <c r="D44" s="52">
        <f ca="1">Summary!C33</f>
        <v>880561</v>
      </c>
      <c r="E44" s="52">
        <f ca="1">Summary!D33</f>
        <v>5705810.4452046789</v>
      </c>
      <c r="F44" s="52">
        <f ca="1">Summary!E33</f>
        <v>6482084.3644523229</v>
      </c>
      <c r="G44" s="52">
        <f ca="1">Summary!F33</f>
        <v>6863387.4890511278</v>
      </c>
      <c r="H44" s="52">
        <f ca="1">Summary!G33</f>
        <v>7279101.2969542108</v>
      </c>
      <c r="I44" s="52">
        <f ca="1">Summary!H33</f>
        <v>7744187.3814990465</v>
      </c>
      <c r="J44" s="52">
        <f ca="1">Summary!I33</f>
        <v>8124935.016849149</v>
      </c>
      <c r="K44" s="52">
        <f ca="1">Summary!J33</f>
        <v>8746480.2040148936</v>
      </c>
      <c r="L44" s="52">
        <f ca="1">Summary!K33</f>
        <v>8997374.6709879283</v>
      </c>
      <c r="M44" s="52">
        <f ca="1">Summary!L33</f>
        <v>9206865.1467845328</v>
      </c>
      <c r="N44" s="52">
        <f ca="1">Summary!M33</f>
        <v>9483071.1011880655</v>
      </c>
    </row>
    <row r="45" spans="2:14" outlineLevel="1" x14ac:dyDescent="0.25">
      <c r="B45" t="s">
        <v>226</v>
      </c>
      <c r="D45" s="53">
        <f ca="1">D44/(D42/E42)</f>
        <v>926333.60416666651</v>
      </c>
      <c r="E45" s="53">
        <f t="shared" ref="E45:N45" ca="1" si="13">E44/(E42/F42)</f>
        <v>6207306.174549575</v>
      </c>
      <c r="F45" s="53">
        <f t="shared" ca="1" si="13"/>
        <v>6517752.430707383</v>
      </c>
      <c r="G45" s="53">
        <f t="shared" ca="1" si="13"/>
        <v>6838919.2288522469</v>
      </c>
      <c r="H45" s="53">
        <f t="shared" ca="1" si="13"/>
        <v>7279101.2969542108</v>
      </c>
      <c r="I45" s="53">
        <f t="shared" ca="1" si="13"/>
        <v>7613173.5414298652</v>
      </c>
      <c r="J45" s="53">
        <f t="shared" ca="1" si="13"/>
        <v>8347401.3251816425</v>
      </c>
      <c r="K45" s="53">
        <f t="shared" ca="1" si="13"/>
        <v>8718817.4200479072</v>
      </c>
      <c r="L45" s="53">
        <f t="shared" ca="1" si="13"/>
        <v>8936557.7368746493</v>
      </c>
      <c r="M45" s="53">
        <f t="shared" ca="1" si="13"/>
        <v>9206865.1467845328</v>
      </c>
      <c r="N45" s="53" t="e">
        <f t="shared" ca="1" si="13"/>
        <v>#DIV/0!</v>
      </c>
    </row>
    <row r="46" spans="2:14" x14ac:dyDescent="0.25">
      <c r="B46" t="s">
        <v>227</v>
      </c>
      <c r="D46" s="10">
        <f ca="1">IF(D45&gt;0,D44/D45,0)</f>
        <v>0.95058734352205243</v>
      </c>
      <c r="E46" s="10">
        <f t="shared" ref="E46:N46" ca="1" si="14">IF(E45&gt;0,E44/E45,0)</f>
        <v>0.91920879762608354</v>
      </c>
      <c r="F46" s="10">
        <f t="shared" ca="1" si="14"/>
        <v>0.99452755123268943</v>
      </c>
      <c r="G46" s="10">
        <f t="shared" ca="1" si="14"/>
        <v>1.003577796341804</v>
      </c>
      <c r="H46" s="10">
        <f t="shared" ca="1" si="14"/>
        <v>1</v>
      </c>
      <c r="I46" s="10">
        <f t="shared" ca="1" si="14"/>
        <v>1.0172088340501135</v>
      </c>
      <c r="J46" s="10">
        <f t="shared" ca="1" si="14"/>
        <v>0.97334903406867734</v>
      </c>
      <c r="K46" s="10">
        <f t="shared" ca="1" si="14"/>
        <v>1.0031727678920515</v>
      </c>
      <c r="L46" s="10">
        <f t="shared" ca="1" si="14"/>
        <v>1.0068054094097476</v>
      </c>
      <c r="M46" s="10">
        <f t="shared" ca="1" si="14"/>
        <v>1</v>
      </c>
      <c r="N46" s="10" t="e">
        <f t="shared" ca="1" si="14"/>
        <v>#DIV/0!</v>
      </c>
    </row>
    <row r="48" spans="2:14" x14ac:dyDescent="0.25">
      <c r="B48" t="s">
        <v>296</v>
      </c>
      <c r="D48" s="52">
        <f>SUMIF('Acquisition and CapEx'!$C$16:$BI$16,'Risk '!D2+0.75,'Acquisition and CapEx'!$C$86:$BI$86)</f>
        <v>0</v>
      </c>
      <c r="E48" s="52">
        <f>SUMIF('Acquisition and CapEx'!$C$16:$BI$16,'Risk '!E2+0.75,'Acquisition and CapEx'!$C$86:$BI$86)</f>
        <v>0</v>
      </c>
      <c r="F48" s="52">
        <f>SUMIF('Acquisition and CapEx'!$C$16:$BI$16,'Risk '!F2+0.75,'Acquisition and CapEx'!$C$86:$BI$86)</f>
        <v>0</v>
      </c>
      <c r="G48" s="52">
        <f>SUMIF('Acquisition and CapEx'!$C$16:$BI$16,'Risk '!G2+0.75,'Acquisition and CapEx'!$C$86:$BI$86)</f>
        <v>0</v>
      </c>
      <c r="H48" s="52">
        <f>SUMIF('Acquisition and CapEx'!$C$16:$BI$16,'Risk '!H2+0.75,'Acquisition and CapEx'!$C$86:$BI$86)</f>
        <v>0</v>
      </c>
      <c r="I48" s="52">
        <f>SUMIF('Acquisition and CapEx'!$C$16:$BI$16,'Risk '!I2+0.75,'Acquisition and CapEx'!$C$86:$BI$86)</f>
        <v>0</v>
      </c>
      <c r="J48" s="52">
        <f>SUMIF('Acquisition and CapEx'!$C$16:$BI$16,'Risk '!J2+0.75,'Acquisition and CapEx'!$C$86:$BI$86)</f>
        <v>0</v>
      </c>
      <c r="K48" s="52">
        <f>SUMIF('Acquisition and CapEx'!$C$16:$BI$16,'Risk '!K2+0.75,'Acquisition and CapEx'!$C$86:$BI$86)</f>
        <v>0</v>
      </c>
      <c r="L48" s="52">
        <f>SUMIF('Acquisition and CapEx'!$C$16:$BI$16,'Risk '!L2+0.75,'Acquisition and CapEx'!$C$86:$BI$86)</f>
        <v>0</v>
      </c>
      <c r="M48" s="52">
        <f>SUMIF('Acquisition and CapEx'!$C$16:$BI$16,'Risk '!M2+0.75,'Acquisition and CapEx'!$C$86:$BI$86)</f>
        <v>0</v>
      </c>
      <c r="N48" s="52">
        <f>SUMIF('Acquisition and CapEx'!$C$16:$BI$16,'Risk '!N2+0.75,'Acquisition and CapEx'!$C$86:$BI$86)</f>
        <v>0</v>
      </c>
    </row>
    <row r="49" spans="1:14" x14ac:dyDescent="0.25">
      <c r="B49" t="s">
        <v>228</v>
      </c>
      <c r="D49" s="52">
        <f>SUMIF('Acquisition and CapEx'!$C$16:$BI$16,'Risk '!D2+0.75,'Acquisition and CapEx'!$C$87:$BI$87)</f>
        <v>0</v>
      </c>
      <c r="E49" s="52">
        <f>SUMIF('Acquisition and CapEx'!$C$16:$BI$16,'Risk '!E2+0.75,'Acquisition and CapEx'!$C$87:$BI$87)</f>
        <v>0</v>
      </c>
      <c r="F49" s="52">
        <f>SUMIF('Acquisition and CapEx'!$C$16:$BI$16,'Risk '!F2+0.75,'Acquisition and CapEx'!$C$87:$BI$87)</f>
        <v>0</v>
      </c>
      <c r="G49" s="52">
        <f>SUMIF('Acquisition and CapEx'!$C$16:$BI$16,'Risk '!G2+0.75,'Acquisition and CapEx'!$C$87:$BI$87)</f>
        <v>0</v>
      </c>
      <c r="H49" s="52">
        <f>SUMIF('Acquisition and CapEx'!$C$16:$BI$16,'Risk '!H2+0.75,'Acquisition and CapEx'!$C$87:$BI$87)</f>
        <v>0</v>
      </c>
      <c r="I49" s="52">
        <f>SUMIF('Acquisition and CapEx'!$C$16:$BI$16,'Risk '!I2+0.75,'Acquisition and CapEx'!$C$87:$BI$87)</f>
        <v>0</v>
      </c>
      <c r="J49" s="52">
        <f>SUMIF('Acquisition and CapEx'!$C$16:$BI$16,'Risk '!J2+0.75,'Acquisition and CapEx'!$C$87:$BI$87)</f>
        <v>0</v>
      </c>
      <c r="K49" s="52">
        <f>SUMIF('Acquisition and CapEx'!$C$16:$BI$16,'Risk '!K2+0.75,'Acquisition and CapEx'!$C$87:$BI$87)</f>
        <v>0</v>
      </c>
      <c r="L49" s="52">
        <f>SUMIF('Acquisition and CapEx'!$C$16:$BI$16,'Risk '!L2+0.75,'Acquisition and CapEx'!$C$87:$BI$87)</f>
        <v>0</v>
      </c>
      <c r="M49" s="52">
        <f>SUMIF('Acquisition and CapEx'!$C$16:$BI$16,'Risk '!M2+0.75,'Acquisition and CapEx'!$C$87:$BI$87)</f>
        <v>0</v>
      </c>
      <c r="N49" s="52">
        <f>SUMIF('Acquisition and CapEx'!$C$16:$BI$16,'Risk '!N2+0.75,'Acquisition and CapEx'!$C$87:$BI$87)</f>
        <v>0</v>
      </c>
    </row>
    <row r="51" spans="1:14" x14ac:dyDescent="0.25">
      <c r="B51" t="s">
        <v>229</v>
      </c>
      <c r="D51" s="55">
        <f ca="1">SUM(D52:D54)</f>
        <v>0</v>
      </c>
      <c r="E51" s="56">
        <f t="shared" ref="E51:N51" ca="1" si="15">SUM(E52:E54)</f>
        <v>0</v>
      </c>
      <c r="F51" s="56">
        <f t="shared" ca="1" si="15"/>
        <v>0</v>
      </c>
      <c r="G51" s="56">
        <f t="shared" ca="1" si="15"/>
        <v>0</v>
      </c>
      <c r="H51" s="56">
        <f t="shared" ca="1" si="15"/>
        <v>0</v>
      </c>
      <c r="I51" s="56">
        <f t="shared" ca="1" si="15"/>
        <v>0</v>
      </c>
      <c r="J51" s="56">
        <f t="shared" ca="1" si="15"/>
        <v>0</v>
      </c>
      <c r="K51" s="56">
        <f t="shared" ca="1" si="15"/>
        <v>0</v>
      </c>
      <c r="L51" s="56">
        <f t="shared" ca="1" si="15"/>
        <v>0</v>
      </c>
      <c r="M51" s="56">
        <f t="shared" ca="1" si="15"/>
        <v>0</v>
      </c>
      <c r="N51" s="57">
        <f t="shared" ca="1" si="15"/>
        <v>0</v>
      </c>
    </row>
    <row r="52" spans="1:14" x14ac:dyDescent="0.25">
      <c r="A52">
        <v>1</v>
      </c>
      <c r="B52" t="s">
        <v>230</v>
      </c>
      <c r="D52" t="str">
        <f ca="1">IF(D$56=1,"Ahead","")</f>
        <v/>
      </c>
      <c r="E52" t="str">
        <f t="shared" ref="E52:N52" ca="1" si="16">IF(E$56=1,"Ahead","")</f>
        <v/>
      </c>
      <c r="F52" t="str">
        <f t="shared" ca="1" si="16"/>
        <v/>
      </c>
      <c r="G52" t="str">
        <f t="shared" ca="1" si="16"/>
        <v/>
      </c>
      <c r="H52" t="str">
        <f t="shared" ca="1" si="16"/>
        <v/>
      </c>
      <c r="I52" t="str">
        <f t="shared" ca="1" si="16"/>
        <v/>
      </c>
      <c r="J52" t="str">
        <f t="shared" ca="1" si="16"/>
        <v/>
      </c>
      <c r="K52" t="str">
        <f t="shared" ca="1" si="16"/>
        <v/>
      </c>
      <c r="L52" t="str">
        <f t="shared" ca="1" si="16"/>
        <v/>
      </c>
      <c r="M52" t="str">
        <f t="shared" ca="1" si="16"/>
        <v/>
      </c>
      <c r="N52" t="str">
        <f t="shared" ca="1" si="16"/>
        <v/>
      </c>
    </row>
    <row r="53" spans="1:14" x14ac:dyDescent="0.25">
      <c r="A53">
        <v>2</v>
      </c>
      <c r="B53" t="s">
        <v>231</v>
      </c>
      <c r="D53" t="str">
        <f ca="1">IF(D$56=2,"On Sch","")</f>
        <v/>
      </c>
      <c r="E53" t="str">
        <f t="shared" ref="E53:N53" ca="1" si="17">IF(E$56=2,"On Sch","")</f>
        <v/>
      </c>
      <c r="F53" t="str">
        <f t="shared" ca="1" si="17"/>
        <v/>
      </c>
      <c r="G53" t="str">
        <f t="shared" ca="1" si="17"/>
        <v/>
      </c>
      <c r="H53" t="str">
        <f t="shared" ca="1" si="17"/>
        <v/>
      </c>
      <c r="I53" t="str">
        <f t="shared" ca="1" si="17"/>
        <v/>
      </c>
      <c r="J53" t="str">
        <f t="shared" ca="1" si="17"/>
        <v/>
      </c>
      <c r="K53" t="str">
        <f t="shared" ca="1" si="17"/>
        <v/>
      </c>
      <c r="L53" t="str">
        <f t="shared" ca="1" si="17"/>
        <v/>
      </c>
      <c r="M53" t="str">
        <f t="shared" ca="1" si="17"/>
        <v/>
      </c>
      <c r="N53" t="str">
        <f t="shared" ca="1" si="17"/>
        <v/>
      </c>
    </row>
    <row r="54" spans="1:14" x14ac:dyDescent="0.25">
      <c r="A54">
        <v>3</v>
      </c>
      <c r="B54" t="s">
        <v>232</v>
      </c>
      <c r="D54" t="str">
        <f ca="1">IF(D$56=3,"Behind","")</f>
        <v/>
      </c>
      <c r="E54" t="str">
        <f t="shared" ref="E54:N54" ca="1" si="18">IF(E$56=3,"Behind","")</f>
        <v/>
      </c>
      <c r="F54" t="str">
        <f t="shared" ca="1" si="18"/>
        <v/>
      </c>
      <c r="G54" t="str">
        <f t="shared" ca="1" si="18"/>
        <v/>
      </c>
      <c r="H54" t="str">
        <f t="shared" ca="1" si="18"/>
        <v/>
      </c>
      <c r="I54" t="str">
        <f t="shared" ca="1" si="18"/>
        <v/>
      </c>
      <c r="J54" t="str">
        <f t="shared" ca="1" si="18"/>
        <v/>
      </c>
      <c r="K54" t="str">
        <f t="shared" ca="1" si="18"/>
        <v/>
      </c>
      <c r="L54" t="str">
        <f t="shared" ca="1" si="18"/>
        <v/>
      </c>
      <c r="M54" t="str">
        <f t="shared" ca="1" si="18"/>
        <v/>
      </c>
      <c r="N54" t="str">
        <f t="shared" ca="1" si="18"/>
        <v/>
      </c>
    </row>
    <row r="55" spans="1:14" x14ac:dyDescent="0.25">
      <c r="A55">
        <v>4</v>
      </c>
      <c r="B55" t="s">
        <v>305</v>
      </c>
      <c r="D55" t="str">
        <f ca="1">IF(D$56=4,"    Done","")</f>
        <v xml:space="preserve">    Done</v>
      </c>
      <c r="E55" t="str">
        <f t="shared" ref="E55:N55" ca="1" si="19">IF(E$56=4,"    Done","")</f>
        <v xml:space="preserve">    Done</v>
      </c>
      <c r="F55" t="str">
        <f t="shared" ca="1" si="19"/>
        <v xml:space="preserve">    Done</v>
      </c>
      <c r="G55" t="str">
        <f t="shared" ca="1" si="19"/>
        <v xml:space="preserve">    Done</v>
      </c>
      <c r="H55" t="str">
        <f t="shared" ca="1" si="19"/>
        <v xml:space="preserve">    Done</v>
      </c>
      <c r="I55" t="str">
        <f t="shared" ca="1" si="19"/>
        <v xml:space="preserve">    Done</v>
      </c>
      <c r="J55" t="str">
        <f t="shared" ca="1" si="19"/>
        <v xml:space="preserve">    Done</v>
      </c>
      <c r="K55" t="str">
        <f t="shared" ca="1" si="19"/>
        <v xml:space="preserve">    Done</v>
      </c>
      <c r="L55" t="str">
        <f t="shared" ca="1" si="19"/>
        <v xml:space="preserve">    Done</v>
      </c>
      <c r="M55" t="str">
        <f t="shared" ca="1" si="19"/>
        <v xml:space="preserve">    Done</v>
      </c>
      <c r="N55" t="str">
        <f t="shared" ca="1" si="19"/>
        <v xml:space="preserve">    Done</v>
      </c>
    </row>
    <row r="56" spans="1:14" x14ac:dyDescent="0.25">
      <c r="D56" s="51">
        <f ca="1">OFFSET('Acquisition and CapEx'!$C67,0,'Risk '!D34)</f>
        <v>4</v>
      </c>
      <c r="E56" s="51">
        <f ca="1">OFFSET('Acquisition and CapEx'!$C67,0,'Risk '!E34)</f>
        <v>4</v>
      </c>
      <c r="F56" s="51">
        <f ca="1">OFFSET('Acquisition and CapEx'!$C67,0,'Risk '!F34)</f>
        <v>4</v>
      </c>
      <c r="G56" s="51">
        <f ca="1">OFFSET('Acquisition and CapEx'!$C67,0,'Risk '!G34)</f>
        <v>4</v>
      </c>
      <c r="H56" s="51">
        <f ca="1">OFFSET('Acquisition and CapEx'!$C67,0,'Risk '!H34)</f>
        <v>4</v>
      </c>
      <c r="I56" s="51">
        <f ca="1">OFFSET('Acquisition and CapEx'!$C67,0,'Risk '!I34)</f>
        <v>4</v>
      </c>
      <c r="J56" s="51">
        <f ca="1">OFFSET('Acquisition and CapEx'!$C67,0,'Risk '!J34)</f>
        <v>4</v>
      </c>
      <c r="K56" s="51">
        <f ca="1">OFFSET('Acquisition and CapEx'!$C67,0,'Risk '!K34)</f>
        <v>4</v>
      </c>
      <c r="L56" s="51">
        <f ca="1">OFFSET('Acquisition and CapEx'!$C67,0,'Risk '!L34)</f>
        <v>4</v>
      </c>
      <c r="M56" s="51">
        <f ca="1">OFFSET('Acquisition and CapEx'!$C67,0,'Risk '!M34)</f>
        <v>4</v>
      </c>
      <c r="N56" s="51">
        <f ca="1">OFFSET('Acquisition and CapEx'!$C67,0,'Risk '!N34)</f>
        <v>4</v>
      </c>
    </row>
    <row r="57" spans="1:14" s="47" customFormat="1" x14ac:dyDescent="0.25"/>
    <row r="58" spans="1:14" outlineLevel="1" x14ac:dyDescent="0.25">
      <c r="B58" t="s">
        <v>233</v>
      </c>
      <c r="D58" s="52">
        <f>Summary!C30</f>
        <v>18000000</v>
      </c>
      <c r="E58" s="52">
        <f>Summary!D30</f>
        <v>18000000</v>
      </c>
      <c r="F58" s="52">
        <f>Summary!E30</f>
        <v>18000000</v>
      </c>
      <c r="G58" s="52">
        <f>Summary!F30</f>
        <v>17695747.053174831</v>
      </c>
      <c r="H58" s="52">
        <f>Summary!G30</f>
        <v>17378355.808639679</v>
      </c>
      <c r="I58" s="52">
        <f ca="1">Summary!H30</f>
        <v>23680063.949477624</v>
      </c>
      <c r="J58" s="52">
        <f ca="1">Summary!I30</f>
        <v>23312013.682955228</v>
      </c>
      <c r="K58" s="52">
        <f ca="1">Summary!J30</f>
        <v>22925212.971603543</v>
      </c>
      <c r="L58" s="52">
        <f ca="1">Summary!K30</f>
        <v>22518706.567693442</v>
      </c>
      <c r="M58" s="52">
        <f ca="1">Summary!L30</f>
        <v>22091490.558078419</v>
      </c>
      <c r="N58" s="52">
        <f ca="1">Summary!M30</f>
        <v>21642509.884918477</v>
      </c>
    </row>
    <row r="59" spans="1:14" outlineLevel="1" x14ac:dyDescent="0.25">
      <c r="B59" t="s">
        <v>234</v>
      </c>
      <c r="D59" s="53">
        <f ca="1">D37</f>
        <v>33682373.850341283</v>
      </c>
      <c r="E59" s="53">
        <f t="shared" ref="E59:N59" ca="1" si="20">E37</f>
        <v>35877327.353445448</v>
      </c>
      <c r="F59" s="53">
        <f t="shared" ca="1" si="20"/>
        <v>37764562.687587582</v>
      </c>
      <c r="G59" s="53">
        <f t="shared" ca="1" si="20"/>
        <v>39079062.269036502</v>
      </c>
      <c r="H59" s="53">
        <f t="shared" ca="1" si="20"/>
        <v>39275200.834685482</v>
      </c>
      <c r="I59" s="53">
        <f t="shared" ca="1" si="20"/>
        <v>38359905.436519437</v>
      </c>
      <c r="J59" s="53">
        <f t="shared" ca="1" si="20"/>
        <v>42897853.924491167</v>
      </c>
      <c r="K59" s="53">
        <f t="shared" ca="1" si="20"/>
        <v>44434314.468872234</v>
      </c>
      <c r="L59" s="53">
        <f t="shared" ca="1" si="20"/>
        <v>44919526.126967698</v>
      </c>
      <c r="M59" s="53">
        <f t="shared" ca="1" si="20"/>
        <v>46261573.998575829</v>
      </c>
      <c r="N59" s="53">
        <f t="shared" ca="1" si="20"/>
        <v>47241218.115921892</v>
      </c>
    </row>
    <row r="60" spans="1:14" x14ac:dyDescent="0.25">
      <c r="B60" t="s">
        <v>235</v>
      </c>
      <c r="D60" s="10">
        <f ca="1">D58/D59</f>
        <v>0.53440413909002493</v>
      </c>
      <c r="E60" s="10">
        <f t="shared" ref="E60:N60" ca="1" si="21">E58/E59</f>
        <v>0.5017096123875957</v>
      </c>
      <c r="F60" s="10">
        <f t="shared" ca="1" si="21"/>
        <v>0.47663732131383113</v>
      </c>
      <c r="G60" s="10">
        <f t="shared" ca="1" si="21"/>
        <v>0.45281913192670681</v>
      </c>
      <c r="H60" s="10">
        <f t="shared" ca="1" si="21"/>
        <v>0.44247656127304041</v>
      </c>
      <c r="I60" s="10">
        <f t="shared" ca="1" si="21"/>
        <v>0.61731288646331506</v>
      </c>
      <c r="J60" s="10">
        <f t="shared" ca="1" si="21"/>
        <v>0.54343076751552777</v>
      </c>
      <c r="K60" s="10">
        <f t="shared" ca="1" si="21"/>
        <v>0.51593488603640869</v>
      </c>
      <c r="L60" s="10">
        <f t="shared" ca="1" si="21"/>
        <v>0.50131220227130147</v>
      </c>
      <c r="M60" s="10">
        <f t="shared" ca="1" si="21"/>
        <v>0.47753434759393421</v>
      </c>
      <c r="N60" s="10">
        <f t="shared" ca="1" si="21"/>
        <v>0.45812768484951955</v>
      </c>
    </row>
    <row r="62" spans="1:14" outlineLevel="1" x14ac:dyDescent="0.25">
      <c r="B62" t="s">
        <v>236</v>
      </c>
      <c r="D62" s="52">
        <f>SUMIF(Financing!$C$11:$BI$11,'Risk '!D$2+0.75,Financing!$C$60:$BI$60)</f>
        <v>0</v>
      </c>
      <c r="E62" s="52">
        <f>SUMIF(Financing!$C$11:$BI$11,'Risk '!E$2+0.75,Financing!$C$60:$BI$60)</f>
        <v>0</v>
      </c>
      <c r="F62" s="52">
        <f>SUMIF(Financing!$C$11:$BI$11,'Risk '!F$2+0.75,Financing!$C$60:$BI$60)</f>
        <v>0</v>
      </c>
      <c r="G62" s="52">
        <f>SUMIF(Financing!$C$11:$BI$11,'Risk '!G$2+0.75,Financing!$C$60:$BI$60)</f>
        <v>0</v>
      </c>
      <c r="H62" s="52">
        <f>SUMIF(Financing!$C$11:$BI$11,'Risk '!H$2+0.75,Financing!$C$60:$BI$60)</f>
        <v>0</v>
      </c>
      <c r="I62" s="52">
        <f>SUMIF(Financing!$C$11:$BI$11,'Risk '!I$2+0.75,Financing!$C$60:$BI$60)</f>
        <v>0</v>
      </c>
      <c r="J62" s="52">
        <f>SUMIF(Financing!$C$11:$BI$11,'Risk '!J$2+0.75,Financing!$C$60:$BI$60)</f>
        <v>0</v>
      </c>
      <c r="K62" s="52">
        <f>SUMIF(Financing!$C$11:$BI$11,'Risk '!K$2+0.75,Financing!$C$60:$BI$60)</f>
        <v>0</v>
      </c>
      <c r="L62" s="52">
        <f>SUMIF(Financing!$C$11:$BI$11,'Risk '!L$2+0.75,Financing!$C$60:$BI$60)</f>
        <v>0</v>
      </c>
      <c r="M62" s="52">
        <f>SUMIF(Financing!$C$11:$BI$11,'Risk '!M$2+0.75,Financing!$C$60:$BI$60)</f>
        <v>0</v>
      </c>
      <c r="N62" s="52">
        <f>SUMIF(Financing!$C$11:$BI$11,'Risk '!N$2+0.75,Financing!$C$60:$BI$60)</f>
        <v>0</v>
      </c>
    </row>
    <row r="63" spans="1:14" outlineLevel="1" x14ac:dyDescent="0.25">
      <c r="B63" t="s">
        <v>301</v>
      </c>
      <c r="D63" s="52">
        <f>SUMIF(Financing!$C$11:$BI$11,'Risk '!D$2+0.75,Financing!$C$61:$BI$61)</f>
        <v>18000000</v>
      </c>
      <c r="E63" s="52">
        <f>SUMIF(Financing!$C$11:$BI$11,'Risk '!E$2+0.75,Financing!$C$61:$BI$61)</f>
        <v>18000000</v>
      </c>
      <c r="F63" s="52">
        <f>SUMIF(Financing!$C$11:$BI$11,'Risk '!F$2+0.75,Financing!$C$61:$BI$61)</f>
        <v>18000000</v>
      </c>
      <c r="G63" s="52">
        <f>SUMIF(Financing!$C$11:$BI$11,'Risk '!G$2+0.75,Financing!$C$61:$BI$61)</f>
        <v>17695747.053174831</v>
      </c>
      <c r="H63" s="52">
        <f>SUMIF(Financing!$C$11:$BI$11,'Risk '!H$2+0.75,Financing!$C$61:$BI$61)</f>
        <v>17378355.808639679</v>
      </c>
      <c r="I63" s="52">
        <f ca="1">SUMIF(Financing!$C$11:$BI$11,'Risk '!I$2+0.75,Financing!$C$61:$BI$61)</f>
        <v>23680063.949477624</v>
      </c>
      <c r="J63" s="52">
        <f ca="1">SUMIF(Financing!$C$11:$BI$11,'Risk '!J$2+0.75,Financing!$C$61:$BI$61)</f>
        <v>23312013.682955228</v>
      </c>
      <c r="K63" s="52">
        <f ca="1">SUMIF(Financing!$C$11:$BI$11,'Risk '!K$2+0.75,Financing!$C$61:$BI$61)</f>
        <v>22925212.971603543</v>
      </c>
      <c r="L63" s="52">
        <f ca="1">SUMIF(Financing!$C$11:$BI$11,'Risk '!L$2+0.75,Financing!$C$61:$BI$61)</f>
        <v>22518706.567693442</v>
      </c>
      <c r="M63" s="52">
        <f ca="1">SUMIF(Financing!$C$11:$BI$11,'Risk '!M$2+0.75,Financing!$C$61:$BI$61)</f>
        <v>22091490.558078419</v>
      </c>
      <c r="N63" s="52">
        <f ca="1">SUMIF(Financing!$C$11:$BI$11,'Risk '!N$2+0.75,Financing!$C$61:$BI$61)</f>
        <v>21642509.884918477</v>
      </c>
    </row>
    <row r="64" spans="1:14" x14ac:dyDescent="0.25">
      <c r="B64" t="s">
        <v>237</v>
      </c>
      <c r="D64" s="10">
        <f>D63/SUM(D62:D63)</f>
        <v>1</v>
      </c>
      <c r="E64" s="10">
        <f t="shared" ref="E64:N64" si="22">E63/SUM(E62:E63)</f>
        <v>1</v>
      </c>
      <c r="F64" s="10">
        <f t="shared" si="22"/>
        <v>1</v>
      </c>
      <c r="G64" s="10">
        <f t="shared" si="22"/>
        <v>1</v>
      </c>
      <c r="H64" s="10">
        <f t="shared" si="22"/>
        <v>1</v>
      </c>
      <c r="I64" s="10">
        <f t="shared" ca="1" si="22"/>
        <v>1</v>
      </c>
      <c r="J64" s="10">
        <f t="shared" ca="1" si="22"/>
        <v>1</v>
      </c>
      <c r="K64" s="10">
        <f t="shared" ca="1" si="22"/>
        <v>1</v>
      </c>
      <c r="L64" s="10">
        <f t="shared" ca="1" si="22"/>
        <v>1</v>
      </c>
      <c r="M64" s="10">
        <f t="shared" ca="1" si="22"/>
        <v>1</v>
      </c>
      <c r="N64" s="10">
        <f t="shared" ca="1" si="22"/>
        <v>1</v>
      </c>
    </row>
    <row r="66" spans="2:14" x14ac:dyDescent="0.25">
      <c r="B66" t="s">
        <v>302</v>
      </c>
      <c r="D66" s="52">
        <f>SUMIF('Qtr Cash Flow'!$C$4:$BI$4,'Cash Flow'!C$3,Financing!$C51:$BI51)</f>
        <v>0</v>
      </c>
      <c r="E66" s="52">
        <f>SUMIF('Qtr Cash Flow'!$C$4:$BI$4,'Cash Flow'!D$3,Financing!$C51:$BI51)</f>
        <v>0</v>
      </c>
      <c r="F66" s="52">
        <f>SUMIF('Qtr Cash Flow'!$C$4:$BI$4,'Cash Flow'!E$3,Financing!$C51:$BI51)</f>
        <v>0</v>
      </c>
      <c r="G66" s="52">
        <f>SUMIF('Qtr Cash Flow'!$C$4:$BI$4,'Cash Flow'!F$3,Financing!$C51:$BI51)</f>
        <v>304252.94682516984</v>
      </c>
      <c r="H66" s="52">
        <f>SUMIF('Qtr Cash Flow'!$C$4:$BI$4,'Cash Flow'!G$3,Financing!$C51:$BI51)</f>
        <v>317391.24453515559</v>
      </c>
      <c r="I66" s="52">
        <f ca="1">SUMIF('Qtr Cash Flow'!$C$4:$BI$4,'Cash Flow'!H$3,Financing!$C51:$BI51)</f>
        <v>17642636.99123745</v>
      </c>
      <c r="J66" s="52">
        <f ca="1">SUMIF('Qtr Cash Flow'!$C$4:$BI$4,'Cash Flow'!I$3,Financing!$C51:$BI51)</f>
        <v>368050.26652239321</v>
      </c>
      <c r="K66" s="52">
        <f ca="1">SUMIF('Qtr Cash Flow'!$C$4:$BI$4,'Cash Flow'!J$3,Financing!$C51:$BI51)</f>
        <v>386800.71135168709</v>
      </c>
      <c r="L66" s="52">
        <f ca="1">SUMIF('Qtr Cash Flow'!$C$4:$BI$4,'Cash Flow'!K$3,Financing!$C51:$BI51)</f>
        <v>406506.40391009778</v>
      </c>
      <c r="M66" s="52">
        <f ca="1">SUMIF('Qtr Cash Flow'!$C$4:$BI$4,'Cash Flow'!L$3,Financing!$C51:$BI51)</f>
        <v>427216.00961502193</v>
      </c>
      <c r="N66" s="52">
        <f ca="1">SUMIF('Qtr Cash Flow'!$C$4:$BI$4,'Cash Flow'!M$3,Financing!$C51:$BI51)</f>
        <v>448980.67315994046</v>
      </c>
    </row>
    <row r="67" spans="2:14" x14ac:dyDescent="0.25">
      <c r="B67" t="s">
        <v>303</v>
      </c>
      <c r="C67"/>
      <c r="D67" s="52">
        <f>D66</f>
        <v>0</v>
      </c>
      <c r="E67" s="52">
        <f>D67+E66</f>
        <v>0</v>
      </c>
      <c r="F67" s="52">
        <f t="shared" ref="F67:N67" si="23">E67+F66</f>
        <v>0</v>
      </c>
      <c r="G67" s="52">
        <f t="shared" si="23"/>
        <v>304252.94682516984</v>
      </c>
      <c r="H67" s="52">
        <f t="shared" si="23"/>
        <v>621644.19136032544</v>
      </c>
      <c r="I67" s="52">
        <f t="shared" ca="1" si="23"/>
        <v>18264281.182597775</v>
      </c>
      <c r="J67" s="52">
        <f t="shared" ca="1" si="23"/>
        <v>18632331.449120168</v>
      </c>
      <c r="K67" s="52">
        <f t="shared" ca="1" si="23"/>
        <v>19019132.160471857</v>
      </c>
      <c r="L67" s="52">
        <f t="shared" ca="1" si="23"/>
        <v>19425638.564381953</v>
      </c>
      <c r="M67" s="52">
        <f t="shared" ca="1" si="23"/>
        <v>19852854.573996976</v>
      </c>
      <c r="N67" s="52">
        <f t="shared" ca="1" si="23"/>
        <v>20301835.247156918</v>
      </c>
    </row>
    <row r="68" spans="2:14" x14ac:dyDescent="0.25">
      <c r="C68"/>
    </row>
    <row r="69" spans="2:14" x14ac:dyDescent="0.25">
      <c r="B69" t="s">
        <v>238</v>
      </c>
      <c r="C69"/>
    </row>
    <row r="70" spans="2:14" x14ac:dyDescent="0.25">
      <c r="C70"/>
    </row>
    <row r="71" spans="2:14" x14ac:dyDescent="0.25">
      <c r="C71"/>
    </row>
    <row r="72" spans="2:14" x14ac:dyDescent="0.25">
      <c r="C72"/>
    </row>
    <row r="73" spans="2:14" x14ac:dyDescent="0.25">
      <c r="C73"/>
    </row>
    <row r="74" spans="2:14" x14ac:dyDescent="0.25">
      <c r="C74"/>
    </row>
    <row r="75" spans="2:14" x14ac:dyDescent="0.25">
      <c r="C75"/>
    </row>
    <row r="76" spans="2:14" x14ac:dyDescent="0.25">
      <c r="C76"/>
    </row>
    <row r="77" spans="2:14" x14ac:dyDescent="0.25">
      <c r="C77"/>
    </row>
    <row r="78" spans="2:14" x14ac:dyDescent="0.25">
      <c r="C78"/>
    </row>
    <row r="79" spans="2:14" x14ac:dyDescent="0.25">
      <c r="C79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CN72"/>
  <sheetViews>
    <sheetView workbookViewId="0">
      <selection activeCell="C7" sqref="C7"/>
    </sheetView>
  </sheetViews>
  <sheetFormatPr defaultRowHeight="15" x14ac:dyDescent="0.25"/>
  <cols>
    <col min="1" max="1" width="19.85546875" bestFit="1" customWidth="1"/>
    <col min="3" max="3" width="15" bestFit="1" customWidth="1"/>
    <col min="4" max="11" width="11.5703125" bestFit="1" customWidth="1"/>
    <col min="61" max="61" width="11.5703125" bestFit="1" customWidth="1"/>
  </cols>
  <sheetData>
    <row r="3" spans="1:92" x14ac:dyDescent="0.25">
      <c r="C3" s="2">
        <f>Timeline!C12</f>
        <v>2014.75</v>
      </c>
      <c r="D3" s="2">
        <f>Timeline!D12</f>
        <v>2015</v>
      </c>
      <c r="E3" s="2">
        <f>Timeline!E12</f>
        <v>2015.25</v>
      </c>
      <c r="F3" s="2">
        <f>Timeline!F12</f>
        <v>2015.5</v>
      </c>
      <c r="G3" s="2">
        <f>Timeline!G12</f>
        <v>2015.75</v>
      </c>
      <c r="H3" s="2">
        <f>Timeline!H12</f>
        <v>2016</v>
      </c>
      <c r="I3" s="2">
        <f>Timeline!I12</f>
        <v>2016.25</v>
      </c>
      <c r="J3" s="2">
        <f>Timeline!J12</f>
        <v>2016.5</v>
      </c>
      <c r="K3" s="2">
        <f>Timeline!K12</f>
        <v>2016.75</v>
      </c>
      <c r="L3" s="2">
        <f>Timeline!L12</f>
        <v>2017</v>
      </c>
      <c r="M3" s="2">
        <f>Timeline!M12</f>
        <v>2017.25</v>
      </c>
      <c r="N3" s="2">
        <f>Timeline!N12</f>
        <v>2017.5</v>
      </c>
      <c r="O3" s="2">
        <f>Timeline!O12</f>
        <v>2017.75</v>
      </c>
      <c r="P3" s="2">
        <f>Timeline!P12</f>
        <v>2018</v>
      </c>
      <c r="Q3" s="2">
        <f>Timeline!Q12</f>
        <v>2018.25</v>
      </c>
      <c r="R3" s="2">
        <f>Timeline!R12</f>
        <v>2018.5</v>
      </c>
      <c r="S3" s="2">
        <f>Timeline!S12</f>
        <v>2018.75</v>
      </c>
      <c r="T3" s="2">
        <f>Timeline!T12</f>
        <v>2019</v>
      </c>
      <c r="U3" s="2">
        <f>Timeline!U12</f>
        <v>2019.25</v>
      </c>
      <c r="V3" s="2">
        <f>Timeline!V12</f>
        <v>2019.5</v>
      </c>
      <c r="W3" s="2">
        <f>Timeline!W12</f>
        <v>2019.75</v>
      </c>
      <c r="X3" s="2">
        <f>Timeline!X12</f>
        <v>2020</v>
      </c>
      <c r="Y3" s="2">
        <f>Timeline!Y12</f>
        <v>2020.25</v>
      </c>
      <c r="Z3" s="2">
        <f>Timeline!Z12</f>
        <v>2020.5</v>
      </c>
      <c r="AA3" s="2">
        <f>Timeline!AA12</f>
        <v>2020.75</v>
      </c>
      <c r="AB3" s="2">
        <f>Timeline!AB12</f>
        <v>2021</v>
      </c>
      <c r="AC3" s="2">
        <f>Timeline!AC12</f>
        <v>2021.25</v>
      </c>
      <c r="AD3" s="2">
        <f>Timeline!AD12</f>
        <v>2021.5</v>
      </c>
      <c r="AE3" s="2">
        <f>Timeline!AE12</f>
        <v>2021.75</v>
      </c>
      <c r="AF3" s="2">
        <f>Timeline!AF12</f>
        <v>2022</v>
      </c>
      <c r="AG3" s="2">
        <f>Timeline!AG12</f>
        <v>2022.25</v>
      </c>
      <c r="AH3" s="2">
        <f>Timeline!AH12</f>
        <v>2022.5</v>
      </c>
      <c r="AI3" s="2">
        <f>Timeline!AI12</f>
        <v>2022.75</v>
      </c>
      <c r="AJ3" s="2">
        <f>Timeline!AJ12</f>
        <v>2023</v>
      </c>
      <c r="AK3" s="2">
        <f>Timeline!AK12</f>
        <v>2023.25</v>
      </c>
      <c r="AL3" s="2">
        <f>Timeline!AL12</f>
        <v>2023.5</v>
      </c>
      <c r="AM3" s="2">
        <f>Timeline!AM12</f>
        <v>2023.75</v>
      </c>
      <c r="AN3" s="2">
        <f>Timeline!AN12</f>
        <v>2024</v>
      </c>
      <c r="AO3" s="2">
        <f>Timeline!AO12</f>
        <v>2024.25</v>
      </c>
      <c r="AP3" s="2">
        <f>Timeline!AP12</f>
        <v>2024.5</v>
      </c>
      <c r="AQ3" s="2">
        <f>Timeline!AQ12</f>
        <v>2024.75</v>
      </c>
      <c r="AR3" s="2">
        <f>Timeline!AR12</f>
        <v>2025</v>
      </c>
      <c r="AS3" s="2">
        <f>Timeline!AS12</f>
        <v>2025.25</v>
      </c>
      <c r="AT3" s="2">
        <f>Timeline!AT12</f>
        <v>2025.5</v>
      </c>
      <c r="AU3" s="2">
        <f>Timeline!AU12</f>
        <v>2025.75</v>
      </c>
      <c r="AV3" s="2">
        <f>Timeline!AV12</f>
        <v>2026</v>
      </c>
      <c r="AW3" s="2">
        <f>Timeline!AW12</f>
        <v>2026.25</v>
      </c>
      <c r="AX3" s="2">
        <f>Timeline!AX12</f>
        <v>2026.5</v>
      </c>
      <c r="AY3" s="2">
        <f>Timeline!AY12</f>
        <v>2026.75</v>
      </c>
      <c r="AZ3" s="2">
        <f>Timeline!AZ12</f>
        <v>2027</v>
      </c>
      <c r="BA3" s="2">
        <f>Timeline!BA12</f>
        <v>2027.25</v>
      </c>
      <c r="BB3" s="2">
        <f>Timeline!BB12</f>
        <v>2027.5</v>
      </c>
      <c r="BC3" s="2">
        <f>Timeline!BC12</f>
        <v>2027.75</v>
      </c>
      <c r="BD3" s="2">
        <f>Timeline!BD12</f>
        <v>2028</v>
      </c>
      <c r="BE3" s="2">
        <f>Timeline!BE12</f>
        <v>2028.25</v>
      </c>
      <c r="BF3" s="2">
        <f>Timeline!BF12</f>
        <v>2028.5</v>
      </c>
      <c r="BG3" s="2">
        <f>Timeline!BG12</f>
        <v>2028.75</v>
      </c>
      <c r="BH3" s="2">
        <f>Timeline!BH12</f>
        <v>2029</v>
      </c>
      <c r="BI3" s="2">
        <f>Timeline!BI12</f>
        <v>2029.25</v>
      </c>
      <c r="BJ3" s="2">
        <f>Timeline!BJ12</f>
        <v>0</v>
      </c>
      <c r="BK3" s="2">
        <f>Timeline!BK12</f>
        <v>0</v>
      </c>
      <c r="BL3" s="2">
        <f>Timeline!BL12</f>
        <v>0</v>
      </c>
      <c r="BM3" s="2">
        <f>Timeline!BM12</f>
        <v>0</v>
      </c>
      <c r="BN3" s="2">
        <f>Timeline!BN12</f>
        <v>0</v>
      </c>
      <c r="BO3" s="2">
        <f>Timeline!BO12</f>
        <v>0</v>
      </c>
      <c r="BP3" s="2">
        <f>Timeline!BP12</f>
        <v>0</v>
      </c>
      <c r="BQ3" s="2">
        <f>Timeline!BQ12</f>
        <v>0</v>
      </c>
      <c r="BR3" s="2">
        <f>Timeline!BR12</f>
        <v>0</v>
      </c>
      <c r="BS3" s="2">
        <f>Timeline!BS12</f>
        <v>0</v>
      </c>
      <c r="BT3" s="2">
        <f>Timeline!BT12</f>
        <v>0</v>
      </c>
      <c r="BU3" s="2">
        <f>Timeline!BU12</f>
        <v>0</v>
      </c>
      <c r="BV3" s="2">
        <f>Timeline!BV12</f>
        <v>0</v>
      </c>
      <c r="BW3" s="2">
        <f>Timeline!BW12</f>
        <v>0</v>
      </c>
      <c r="BX3" s="2">
        <f>Timeline!BX12</f>
        <v>0</v>
      </c>
      <c r="BY3" s="2">
        <f>Timeline!BY12</f>
        <v>0</v>
      </c>
      <c r="BZ3" s="2">
        <f>Timeline!BZ12</f>
        <v>0</v>
      </c>
      <c r="CA3" s="2">
        <f>Timeline!CA12</f>
        <v>0</v>
      </c>
      <c r="CB3" s="2">
        <f>Timeline!CB12</f>
        <v>0</v>
      </c>
      <c r="CC3" s="2">
        <f>Timeline!CC12</f>
        <v>0</v>
      </c>
      <c r="CD3" s="2">
        <f>Timeline!CD12</f>
        <v>0</v>
      </c>
      <c r="CE3" s="2">
        <f>Timeline!CE12</f>
        <v>0</v>
      </c>
      <c r="CF3" s="2">
        <f>Timeline!CF12</f>
        <v>0</v>
      </c>
      <c r="CG3" s="2">
        <f>Timeline!CG12</f>
        <v>0</v>
      </c>
      <c r="CH3" s="2">
        <f>Timeline!CH12</f>
        <v>0</v>
      </c>
      <c r="CI3" s="2">
        <f>Timeline!CI12</f>
        <v>0</v>
      </c>
      <c r="CJ3" s="2">
        <f>Timeline!CJ12</f>
        <v>0</v>
      </c>
      <c r="CK3" s="2">
        <f>Timeline!CK12</f>
        <v>0</v>
      </c>
      <c r="CL3" s="2">
        <f>Timeline!CL12</f>
        <v>0</v>
      </c>
      <c r="CM3" s="2">
        <f>Timeline!CM12</f>
        <v>0</v>
      </c>
      <c r="CN3" s="2">
        <f>Timeline!CN12</f>
        <v>0</v>
      </c>
    </row>
    <row r="4" spans="1:92" x14ac:dyDescent="0.25">
      <c r="C4" s="2">
        <f>Timeline!C13</f>
        <v>2014</v>
      </c>
      <c r="D4" s="2">
        <f>Timeline!D13</f>
        <v>2015</v>
      </c>
      <c r="E4" s="2">
        <f>Timeline!E13</f>
        <v>2015</v>
      </c>
      <c r="F4" s="2">
        <f>Timeline!F13</f>
        <v>2015</v>
      </c>
      <c r="G4" s="2">
        <f>Timeline!G13</f>
        <v>2015</v>
      </c>
      <c r="H4" s="2">
        <f>Timeline!H13</f>
        <v>2016</v>
      </c>
      <c r="I4" s="2">
        <f>Timeline!I13</f>
        <v>2016</v>
      </c>
      <c r="J4" s="2">
        <f>Timeline!J13</f>
        <v>2016</v>
      </c>
      <c r="K4" s="2">
        <f>Timeline!K13</f>
        <v>2016</v>
      </c>
      <c r="L4" s="2">
        <f>Timeline!L13</f>
        <v>2017</v>
      </c>
      <c r="M4" s="2">
        <f>Timeline!M13</f>
        <v>2017</v>
      </c>
      <c r="N4" s="2">
        <f>Timeline!N13</f>
        <v>2017</v>
      </c>
      <c r="O4" s="2">
        <f>Timeline!O13</f>
        <v>2017</v>
      </c>
      <c r="P4" s="2">
        <f>Timeline!P13</f>
        <v>2018</v>
      </c>
      <c r="Q4" s="2">
        <f>Timeline!Q13</f>
        <v>2018</v>
      </c>
      <c r="R4" s="2">
        <f>Timeline!R13</f>
        <v>2018</v>
      </c>
      <c r="S4" s="2">
        <f>Timeline!S13</f>
        <v>2018</v>
      </c>
      <c r="T4" s="2">
        <f>Timeline!T13</f>
        <v>2019</v>
      </c>
      <c r="U4" s="2">
        <f>Timeline!U13</f>
        <v>2019</v>
      </c>
      <c r="V4" s="2">
        <f>Timeline!V13</f>
        <v>2019</v>
      </c>
      <c r="W4" s="2">
        <f>Timeline!W13</f>
        <v>2019</v>
      </c>
      <c r="X4" s="2">
        <f>Timeline!X13</f>
        <v>2020</v>
      </c>
      <c r="Y4" s="2">
        <f>Timeline!Y13</f>
        <v>2020</v>
      </c>
      <c r="Z4" s="2">
        <f>Timeline!Z13</f>
        <v>2020</v>
      </c>
      <c r="AA4" s="2">
        <f>Timeline!AA13</f>
        <v>2020</v>
      </c>
      <c r="AB4" s="2">
        <f>Timeline!AB13</f>
        <v>2021</v>
      </c>
      <c r="AC4" s="2">
        <f>Timeline!AC13</f>
        <v>2021</v>
      </c>
      <c r="AD4" s="2">
        <f>Timeline!AD13</f>
        <v>2021</v>
      </c>
      <c r="AE4" s="2">
        <f>Timeline!AE13</f>
        <v>2021</v>
      </c>
      <c r="AF4" s="2">
        <f>Timeline!AF13</f>
        <v>2022</v>
      </c>
      <c r="AG4" s="2">
        <f>Timeline!AG13</f>
        <v>2022</v>
      </c>
      <c r="AH4" s="2">
        <f>Timeline!AH13</f>
        <v>2022</v>
      </c>
      <c r="AI4" s="2">
        <f>Timeline!AI13</f>
        <v>2022</v>
      </c>
      <c r="AJ4" s="2">
        <f>Timeline!AJ13</f>
        <v>2023</v>
      </c>
      <c r="AK4" s="2">
        <f>Timeline!AK13</f>
        <v>2023</v>
      </c>
      <c r="AL4" s="2">
        <f>Timeline!AL13</f>
        <v>2023</v>
      </c>
      <c r="AM4" s="2">
        <f>Timeline!AM13</f>
        <v>2023</v>
      </c>
      <c r="AN4" s="2">
        <f>Timeline!AN13</f>
        <v>2024</v>
      </c>
      <c r="AO4" s="2">
        <f>Timeline!AO13</f>
        <v>2024</v>
      </c>
      <c r="AP4" s="2">
        <f>Timeline!AP13</f>
        <v>2024</v>
      </c>
      <c r="AQ4" s="2">
        <f>Timeline!AQ13</f>
        <v>2024</v>
      </c>
      <c r="AR4" s="2">
        <f>Timeline!AR13</f>
        <v>2025</v>
      </c>
      <c r="AS4" s="2">
        <f>Timeline!AS13</f>
        <v>2025</v>
      </c>
      <c r="AT4" s="2">
        <f>Timeline!AT13</f>
        <v>2025</v>
      </c>
      <c r="AU4" s="2">
        <f>Timeline!AU13</f>
        <v>2025</v>
      </c>
      <c r="AV4" s="2">
        <f>Timeline!AV13</f>
        <v>2026</v>
      </c>
      <c r="AW4" s="2">
        <f>Timeline!AW13</f>
        <v>2026</v>
      </c>
      <c r="AX4" s="2">
        <f>Timeline!AX13</f>
        <v>2026</v>
      </c>
      <c r="AY4" s="2">
        <f>Timeline!AY13</f>
        <v>2026</v>
      </c>
      <c r="AZ4" s="2">
        <f>Timeline!AZ13</f>
        <v>2027</v>
      </c>
      <c r="BA4" s="2">
        <f>Timeline!BA13</f>
        <v>2027</v>
      </c>
      <c r="BB4" s="2">
        <f>Timeline!BB13</f>
        <v>2027</v>
      </c>
      <c r="BC4" s="2">
        <f>Timeline!BC13</f>
        <v>2027</v>
      </c>
      <c r="BD4" s="2">
        <f>Timeline!BD13</f>
        <v>2028</v>
      </c>
      <c r="BE4" s="2">
        <f>Timeline!BE13</f>
        <v>2028</v>
      </c>
      <c r="BF4" s="2">
        <f>Timeline!BF13</f>
        <v>2028</v>
      </c>
      <c r="BG4" s="2">
        <f>Timeline!BG13</f>
        <v>2028</v>
      </c>
      <c r="BH4" s="2">
        <f>Timeline!BH13</f>
        <v>2029</v>
      </c>
      <c r="BI4" s="2">
        <f>Timeline!BI13</f>
        <v>2029</v>
      </c>
      <c r="BJ4" s="2">
        <f>Timeline!BJ13</f>
        <v>0</v>
      </c>
      <c r="BK4" s="2">
        <f>Timeline!BK13</f>
        <v>0</v>
      </c>
      <c r="BL4" s="2">
        <f>Timeline!BL13</f>
        <v>0</v>
      </c>
      <c r="BM4" s="2">
        <f>Timeline!BM13</f>
        <v>0</v>
      </c>
      <c r="BN4" s="2">
        <f>Timeline!BN13</f>
        <v>0</v>
      </c>
      <c r="BO4" s="2">
        <f>Timeline!BO13</f>
        <v>0</v>
      </c>
      <c r="BP4" s="2">
        <f>Timeline!BP13</f>
        <v>0</v>
      </c>
      <c r="BQ4" s="2">
        <f>Timeline!BQ13</f>
        <v>0</v>
      </c>
      <c r="BR4" s="2">
        <f>Timeline!BR13</f>
        <v>0</v>
      </c>
      <c r="BS4" s="2">
        <f>Timeline!BS13</f>
        <v>0</v>
      </c>
      <c r="BT4" s="2">
        <f>Timeline!BT13</f>
        <v>0</v>
      </c>
      <c r="BU4" s="2">
        <f>Timeline!BU13</f>
        <v>0</v>
      </c>
      <c r="BV4" s="2">
        <f>Timeline!BV13</f>
        <v>0</v>
      </c>
      <c r="BW4" s="2">
        <f>Timeline!BW13</f>
        <v>0</v>
      </c>
      <c r="BX4" s="2">
        <f>Timeline!BX13</f>
        <v>0</v>
      </c>
      <c r="BY4" s="2">
        <f>Timeline!BY13</f>
        <v>0</v>
      </c>
      <c r="BZ4" s="2">
        <f>Timeline!BZ13</f>
        <v>0</v>
      </c>
      <c r="CA4" s="2">
        <f>Timeline!CA13</f>
        <v>0</v>
      </c>
      <c r="CB4" s="2">
        <f>Timeline!CB13</f>
        <v>0</v>
      </c>
      <c r="CC4" s="2">
        <f>Timeline!CC13</f>
        <v>0</v>
      </c>
      <c r="CD4" s="2">
        <f>Timeline!CD13</f>
        <v>0</v>
      </c>
      <c r="CE4" s="2">
        <f>Timeline!CE13</f>
        <v>0</v>
      </c>
      <c r="CF4" s="2">
        <f>Timeline!CF13</f>
        <v>0</v>
      </c>
      <c r="CG4" s="2">
        <f>Timeline!CG13</f>
        <v>0</v>
      </c>
      <c r="CH4" s="2">
        <f>Timeline!CH13</f>
        <v>0</v>
      </c>
      <c r="CI4" s="2">
        <f>Timeline!CI13</f>
        <v>0</v>
      </c>
      <c r="CJ4" s="2">
        <f>Timeline!CJ13</f>
        <v>0</v>
      </c>
      <c r="CK4" s="2">
        <f>Timeline!CK13</f>
        <v>0</v>
      </c>
      <c r="CL4" s="2">
        <f>Timeline!CL13</f>
        <v>0</v>
      </c>
      <c r="CM4" s="2">
        <f>Timeline!CM13</f>
        <v>0</v>
      </c>
      <c r="CN4" s="2">
        <f>Timeline!CN13</f>
        <v>0</v>
      </c>
    </row>
    <row r="5" spans="1:92" x14ac:dyDescent="0.25">
      <c r="C5" s="2" t="str">
        <f>Timeline!C14</f>
        <v>Q4</v>
      </c>
      <c r="D5" s="2" t="str">
        <f>Timeline!D14</f>
        <v>Q1</v>
      </c>
      <c r="E5" s="2" t="str">
        <f>Timeline!E14</f>
        <v>Q2</v>
      </c>
      <c r="F5" s="2" t="str">
        <f>Timeline!F14</f>
        <v>Q3</v>
      </c>
      <c r="G5" s="2" t="str">
        <f>Timeline!G14</f>
        <v>Q4</v>
      </c>
      <c r="H5" s="2" t="str">
        <f>Timeline!H14</f>
        <v>Q1</v>
      </c>
      <c r="I5" s="2" t="str">
        <f>Timeline!I14</f>
        <v>Q2</v>
      </c>
      <c r="J5" s="2" t="str">
        <f>Timeline!J14</f>
        <v>Q3</v>
      </c>
      <c r="K5" s="2" t="str">
        <f>Timeline!K14</f>
        <v>Q4</v>
      </c>
      <c r="L5" s="2" t="str">
        <f>Timeline!L14</f>
        <v>Q1</v>
      </c>
      <c r="M5" s="2" t="str">
        <f>Timeline!M14</f>
        <v>Q2</v>
      </c>
      <c r="N5" s="2" t="str">
        <f>Timeline!N14</f>
        <v>Q3</v>
      </c>
      <c r="O5" s="2" t="str">
        <f>Timeline!O14</f>
        <v>Q4</v>
      </c>
      <c r="P5" s="2" t="str">
        <f>Timeline!P14</f>
        <v>Q1</v>
      </c>
      <c r="Q5" s="2" t="str">
        <f>Timeline!Q14</f>
        <v>Q2</v>
      </c>
      <c r="R5" s="2" t="str">
        <f>Timeline!R14</f>
        <v>Q3</v>
      </c>
      <c r="S5" s="2" t="str">
        <f>Timeline!S14</f>
        <v>Q4</v>
      </c>
      <c r="T5" s="2" t="str">
        <f>Timeline!T14</f>
        <v>Q1</v>
      </c>
      <c r="U5" s="2" t="str">
        <f>Timeline!U14</f>
        <v>Q2</v>
      </c>
      <c r="V5" s="2" t="str">
        <f>Timeline!V14</f>
        <v>Q3</v>
      </c>
      <c r="W5" s="2" t="str">
        <f>Timeline!W14</f>
        <v>Q4</v>
      </c>
      <c r="X5" s="2" t="str">
        <f>Timeline!X14</f>
        <v>Q1</v>
      </c>
      <c r="Y5" s="2" t="str">
        <f>Timeline!Y14</f>
        <v>Q2</v>
      </c>
      <c r="Z5" s="2" t="str">
        <f>Timeline!Z14</f>
        <v>Q3</v>
      </c>
      <c r="AA5" s="2" t="str">
        <f>Timeline!AA14</f>
        <v>Q4</v>
      </c>
      <c r="AB5" s="2" t="str">
        <f>Timeline!AB14</f>
        <v>Q1</v>
      </c>
      <c r="AC5" s="2" t="str">
        <f>Timeline!AC14</f>
        <v>Q2</v>
      </c>
      <c r="AD5" s="2" t="str">
        <f>Timeline!AD14</f>
        <v>Q3</v>
      </c>
      <c r="AE5" s="2" t="str">
        <f>Timeline!AE14</f>
        <v>Q4</v>
      </c>
      <c r="AF5" s="2" t="str">
        <f>Timeline!AF14</f>
        <v>Q1</v>
      </c>
      <c r="AG5" s="2" t="str">
        <f>Timeline!AG14</f>
        <v>Q2</v>
      </c>
      <c r="AH5" s="2" t="str">
        <f>Timeline!AH14</f>
        <v>Q3</v>
      </c>
      <c r="AI5" s="2" t="str">
        <f>Timeline!AI14</f>
        <v>Q4</v>
      </c>
      <c r="AJ5" s="2" t="str">
        <f>Timeline!AJ14</f>
        <v>Q1</v>
      </c>
      <c r="AK5" s="2" t="str">
        <f>Timeline!AK14</f>
        <v>Q2</v>
      </c>
      <c r="AL5" s="2" t="str">
        <f>Timeline!AL14</f>
        <v>Q3</v>
      </c>
      <c r="AM5" s="2" t="str">
        <f>Timeline!AM14</f>
        <v>Q4</v>
      </c>
      <c r="AN5" s="2" t="str">
        <f>Timeline!AN14</f>
        <v>Q1</v>
      </c>
      <c r="AO5" s="2" t="str">
        <f>Timeline!AO14</f>
        <v>Q2</v>
      </c>
      <c r="AP5" s="2" t="str">
        <f>Timeline!AP14</f>
        <v>Q3</v>
      </c>
      <c r="AQ5" s="2" t="str">
        <f>Timeline!AQ14</f>
        <v>Q4</v>
      </c>
      <c r="AR5" s="2" t="str">
        <f>Timeline!AR14</f>
        <v>Q1</v>
      </c>
      <c r="AS5" s="2" t="str">
        <f>Timeline!AS14</f>
        <v>Q2</v>
      </c>
      <c r="AT5" s="2" t="str">
        <f>Timeline!AT14</f>
        <v>Q3</v>
      </c>
      <c r="AU5" s="2" t="str">
        <f>Timeline!AU14</f>
        <v>Q4</v>
      </c>
      <c r="AV5" s="2" t="str">
        <f>Timeline!AV14</f>
        <v>Q1</v>
      </c>
      <c r="AW5" s="2" t="str">
        <f>Timeline!AW14</f>
        <v>Q2</v>
      </c>
      <c r="AX5" s="2" t="str">
        <f>Timeline!AX14</f>
        <v>Q3</v>
      </c>
      <c r="AY5" s="2" t="str">
        <f>Timeline!AY14</f>
        <v>Q4</v>
      </c>
      <c r="AZ5" s="2" t="str">
        <f>Timeline!AZ14</f>
        <v>Q1</v>
      </c>
      <c r="BA5" s="2" t="str">
        <f>Timeline!BA14</f>
        <v>Q2</v>
      </c>
      <c r="BB5" s="2" t="str">
        <f>Timeline!BB14</f>
        <v>Q3</v>
      </c>
      <c r="BC5" s="2" t="str">
        <f>Timeline!BC14</f>
        <v>Q4</v>
      </c>
      <c r="BD5" s="2" t="str">
        <f>Timeline!BD14</f>
        <v>Q1</v>
      </c>
      <c r="BE5" s="2" t="str">
        <f>Timeline!BE14</f>
        <v>Q2</v>
      </c>
      <c r="BF5" s="2" t="str">
        <f>Timeline!BF14</f>
        <v>Q3</v>
      </c>
      <c r="BG5" s="2" t="str">
        <f>Timeline!BG14</f>
        <v>Q4</v>
      </c>
      <c r="BH5" s="2" t="str">
        <f>Timeline!BH14</f>
        <v>Q1</v>
      </c>
      <c r="BI5" s="2" t="str">
        <f>Timeline!BI14</f>
        <v>Q2</v>
      </c>
      <c r="BJ5" s="2">
        <f>Timeline!BJ14</f>
        <v>0</v>
      </c>
      <c r="BK5" s="2">
        <f>Timeline!BK14</f>
        <v>0</v>
      </c>
      <c r="BL5" s="2">
        <f>Timeline!BL14</f>
        <v>0</v>
      </c>
      <c r="BM5" s="2">
        <f>Timeline!BM14</f>
        <v>0</v>
      </c>
      <c r="BN5" s="2">
        <f>Timeline!BN14</f>
        <v>0</v>
      </c>
      <c r="BO5" s="2">
        <f>Timeline!BO14</f>
        <v>0</v>
      </c>
      <c r="BP5" s="2">
        <f>Timeline!BP14</f>
        <v>0</v>
      </c>
      <c r="BQ5" s="2">
        <f>Timeline!BQ14</f>
        <v>0</v>
      </c>
      <c r="BR5" s="2">
        <f>Timeline!BR14</f>
        <v>0</v>
      </c>
      <c r="BS5" s="2">
        <f>Timeline!BS14</f>
        <v>0</v>
      </c>
      <c r="BT5" s="2">
        <f>Timeline!BT14</f>
        <v>0</v>
      </c>
      <c r="BU5" s="2">
        <f>Timeline!BU14</f>
        <v>0</v>
      </c>
      <c r="BV5" s="2">
        <f>Timeline!BV14</f>
        <v>0</v>
      </c>
      <c r="BW5" s="2">
        <f>Timeline!BW14</f>
        <v>0</v>
      </c>
      <c r="BX5" s="2">
        <f>Timeline!BX14</f>
        <v>0</v>
      </c>
      <c r="BY5" s="2">
        <f>Timeline!BY14</f>
        <v>0</v>
      </c>
      <c r="BZ5" s="2">
        <f>Timeline!BZ14</f>
        <v>0</v>
      </c>
      <c r="CA5" s="2">
        <f>Timeline!CA14</f>
        <v>0</v>
      </c>
      <c r="CB5" s="2">
        <f>Timeline!CB14</f>
        <v>0</v>
      </c>
      <c r="CC5" s="2">
        <f>Timeline!CC14</f>
        <v>0</v>
      </c>
      <c r="CD5" s="2">
        <f>Timeline!CD14</f>
        <v>0</v>
      </c>
      <c r="CE5" s="2">
        <f>Timeline!CE14</f>
        <v>0</v>
      </c>
      <c r="CF5" s="2">
        <f>Timeline!CF14</f>
        <v>0</v>
      </c>
      <c r="CG5" s="2">
        <f>Timeline!CG14</f>
        <v>0</v>
      </c>
      <c r="CH5" s="2">
        <f>Timeline!CH14</f>
        <v>0</v>
      </c>
      <c r="CI5" s="2">
        <f>Timeline!CI14</f>
        <v>0</v>
      </c>
      <c r="CJ5" s="2">
        <f>Timeline!CJ14</f>
        <v>0</v>
      </c>
      <c r="CK5" s="2">
        <f>Timeline!CK14</f>
        <v>0</v>
      </c>
      <c r="CL5" s="2">
        <f>Timeline!CL14</f>
        <v>0</v>
      </c>
      <c r="CM5" s="2">
        <f>Timeline!CM14</f>
        <v>0</v>
      </c>
      <c r="CN5" s="2">
        <f>Timeline!CN14</f>
        <v>0</v>
      </c>
    </row>
    <row r="7" spans="1:92" x14ac:dyDescent="0.25">
      <c r="A7" t="s">
        <v>107</v>
      </c>
      <c r="C7" s="4">
        <f ca="1">'Qtr Cash Flow'!C13+'Qtr Cash Flow'!C11-'Qtr Cash Flow'!C18</f>
        <v>-29996280.078282315</v>
      </c>
      <c r="D7" s="4">
        <f ca="1">'Qtr Cash Flow'!D13+'Qtr Cash Flow'!D11-'Qtr Cash Flow'!D18</f>
        <v>256715.41600232286</v>
      </c>
      <c r="E7" s="4">
        <f ca="1">'Qtr Cash Flow'!E13+'Qtr Cash Flow'!E11-'Qtr Cash Flow'!E18</f>
        <v>296834.51877583377</v>
      </c>
      <c r="F7" s="4">
        <f ca="1">'Qtr Cash Flow'!F13+'Qtr Cash Flow'!F11-'Qtr Cash Flow'!F18</f>
        <v>296262.70635722886</v>
      </c>
      <c r="G7" s="4">
        <f ca="1">'Qtr Cash Flow'!G13+'Qtr Cash Flow'!G11-'Qtr Cash Flow'!G18</f>
        <v>336751.62903343659</v>
      </c>
      <c r="H7" s="4">
        <f ca="1">'Qtr Cash Flow'!H13+'Qtr Cash Flow'!H11-'Qtr Cash Flow'!H18</f>
        <v>373331.56155831652</v>
      </c>
      <c r="I7" s="4">
        <f ca="1">'Qtr Cash Flow'!I13+'Qtr Cash Flow'!I11-'Qtr Cash Flow'!I18</f>
        <v>411006.85259266268</v>
      </c>
      <c r="J7" s="4">
        <f ca="1">'Qtr Cash Flow'!J13+'Qtr Cash Flow'!J11-'Qtr Cash Flow'!J18</f>
        <v>450366.54398298479</v>
      </c>
      <c r="K7" s="4">
        <f ca="1">'Qtr Cash Flow'!K13+'Qtr Cash Flow'!K11-'Qtr Cash Flow'!K18</f>
        <v>490924.6505648279</v>
      </c>
      <c r="L7" s="4">
        <f ca="1">'Qtr Cash Flow'!L13+'Qtr Cash Flow'!L11-'Qtr Cash Flow'!L18</f>
        <v>530413.21412907611</v>
      </c>
      <c r="M7" s="4">
        <f ca="1">'Qtr Cash Flow'!M13+'Qtr Cash Flow'!M11-'Qtr Cash Flow'!M18</f>
        <v>520211.52358415857</v>
      </c>
      <c r="N7" s="4">
        <f ca="1">'Qtr Cash Flow'!N13+'Qtr Cash Flow'!N11-'Qtr Cash Flow'!N18</f>
        <v>373835.28236518143</v>
      </c>
      <c r="O7" s="4">
        <f ca="1">'Qtr Cash Flow'!O13+'Qtr Cash Flow'!O11-'Qtr Cash Flow'!O18</f>
        <v>388537.55861310294</v>
      </c>
      <c r="P7" s="4">
        <f ca="1">'Qtr Cash Flow'!P13+'Qtr Cash Flow'!P11-'Qtr Cash Flow'!P18</f>
        <v>404622.72626410611</v>
      </c>
      <c r="Q7" s="4">
        <f ca="1">'Qtr Cash Flow'!Q13+'Qtr Cash Flow'!Q11-'Qtr Cash Flow'!Q18</f>
        <v>420966.25632015447</v>
      </c>
      <c r="R7" s="4">
        <f ca="1">'Qtr Cash Flow'!R13+'Qtr Cash Flow'!R11-'Qtr Cash Flow'!R18</f>
        <v>441140.82531534502</v>
      </c>
      <c r="S7" s="4">
        <f ca="1">'Qtr Cash Flow'!S13+'Qtr Cash Flow'!S11-'Qtr Cash Flow'!S18</f>
        <v>459310.99737284088</v>
      </c>
      <c r="T7" s="4">
        <f ca="1">'Qtr Cash Flow'!T13+'Qtr Cash Flow'!T11-'Qtr Cash Flow'!T18</f>
        <v>498477.95620842912</v>
      </c>
      <c r="U7" s="4">
        <f ca="1">'Qtr Cash Flow'!U13+'Qtr Cash Flow'!U11-'Qtr Cash Flow'!U18</f>
        <v>517082.82310912292</v>
      </c>
      <c r="V7" s="4">
        <f ca="1">'Qtr Cash Flow'!V13+'Qtr Cash Flow'!V11-'Qtr Cash Flow'!V18</f>
        <v>537479.50512350234</v>
      </c>
      <c r="W7" s="4">
        <f ca="1">'Qtr Cash Flow'!W13+'Qtr Cash Flow'!W11-'Qtr Cash Flow'!W18</f>
        <v>558175.22163698939</v>
      </c>
      <c r="X7" s="4">
        <f ca="1">'Qtr Cash Flow'!X13+'Qtr Cash Flow'!X11-'Qtr Cash Flow'!X18</f>
        <v>437613.7614378006</v>
      </c>
      <c r="Y7" s="4">
        <f ca="1">'Qtr Cash Flow'!Y13+'Qtr Cash Flow'!Y11-'Qtr Cash Flow'!Y18</f>
        <v>440485.20363864256</v>
      </c>
      <c r="Z7" s="4">
        <f ca="1">'Qtr Cash Flow'!Z13+'Qtr Cash Flow'!Z11-'Qtr Cash Flow'!Z18</f>
        <v>324932.12867154391</v>
      </c>
      <c r="AA7" s="4">
        <f ca="1">'Qtr Cash Flow'!AA13+'Qtr Cash Flow'!AA11-'Qtr Cash Flow'!AA18</f>
        <v>337582.33994087973</v>
      </c>
      <c r="AB7" s="4">
        <f ca="1">'Qtr Cash Flow'!AB13+'Qtr Cash Flow'!AB11-'Qtr Cash Flow'!AB18</f>
        <v>607841.87067943346</v>
      </c>
      <c r="AC7" s="4">
        <f ca="1">'Qtr Cash Flow'!AC13+'Qtr Cash Flow'!AC11-'Qtr Cash Flow'!AC18</f>
        <v>649560.39911268745</v>
      </c>
      <c r="AD7" s="4">
        <f ca="1">'Qtr Cash Flow'!AD13+'Qtr Cash Flow'!AD11-'Qtr Cash Flow'!AD18</f>
        <v>879106.42954238341</v>
      </c>
      <c r="AE7" s="4">
        <f ca="1">'Qtr Cash Flow'!AE13+'Qtr Cash Flow'!AE11-'Qtr Cash Flow'!AE18</f>
        <v>886645.5272850066</v>
      </c>
      <c r="AF7" s="4">
        <f ca="1">'Qtr Cash Flow'!AF13+'Qtr Cash Flow'!AF11-'Qtr Cash Flow'!AF18</f>
        <v>858789.08477106085</v>
      </c>
      <c r="AG7" s="4">
        <f ca="1">'Qtr Cash Flow'!AG13+'Qtr Cash Flow'!AG11-'Qtr Cash Flow'!AG18</f>
        <v>861705.73681264324</v>
      </c>
      <c r="AH7" s="4">
        <f ca="1">'Qtr Cash Flow'!AH13+'Qtr Cash Flow'!AH11-'Qtr Cash Flow'!AH18</f>
        <v>755258.8162266321</v>
      </c>
      <c r="AI7" s="4">
        <f ca="1">'Qtr Cash Flow'!AI13+'Qtr Cash Flow'!AI11-'Qtr Cash Flow'!AI18</f>
        <v>749058.57098353514</v>
      </c>
      <c r="AJ7" s="4">
        <f ca="1">'Qtr Cash Flow'!AJ13+'Qtr Cash Flow'!AJ11-'Qtr Cash Flow'!AJ18</f>
        <v>686944.15285389335</v>
      </c>
      <c r="AK7" s="4">
        <f ca="1">'Qtr Cash Flow'!AK13+'Qtr Cash Flow'!AK11-'Qtr Cash Flow'!AK18</f>
        <v>691192.3648990842</v>
      </c>
      <c r="AL7" s="4">
        <f ca="1">'Qtr Cash Flow'!AL13+'Qtr Cash Flow'!AL11-'Qtr Cash Flow'!AL18</f>
        <v>695470.40041436348</v>
      </c>
      <c r="AM7" s="4">
        <f ca="1">'Qtr Cash Flow'!AM13+'Qtr Cash Flow'!AM11-'Qtr Cash Flow'!AM18</f>
        <v>699778.45952975156</v>
      </c>
      <c r="AN7" s="4">
        <f ca="1">'Qtr Cash Flow'!AN13+'Qtr Cash Flow'!AN11-'Qtr Cash Flow'!AN18</f>
        <v>704116.74359624228</v>
      </c>
      <c r="AO7" s="4">
        <f ca="1">'Qtr Cash Flow'!AO13+'Qtr Cash Flow'!AO11-'Qtr Cash Flow'!AO18</f>
        <v>708485.45519155893</v>
      </c>
      <c r="AP7" s="4">
        <f ca="1">'Qtr Cash Flow'!AP13+'Qtr Cash Flow'!AP11-'Qtr Cash Flow'!AP18</f>
        <v>713509.60442792159</v>
      </c>
      <c r="AQ7" s="4">
        <f ca="1">'Qtr Cash Flow'!AQ13+'Qtr Cash Flow'!AQ11-'Qtr Cash Flow'!AQ18</f>
        <v>718573.30616785842</v>
      </c>
      <c r="AR7" s="4">
        <f ca="1">'Qtr Cash Flow'!AR13+'Qtr Cash Flow'!AR11-'Qtr Cash Flow'!AR18</f>
        <v>587553.19352474611</v>
      </c>
      <c r="AS7" s="4">
        <f ca="1">'Qtr Cash Flow'!AS13+'Qtr Cash Flow'!AS11-'Qtr Cash Flow'!AS18</f>
        <v>588953.95749634271</v>
      </c>
      <c r="AT7" s="4">
        <f ca="1">'Qtr Cash Flow'!AT13+'Qtr Cash Flow'!AT11-'Qtr Cash Flow'!AT18</f>
        <v>492456.23091290693</v>
      </c>
      <c r="AU7" s="4">
        <f ca="1">'Qtr Cash Flow'!AU13+'Qtr Cash Flow'!AU11-'Qtr Cash Flow'!AU18</f>
        <v>483465.79183876759</v>
      </c>
      <c r="AV7" s="4">
        <f ca="1">'Qtr Cash Flow'!AV13+'Qtr Cash Flow'!AV11-'Qtr Cash Flow'!AV18</f>
        <v>640854.6774612735</v>
      </c>
      <c r="AW7" s="4">
        <f ca="1">'Qtr Cash Flow'!AW13+'Qtr Cash Flow'!AW11-'Qtr Cash Flow'!AW18</f>
        <v>669011.82981176372</v>
      </c>
      <c r="AX7" s="4">
        <f ca="1">'Qtr Cash Flow'!AX13+'Qtr Cash Flow'!AX11-'Qtr Cash Flow'!AX18</f>
        <v>952573.97873954417</v>
      </c>
      <c r="AY7" s="4">
        <f ca="1">'Qtr Cash Flow'!AY13+'Qtr Cash Flow'!AY11-'Qtr Cash Flow'!AY18</f>
        <v>975516.72537232598</v>
      </c>
      <c r="AZ7" s="4">
        <f ca="1">'Qtr Cash Flow'!AZ13+'Qtr Cash Flow'!AZ11-'Qtr Cash Flow'!AZ18</f>
        <v>1077383.8967460685</v>
      </c>
      <c r="BA7" s="4">
        <f ca="1">'Qtr Cash Flow'!BA13+'Qtr Cash Flow'!BA11-'Qtr Cash Flow'!BA18</f>
        <v>1069479.3039357434</v>
      </c>
      <c r="BB7" s="4">
        <f ca="1">'Qtr Cash Flow'!BB13+'Qtr Cash Flow'!BB11-'Qtr Cash Flow'!BB18</f>
        <v>884908.9794092346</v>
      </c>
      <c r="BC7" s="4">
        <f ca="1">'Qtr Cash Flow'!BC13+'Qtr Cash Flow'!BC11-'Qtr Cash Flow'!BC18</f>
        <v>889007.31451983191</v>
      </c>
      <c r="BD7" s="4">
        <f ca="1">'Qtr Cash Flow'!BD13+'Qtr Cash Flow'!BD11-'Qtr Cash Flow'!BD18</f>
        <v>848181.71477026935</v>
      </c>
      <c r="BE7" s="4">
        <f ca="1">'Qtr Cash Flow'!BE13+'Qtr Cash Flow'!BE11-'Qtr Cash Flow'!BE18</f>
        <v>848868.04072315432</v>
      </c>
      <c r="BF7" s="4">
        <f ca="1">'Qtr Cash Flow'!BF13+'Qtr Cash Flow'!BF11-'Qtr Cash Flow'!BF18</f>
        <v>826558.81325872173</v>
      </c>
      <c r="BG7" s="4">
        <f ca="1">'Qtr Cash Flow'!BG13+'Qtr Cash Flow'!BG11-'Qtr Cash Flow'!BG18</f>
        <v>831599.60495909699</v>
      </c>
      <c r="BH7" s="4">
        <f ca="1">'Qtr Cash Flow'!BH13+'Qtr Cash Flow'!BH11-'Qtr Cash Flow'!BH18</f>
        <v>838161.600098141</v>
      </c>
      <c r="BI7" s="4">
        <f ca="1">'Qtr Cash Flow'!BI13+'Qtr Cash Flow'!BI11-'Qtr Cash Flow'!BI18</f>
        <v>1028139.121266574</v>
      </c>
    </row>
    <row r="8" spans="1:92" x14ac:dyDescent="0.25">
      <c r="A8" t="s">
        <v>37</v>
      </c>
      <c r="C8" s="4">
        <f ca="1">Valuation!C60+'For Sale'!C76-'For Sale'!C43</f>
        <v>33682373.850341283</v>
      </c>
      <c r="D8" s="4">
        <f ca="1">Valuation!D60+'For Sale'!D76-'For Sale'!D43</f>
        <v>33696778.139604315</v>
      </c>
      <c r="E8" s="4">
        <f ca="1">Valuation!E60+'For Sale'!E76-'For Sale'!E43</f>
        <v>35171514.16732049</v>
      </c>
      <c r="F8" s="4">
        <f ca="1">Valuation!F60+'For Sale'!F76-'For Sale'!F43</f>
        <v>36696260.556662776</v>
      </c>
      <c r="G8" s="4">
        <f ca="1">Valuation!G60+'For Sale'!G76-'For Sale'!G43</f>
        <v>35877327.353445448</v>
      </c>
      <c r="H8" s="4">
        <f ca="1">Valuation!H60+'For Sale'!H76-'For Sale'!H43</f>
        <v>36478566.052960873</v>
      </c>
      <c r="I8" s="4">
        <f ca="1">Valuation!I60+'For Sale'!I76-'For Sale'!I43</f>
        <v>37057299.3393142</v>
      </c>
      <c r="J8" s="4">
        <f ca="1">Valuation!J60+'For Sale'!J76-'For Sale'!J43</f>
        <v>37431821.560081273</v>
      </c>
      <c r="K8" s="4">
        <f ca="1">Valuation!K60+'For Sale'!K76-'For Sale'!K43</f>
        <v>37764562.687587582</v>
      </c>
      <c r="L8" s="4">
        <f ca="1">Valuation!L60+'For Sale'!L76-'For Sale'!L43</f>
        <v>37920622.393984728</v>
      </c>
      <c r="M8" s="4">
        <f ca="1">Valuation!M60+'For Sale'!M76-'For Sale'!M43</f>
        <v>38071650.17826701</v>
      </c>
      <c r="N8" s="4">
        <f ca="1">Valuation!N60+'For Sale'!N76-'For Sale'!N43</f>
        <v>38580924.353396624</v>
      </c>
      <c r="O8" s="4">
        <f ca="1">Valuation!O60+'For Sale'!O76-'For Sale'!O43</f>
        <v>39079062.269036502</v>
      </c>
      <c r="P8" s="4">
        <f ca="1">Valuation!P60+'For Sale'!P76-'For Sale'!P43</f>
        <v>39528896.77300933</v>
      </c>
      <c r="Q8" s="4">
        <f ca="1">Valuation!Q60+'For Sale'!Q76-'For Sale'!Q43</f>
        <v>39971395.795882739</v>
      </c>
      <c r="R8" s="4">
        <f ca="1">Valuation!R60+'For Sale'!R76-'For Sale'!R43</f>
        <v>39264111.742362499</v>
      </c>
      <c r="S8" s="4">
        <f ca="1">Valuation!S60+'For Sale'!S76-'For Sale'!S43</f>
        <v>39275200.834685482</v>
      </c>
      <c r="T8" s="4">
        <f ca="1">Valuation!T60+'For Sale'!T76-'For Sale'!T43</f>
        <v>39292564.891693719</v>
      </c>
      <c r="U8" s="4">
        <f ca="1">Valuation!U60+'For Sale'!U76-'For Sale'!U43</f>
        <v>39316296.387070492</v>
      </c>
      <c r="V8" s="4">
        <f ca="1">Valuation!V60+'For Sale'!V76-'For Sale'!V43</f>
        <v>38845898.452910945</v>
      </c>
      <c r="W8" s="4">
        <f ca="1">Valuation!W60+'For Sale'!W76-'For Sale'!W43</f>
        <v>38359905.436519437</v>
      </c>
      <c r="X8" s="4">
        <f ca="1">Valuation!X60+'For Sale'!X76-'For Sale'!X43</f>
        <v>38539663.308089808</v>
      </c>
      <c r="Y8" s="4">
        <f ca="1">Valuation!Y60+'For Sale'!Y76-'For Sale'!Y43</f>
        <v>38713661.07958322</v>
      </c>
      <c r="Z8" s="4">
        <f ca="1">Valuation!Z60+'For Sale'!Z76-'For Sale'!Z43</f>
        <v>40804238.404424623</v>
      </c>
      <c r="AA8" s="4">
        <f ca="1">Valuation!AA60+'For Sale'!AA76-'For Sale'!AA43</f>
        <v>42897853.924491167</v>
      </c>
      <c r="AB8" s="4">
        <f ca="1">Valuation!AB60+'For Sale'!AB76-'For Sale'!AB43</f>
        <v>43547776.719054058</v>
      </c>
      <c r="AC8" s="4">
        <f ca="1">Valuation!AC60+'For Sale'!AC76-'For Sale'!AC43</f>
        <v>44173484.636886768</v>
      </c>
      <c r="AD8" s="4">
        <f ca="1">Valuation!AD60+'For Sale'!AD76-'For Sale'!AD43</f>
        <v>44313475.429626711</v>
      </c>
      <c r="AE8" s="4">
        <f ca="1">Valuation!AE60+'For Sale'!AE76-'For Sale'!AE43</f>
        <v>44434314.468872234</v>
      </c>
      <c r="AF8" s="4">
        <f ca="1">Valuation!AF60+'For Sale'!AF76-'For Sale'!AF43</f>
        <v>44364936.364372641</v>
      </c>
      <c r="AG8" s="4">
        <f ca="1">Valuation!AG60+'For Sale'!AG76-'For Sale'!AG43</f>
        <v>44263885.517753698</v>
      </c>
      <c r="AH8" s="4">
        <f ca="1">Valuation!AH60+'For Sale'!AH76-'For Sale'!AH43</f>
        <v>44590503.859337069</v>
      </c>
      <c r="AI8" s="4">
        <f ca="1">Valuation!AI60+'For Sale'!AI76-'For Sale'!AI43</f>
        <v>44919526.126967698</v>
      </c>
      <c r="AJ8" s="4">
        <f ca="1">Valuation!AJ60+'For Sale'!AJ76-'For Sale'!AJ43</f>
        <v>45251328.306730144</v>
      </c>
      <c r="AK8" s="4">
        <f ca="1">Valuation!AK60+'For Sale'!AK76-'For Sale'!AK43</f>
        <v>45585591.487075806</v>
      </c>
      <c r="AL8" s="4">
        <f ca="1">Valuation!AL60+'For Sale'!AL76-'For Sale'!AL43</f>
        <v>45922333.921422772</v>
      </c>
      <c r="AM8" s="4">
        <f ca="1">Valuation!AM60+'For Sale'!AM76-'For Sale'!AM43</f>
        <v>46261573.998575829</v>
      </c>
      <c r="AN8" s="4">
        <f ca="1">Valuation!AN60+'For Sale'!AN76-'For Sale'!AN43</f>
        <v>46603330.243731081</v>
      </c>
      <c r="AO8" s="4">
        <f ca="1">Valuation!AO60+'For Sale'!AO76-'For Sale'!AO43</f>
        <v>46947621.319487154</v>
      </c>
      <c r="AP8" s="4">
        <f ca="1">Valuation!AP60+'For Sale'!AP76-'For Sale'!AP43</f>
        <v>47094528.01022581</v>
      </c>
      <c r="AQ8" s="4">
        <f ca="1">Valuation!AQ60+'For Sale'!AQ76-'For Sale'!AQ43</f>
        <v>47241218.115921892</v>
      </c>
      <c r="AR8" s="4">
        <f ca="1">Valuation!AR60+'For Sale'!AR76-'For Sale'!AR43</f>
        <v>47250628.619077832</v>
      </c>
      <c r="AS8" s="4">
        <f ca="1">Valuation!AS60+'For Sale'!AS76-'For Sale'!AS43</f>
        <v>47256931.900762126</v>
      </c>
      <c r="AT8" s="4">
        <f ca="1">Valuation!AT60+'For Sale'!AT76-'For Sale'!AT43</f>
        <v>48899437.09574791</v>
      </c>
      <c r="AU8" s="4">
        <f ca="1">Valuation!AU60+'For Sale'!AU76-'For Sale'!AU43</f>
        <v>50565125.006739177</v>
      </c>
      <c r="AV8" s="4">
        <f ca="1">Valuation!AV60+'For Sale'!AV76-'For Sale'!AV43</f>
        <v>51702417.355842739</v>
      </c>
      <c r="AW8" s="4">
        <f ca="1">Valuation!AW60+'For Sale'!AW76-'For Sale'!AW43</f>
        <v>52854376.632306352</v>
      </c>
      <c r="AX8" s="4">
        <f ca="1">Valuation!AX60+'For Sale'!AX76-'For Sale'!AX43</f>
        <v>52722006.918632679</v>
      </c>
      <c r="AY8" s="4">
        <f ca="1">Valuation!AY60+'For Sale'!AY76-'For Sale'!AY43</f>
        <v>52582417.670913465</v>
      </c>
      <c r="AZ8" s="4">
        <f ca="1">Valuation!AZ60+'For Sale'!AZ76-'For Sale'!AZ43</f>
        <v>52935050.365012668</v>
      </c>
      <c r="BA8" s="4">
        <f ca="1">Valuation!BA60+'For Sale'!BA76-'For Sale'!BA43</f>
        <v>53289496.895601705</v>
      </c>
      <c r="BB8" s="4">
        <f ca="1">Valuation!BB60+'For Sale'!BB76-'For Sale'!BB43</f>
        <v>53572866.175347522</v>
      </c>
      <c r="BC8" s="4">
        <f ca="1">Valuation!BC60+'For Sale'!BC76-'For Sale'!BC43</f>
        <v>53856472.925467633</v>
      </c>
      <c r="BD8" s="4">
        <f ca="1">Valuation!BD60+'For Sale'!BD76-'For Sale'!BD43</f>
        <v>54318603.25872203</v>
      </c>
      <c r="BE8" s="4">
        <f ca="1">Valuation!BE60+'For Sale'!BE76-'For Sale'!BE43</f>
        <v>54784160.216451675</v>
      </c>
      <c r="BF8" s="4">
        <f ca="1">Valuation!BF60+'For Sale'!BF76-'For Sale'!BF43</f>
        <v>55253310.057787873</v>
      </c>
      <c r="BG8" s="4">
        <f ca="1">Valuation!BG60+'For Sale'!BG76-'For Sale'!BG43</f>
        <v>55725939.617171831</v>
      </c>
      <c r="BH8" s="4">
        <f ca="1">Valuation!BH60+'For Sale'!BH76-'For Sale'!BH43</f>
        <v>55726544.725258604</v>
      </c>
      <c r="BI8" s="4">
        <f ca="1">Valuation!BI60+'For Sale'!BI76-'For Sale'!BI43</f>
        <v>55544356.466178611</v>
      </c>
    </row>
    <row r="11" spans="1:92" x14ac:dyDescent="0.25">
      <c r="A11" t="s">
        <v>108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  <c r="W11">
        <v>21</v>
      </c>
      <c r="X11">
        <v>22</v>
      </c>
      <c r="Y11">
        <v>23</v>
      </c>
      <c r="Z11">
        <v>24</v>
      </c>
      <c r="AA11">
        <v>25</v>
      </c>
      <c r="AB11">
        <v>26</v>
      </c>
      <c r="AC11">
        <v>27</v>
      </c>
      <c r="AD11">
        <v>28</v>
      </c>
      <c r="AE11">
        <v>29</v>
      </c>
      <c r="AF11">
        <v>30</v>
      </c>
      <c r="AG11">
        <v>31</v>
      </c>
      <c r="AH11">
        <v>32</v>
      </c>
      <c r="AI11">
        <v>33</v>
      </c>
      <c r="AJ11">
        <v>34</v>
      </c>
      <c r="AK11">
        <v>35</v>
      </c>
      <c r="AL11">
        <v>36</v>
      </c>
      <c r="AM11">
        <v>37</v>
      </c>
      <c r="AN11">
        <v>38</v>
      </c>
      <c r="AO11">
        <v>39</v>
      </c>
      <c r="AP11">
        <v>40</v>
      </c>
      <c r="AQ11">
        <v>41</v>
      </c>
      <c r="AR11">
        <v>42</v>
      </c>
      <c r="AS11">
        <v>43</v>
      </c>
      <c r="AT11">
        <v>44</v>
      </c>
      <c r="AU11">
        <v>45</v>
      </c>
      <c r="AV11">
        <v>46</v>
      </c>
      <c r="AW11">
        <v>47</v>
      </c>
      <c r="AX11">
        <v>48</v>
      </c>
      <c r="AY11">
        <v>49</v>
      </c>
      <c r="AZ11">
        <v>50</v>
      </c>
      <c r="BA11">
        <v>51</v>
      </c>
      <c r="BB11">
        <v>52</v>
      </c>
      <c r="BC11">
        <v>53</v>
      </c>
      <c r="BD11">
        <v>54</v>
      </c>
      <c r="BE11">
        <v>55</v>
      </c>
      <c r="BF11">
        <v>56</v>
      </c>
      <c r="BG11">
        <v>57</v>
      </c>
      <c r="BH11">
        <v>58</v>
      </c>
      <c r="BI11">
        <v>59</v>
      </c>
      <c r="BK11" t="s">
        <v>109</v>
      </c>
    </row>
    <row r="12" spans="1:92" x14ac:dyDescent="0.25">
      <c r="A12">
        <v>1</v>
      </c>
    </row>
    <row r="13" spans="1:92" x14ac:dyDescent="0.25">
      <c r="A13">
        <f>A12+1</f>
        <v>2</v>
      </c>
      <c r="C13" s="4">
        <f ca="1">IF(C$11&lt;=$A13,C$7,0)+IF(C$11=$A13,C$8)</f>
        <v>-29996280.078282315</v>
      </c>
      <c r="D13" s="4">
        <f t="shared" ref="D13:S28" ca="1" si="0">IF(D$11&lt;=$A13,D$7,0)+IF(D$11=$A13,D$8)</f>
        <v>33953493.555606641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4">
        <f t="shared" si="0"/>
        <v>0</v>
      </c>
      <c r="I13" s="4">
        <f t="shared" si="0"/>
        <v>0</v>
      </c>
      <c r="J13" s="4">
        <f t="shared" si="0"/>
        <v>0</v>
      </c>
      <c r="K13" s="4">
        <f t="shared" si="0"/>
        <v>0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ref="T13:AI28" si="1">IF(T$11&lt;=$A13,T$7,0)+IF(T$11=$A13,T$8)</f>
        <v>0</v>
      </c>
      <c r="U13" s="4">
        <f t="shared" si="1"/>
        <v>0</v>
      </c>
      <c r="V13" s="4">
        <f t="shared" si="1"/>
        <v>0</v>
      </c>
      <c r="W13" s="4">
        <f t="shared" si="1"/>
        <v>0</v>
      </c>
      <c r="X13" s="4">
        <f t="shared" si="1"/>
        <v>0</v>
      </c>
      <c r="Y13" s="4">
        <f t="shared" si="1"/>
        <v>0</v>
      </c>
      <c r="Z13" s="4">
        <f t="shared" si="1"/>
        <v>0</v>
      </c>
      <c r="AA13" s="4">
        <f t="shared" si="1"/>
        <v>0</v>
      </c>
      <c r="AB13" s="4">
        <f t="shared" si="1"/>
        <v>0</v>
      </c>
      <c r="AC13" s="4">
        <f t="shared" si="1"/>
        <v>0</v>
      </c>
      <c r="AD13" s="4">
        <f t="shared" si="1"/>
        <v>0</v>
      </c>
      <c r="AE13" s="4">
        <f t="shared" si="1"/>
        <v>0</v>
      </c>
      <c r="AF13" s="4">
        <f t="shared" si="1"/>
        <v>0</v>
      </c>
      <c r="AG13" s="4">
        <f t="shared" si="1"/>
        <v>0</v>
      </c>
      <c r="AH13" s="4">
        <f t="shared" si="1"/>
        <v>0</v>
      </c>
      <c r="AI13" s="4">
        <f t="shared" si="1"/>
        <v>0</v>
      </c>
      <c r="AJ13" s="4">
        <f t="shared" ref="AJ13:AY28" si="2">IF(AJ$11&lt;=$A13,AJ$7,0)+IF(AJ$11=$A13,AJ$8)</f>
        <v>0</v>
      </c>
      <c r="AK13" s="4">
        <f t="shared" si="2"/>
        <v>0</v>
      </c>
      <c r="AL13" s="4">
        <f t="shared" si="2"/>
        <v>0</v>
      </c>
      <c r="AM13" s="4">
        <f t="shared" si="2"/>
        <v>0</v>
      </c>
      <c r="AN13" s="4">
        <f t="shared" si="2"/>
        <v>0</v>
      </c>
      <c r="AO13" s="4">
        <f t="shared" si="2"/>
        <v>0</v>
      </c>
      <c r="AP13" s="4">
        <f t="shared" si="2"/>
        <v>0</v>
      </c>
      <c r="AQ13" s="4">
        <f t="shared" si="2"/>
        <v>0</v>
      </c>
      <c r="AR13" s="4">
        <f t="shared" si="2"/>
        <v>0</v>
      </c>
      <c r="AS13" s="4">
        <f t="shared" si="2"/>
        <v>0</v>
      </c>
      <c r="AT13" s="4">
        <f t="shared" si="2"/>
        <v>0</v>
      </c>
      <c r="AU13" s="4">
        <f t="shared" si="2"/>
        <v>0</v>
      </c>
      <c r="AV13" s="4">
        <f t="shared" si="2"/>
        <v>0</v>
      </c>
      <c r="AW13" s="4">
        <f t="shared" si="2"/>
        <v>0</v>
      </c>
      <c r="AX13" s="4">
        <f t="shared" si="2"/>
        <v>0</v>
      </c>
      <c r="AY13" s="4">
        <f t="shared" si="2"/>
        <v>0</v>
      </c>
      <c r="AZ13" s="4">
        <f t="shared" ref="AZ13:BI28" si="3">IF(AZ$11&lt;=$A13,AZ$7,0)+IF(AZ$11=$A13,AZ$8)</f>
        <v>0</v>
      </c>
      <c r="BA13" s="4">
        <f t="shared" si="3"/>
        <v>0</v>
      </c>
      <c r="BB13" s="4">
        <f t="shared" si="3"/>
        <v>0</v>
      </c>
      <c r="BC13" s="4">
        <f t="shared" si="3"/>
        <v>0</v>
      </c>
      <c r="BD13" s="4">
        <f t="shared" si="3"/>
        <v>0</v>
      </c>
      <c r="BE13" s="4">
        <f t="shared" si="3"/>
        <v>0</v>
      </c>
      <c r="BF13" s="4">
        <f t="shared" si="3"/>
        <v>0</v>
      </c>
      <c r="BG13" s="4">
        <f t="shared" si="3"/>
        <v>0</v>
      </c>
      <c r="BH13" s="4">
        <f t="shared" si="3"/>
        <v>0</v>
      </c>
      <c r="BI13" s="4">
        <f t="shared" si="3"/>
        <v>0</v>
      </c>
      <c r="BK13" s="7">
        <f ca="1">-1+(1+IRR(C13:BI13))^4</f>
        <v>0.64160348736688921</v>
      </c>
    </row>
    <row r="14" spans="1:92" x14ac:dyDescent="0.25">
      <c r="A14">
        <f t="shared" ref="A14:A68" si="4">A13+1</f>
        <v>3</v>
      </c>
      <c r="C14" s="4">
        <f t="shared" ref="C14:R29" ca="1" si="5">IF(C$11&lt;=$A14,C$7,0)+IF(C$11=$A14,C$8)</f>
        <v>-29996280.078282315</v>
      </c>
      <c r="D14" s="4">
        <f t="shared" ca="1" si="0"/>
        <v>256715.41600232286</v>
      </c>
      <c r="E14" s="4">
        <f t="shared" ca="1" si="0"/>
        <v>35468348.686096326</v>
      </c>
      <c r="F14" s="4">
        <f t="shared" si="0"/>
        <v>0</v>
      </c>
      <c r="G14" s="4">
        <f t="shared" si="0"/>
        <v>0</v>
      </c>
      <c r="H14" s="4">
        <f t="shared" si="0"/>
        <v>0</v>
      </c>
      <c r="I14" s="4">
        <f t="shared" si="0"/>
        <v>0</v>
      </c>
      <c r="J14" s="4">
        <f t="shared" si="0"/>
        <v>0</v>
      </c>
      <c r="K14" s="4">
        <f t="shared" si="0"/>
        <v>0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1"/>
        <v>0</v>
      </c>
      <c r="V14" s="4">
        <f t="shared" si="1"/>
        <v>0</v>
      </c>
      <c r="W14" s="4">
        <f t="shared" si="1"/>
        <v>0</v>
      </c>
      <c r="X14" s="4">
        <f t="shared" si="1"/>
        <v>0</v>
      </c>
      <c r="Y14" s="4">
        <f t="shared" si="1"/>
        <v>0</v>
      </c>
      <c r="Z14" s="4">
        <f t="shared" si="1"/>
        <v>0</v>
      </c>
      <c r="AA14" s="4">
        <f t="shared" si="1"/>
        <v>0</v>
      </c>
      <c r="AB14" s="4">
        <f t="shared" si="1"/>
        <v>0</v>
      </c>
      <c r="AC14" s="4">
        <f t="shared" si="1"/>
        <v>0</v>
      </c>
      <c r="AD14" s="4">
        <f t="shared" si="1"/>
        <v>0</v>
      </c>
      <c r="AE14" s="4">
        <f t="shared" si="1"/>
        <v>0</v>
      </c>
      <c r="AF14" s="4">
        <f t="shared" si="1"/>
        <v>0</v>
      </c>
      <c r="AG14" s="4">
        <f t="shared" si="1"/>
        <v>0</v>
      </c>
      <c r="AH14" s="4">
        <f t="shared" si="1"/>
        <v>0</v>
      </c>
      <c r="AI14" s="4">
        <f t="shared" si="1"/>
        <v>0</v>
      </c>
      <c r="AJ14" s="4">
        <f t="shared" si="2"/>
        <v>0</v>
      </c>
      <c r="AK14" s="4">
        <f t="shared" si="2"/>
        <v>0</v>
      </c>
      <c r="AL14" s="4">
        <f t="shared" si="2"/>
        <v>0</v>
      </c>
      <c r="AM14" s="4">
        <f t="shared" si="2"/>
        <v>0</v>
      </c>
      <c r="AN14" s="4">
        <f t="shared" si="2"/>
        <v>0</v>
      </c>
      <c r="AO14" s="4">
        <f t="shared" si="2"/>
        <v>0</v>
      </c>
      <c r="AP14" s="4">
        <f t="shared" si="2"/>
        <v>0</v>
      </c>
      <c r="AQ14" s="4">
        <f t="shared" si="2"/>
        <v>0</v>
      </c>
      <c r="AR14" s="4">
        <f t="shared" si="2"/>
        <v>0</v>
      </c>
      <c r="AS14" s="4">
        <f t="shared" si="2"/>
        <v>0</v>
      </c>
      <c r="AT14" s="4">
        <f t="shared" si="2"/>
        <v>0</v>
      </c>
      <c r="AU14" s="4">
        <f t="shared" si="2"/>
        <v>0</v>
      </c>
      <c r="AV14" s="4">
        <f t="shared" si="2"/>
        <v>0</v>
      </c>
      <c r="AW14" s="4">
        <f t="shared" si="2"/>
        <v>0</v>
      </c>
      <c r="AX14" s="4">
        <f t="shared" si="2"/>
        <v>0</v>
      </c>
      <c r="AY14" s="4">
        <f t="shared" si="2"/>
        <v>0</v>
      </c>
      <c r="AZ14" s="4">
        <f t="shared" si="3"/>
        <v>0</v>
      </c>
      <c r="BA14" s="4">
        <f t="shared" si="3"/>
        <v>0</v>
      </c>
      <c r="BB14" s="4">
        <f t="shared" si="3"/>
        <v>0</v>
      </c>
      <c r="BC14" s="4">
        <f t="shared" si="3"/>
        <v>0</v>
      </c>
      <c r="BD14" s="4">
        <f t="shared" si="3"/>
        <v>0</v>
      </c>
      <c r="BE14" s="4">
        <f t="shared" si="3"/>
        <v>0</v>
      </c>
      <c r="BF14" s="4">
        <f t="shared" si="3"/>
        <v>0</v>
      </c>
      <c r="BG14" s="4">
        <f t="shared" si="3"/>
        <v>0</v>
      </c>
      <c r="BH14" s="4">
        <f t="shared" si="3"/>
        <v>0</v>
      </c>
      <c r="BI14" s="4">
        <f t="shared" si="3"/>
        <v>0</v>
      </c>
      <c r="BK14" s="7">
        <f t="shared" ref="BK14:BK70" ca="1" si="6">-1+(1+IRR(C14:BI14))^4</f>
        <v>0.42031043785652478</v>
      </c>
    </row>
    <row r="15" spans="1:92" x14ac:dyDescent="0.25">
      <c r="A15">
        <f t="shared" si="4"/>
        <v>4</v>
      </c>
      <c r="C15" s="4">
        <f t="shared" ca="1" si="5"/>
        <v>-29996280.078282315</v>
      </c>
      <c r="D15" s="4">
        <f t="shared" ca="1" si="0"/>
        <v>256715.41600232286</v>
      </c>
      <c r="E15" s="4">
        <f t="shared" ca="1" si="0"/>
        <v>296834.51877583377</v>
      </c>
      <c r="F15" s="4">
        <f t="shared" ca="1" si="0"/>
        <v>36992523.263020001</v>
      </c>
      <c r="G15" s="4">
        <f t="shared" si="0"/>
        <v>0</v>
      </c>
      <c r="H15" s="4">
        <f t="shared" si="0"/>
        <v>0</v>
      </c>
      <c r="I15" s="4">
        <f t="shared" si="0"/>
        <v>0</v>
      </c>
      <c r="J15" s="4">
        <f t="shared" si="0"/>
        <v>0</v>
      </c>
      <c r="K15" s="4">
        <f t="shared" si="0"/>
        <v>0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1"/>
        <v>0</v>
      </c>
      <c r="V15" s="4">
        <f t="shared" si="1"/>
        <v>0</v>
      </c>
      <c r="W15" s="4">
        <f t="shared" si="1"/>
        <v>0</v>
      </c>
      <c r="X15" s="4">
        <f t="shared" si="1"/>
        <v>0</v>
      </c>
      <c r="Y15" s="4">
        <f t="shared" si="1"/>
        <v>0</v>
      </c>
      <c r="Z15" s="4">
        <f t="shared" si="1"/>
        <v>0</v>
      </c>
      <c r="AA15" s="4">
        <f t="shared" si="1"/>
        <v>0</v>
      </c>
      <c r="AB15" s="4">
        <f t="shared" si="1"/>
        <v>0</v>
      </c>
      <c r="AC15" s="4">
        <f t="shared" si="1"/>
        <v>0</v>
      </c>
      <c r="AD15" s="4">
        <f t="shared" si="1"/>
        <v>0</v>
      </c>
      <c r="AE15" s="4">
        <f t="shared" si="1"/>
        <v>0</v>
      </c>
      <c r="AF15" s="4">
        <f t="shared" si="1"/>
        <v>0</v>
      </c>
      <c r="AG15" s="4">
        <f t="shared" si="1"/>
        <v>0</v>
      </c>
      <c r="AH15" s="4">
        <f t="shared" si="1"/>
        <v>0</v>
      </c>
      <c r="AI15" s="4">
        <f t="shared" si="1"/>
        <v>0</v>
      </c>
      <c r="AJ15" s="4">
        <f t="shared" si="2"/>
        <v>0</v>
      </c>
      <c r="AK15" s="4">
        <f t="shared" si="2"/>
        <v>0</v>
      </c>
      <c r="AL15" s="4">
        <f t="shared" si="2"/>
        <v>0</v>
      </c>
      <c r="AM15" s="4">
        <f t="shared" si="2"/>
        <v>0</v>
      </c>
      <c r="AN15" s="4">
        <f t="shared" si="2"/>
        <v>0</v>
      </c>
      <c r="AO15" s="4">
        <f t="shared" si="2"/>
        <v>0</v>
      </c>
      <c r="AP15" s="4">
        <f t="shared" si="2"/>
        <v>0</v>
      </c>
      <c r="AQ15" s="4">
        <f t="shared" si="2"/>
        <v>0</v>
      </c>
      <c r="AR15" s="4">
        <f t="shared" si="2"/>
        <v>0</v>
      </c>
      <c r="AS15" s="4">
        <f t="shared" si="2"/>
        <v>0</v>
      </c>
      <c r="AT15" s="4">
        <f t="shared" si="2"/>
        <v>0</v>
      </c>
      <c r="AU15" s="4">
        <f t="shared" si="2"/>
        <v>0</v>
      </c>
      <c r="AV15" s="4">
        <f t="shared" si="2"/>
        <v>0</v>
      </c>
      <c r="AW15" s="4">
        <f t="shared" si="2"/>
        <v>0</v>
      </c>
      <c r="AX15" s="4">
        <f t="shared" si="2"/>
        <v>0</v>
      </c>
      <c r="AY15" s="4">
        <f t="shared" si="2"/>
        <v>0</v>
      </c>
      <c r="AZ15" s="4">
        <f t="shared" si="3"/>
        <v>0</v>
      </c>
      <c r="BA15" s="4">
        <f t="shared" si="3"/>
        <v>0</v>
      </c>
      <c r="BB15" s="4">
        <f t="shared" si="3"/>
        <v>0</v>
      </c>
      <c r="BC15" s="4">
        <f t="shared" si="3"/>
        <v>0</v>
      </c>
      <c r="BD15" s="4">
        <f t="shared" si="3"/>
        <v>0</v>
      </c>
      <c r="BE15" s="4">
        <f t="shared" si="3"/>
        <v>0</v>
      </c>
      <c r="BF15" s="4">
        <f t="shared" si="3"/>
        <v>0</v>
      </c>
      <c r="BG15" s="4">
        <f t="shared" si="3"/>
        <v>0</v>
      </c>
      <c r="BH15" s="4">
        <f t="shared" si="3"/>
        <v>0</v>
      </c>
      <c r="BI15" s="4">
        <f t="shared" si="3"/>
        <v>0</v>
      </c>
      <c r="BK15" s="7">
        <f t="shared" ca="1" si="6"/>
        <v>0.35206747128902793</v>
      </c>
    </row>
    <row r="16" spans="1:92" x14ac:dyDescent="0.25">
      <c r="A16">
        <f t="shared" si="4"/>
        <v>5</v>
      </c>
      <c r="C16" s="4">
        <f t="shared" ca="1" si="5"/>
        <v>-29996280.078282315</v>
      </c>
      <c r="D16" s="4">
        <f t="shared" ca="1" si="0"/>
        <v>256715.41600232286</v>
      </c>
      <c r="E16" s="4">
        <f t="shared" ca="1" si="0"/>
        <v>296834.51877583377</v>
      </c>
      <c r="F16" s="4">
        <f t="shared" ca="1" si="0"/>
        <v>296262.70635722886</v>
      </c>
      <c r="G16" s="4">
        <f t="shared" ca="1" si="0"/>
        <v>36214078.982478887</v>
      </c>
      <c r="H16" s="4">
        <f t="shared" si="0"/>
        <v>0</v>
      </c>
      <c r="I16" s="4">
        <f t="shared" si="0"/>
        <v>0</v>
      </c>
      <c r="J16" s="4">
        <f t="shared" si="0"/>
        <v>0</v>
      </c>
      <c r="K16" s="4">
        <f t="shared" si="0"/>
        <v>0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1"/>
        <v>0</v>
      </c>
      <c r="V16" s="4">
        <f t="shared" si="1"/>
        <v>0</v>
      </c>
      <c r="W16" s="4">
        <f t="shared" si="1"/>
        <v>0</v>
      </c>
      <c r="X16" s="4">
        <f t="shared" si="1"/>
        <v>0</v>
      </c>
      <c r="Y16" s="4">
        <f t="shared" si="1"/>
        <v>0</v>
      </c>
      <c r="Z16" s="4">
        <f t="shared" si="1"/>
        <v>0</v>
      </c>
      <c r="AA16" s="4">
        <f t="shared" si="1"/>
        <v>0</v>
      </c>
      <c r="AB16" s="4">
        <f t="shared" si="1"/>
        <v>0</v>
      </c>
      <c r="AC16" s="4">
        <f t="shared" si="1"/>
        <v>0</v>
      </c>
      <c r="AD16" s="4">
        <f t="shared" si="1"/>
        <v>0</v>
      </c>
      <c r="AE16" s="4">
        <f t="shared" si="1"/>
        <v>0</v>
      </c>
      <c r="AF16" s="4">
        <f t="shared" si="1"/>
        <v>0</v>
      </c>
      <c r="AG16" s="4">
        <f t="shared" si="1"/>
        <v>0</v>
      </c>
      <c r="AH16" s="4">
        <f t="shared" si="1"/>
        <v>0</v>
      </c>
      <c r="AI16" s="4">
        <f t="shared" si="1"/>
        <v>0</v>
      </c>
      <c r="AJ16" s="4">
        <f t="shared" si="2"/>
        <v>0</v>
      </c>
      <c r="AK16" s="4">
        <f t="shared" si="2"/>
        <v>0</v>
      </c>
      <c r="AL16" s="4">
        <f t="shared" si="2"/>
        <v>0</v>
      </c>
      <c r="AM16" s="4">
        <f t="shared" si="2"/>
        <v>0</v>
      </c>
      <c r="AN16" s="4">
        <f t="shared" si="2"/>
        <v>0</v>
      </c>
      <c r="AO16" s="4">
        <f t="shared" si="2"/>
        <v>0</v>
      </c>
      <c r="AP16" s="4">
        <f t="shared" si="2"/>
        <v>0</v>
      </c>
      <c r="AQ16" s="4">
        <f t="shared" si="2"/>
        <v>0</v>
      </c>
      <c r="AR16" s="4">
        <f t="shared" si="2"/>
        <v>0</v>
      </c>
      <c r="AS16" s="4">
        <f t="shared" si="2"/>
        <v>0</v>
      </c>
      <c r="AT16" s="4">
        <f t="shared" si="2"/>
        <v>0</v>
      </c>
      <c r="AU16" s="4">
        <f t="shared" si="2"/>
        <v>0</v>
      </c>
      <c r="AV16" s="4">
        <f t="shared" si="2"/>
        <v>0</v>
      </c>
      <c r="AW16" s="4">
        <f t="shared" si="2"/>
        <v>0</v>
      </c>
      <c r="AX16" s="4">
        <f t="shared" si="2"/>
        <v>0</v>
      </c>
      <c r="AY16" s="4">
        <f t="shared" si="2"/>
        <v>0</v>
      </c>
      <c r="AZ16" s="4">
        <f t="shared" si="3"/>
        <v>0</v>
      </c>
      <c r="BA16" s="4">
        <f t="shared" si="3"/>
        <v>0</v>
      </c>
      <c r="BB16" s="4">
        <f t="shared" si="3"/>
        <v>0</v>
      </c>
      <c r="BC16" s="4">
        <f t="shared" si="3"/>
        <v>0</v>
      </c>
      <c r="BD16" s="4">
        <f t="shared" si="3"/>
        <v>0</v>
      </c>
      <c r="BE16" s="4">
        <f t="shared" si="3"/>
        <v>0</v>
      </c>
      <c r="BF16" s="4">
        <f t="shared" si="3"/>
        <v>0</v>
      </c>
      <c r="BG16" s="4">
        <f t="shared" si="3"/>
        <v>0</v>
      </c>
      <c r="BH16" s="4">
        <f t="shared" si="3"/>
        <v>0</v>
      </c>
      <c r="BI16" s="4">
        <f t="shared" si="3"/>
        <v>0</v>
      </c>
      <c r="BK16" s="7">
        <f t="shared" ca="1" si="6"/>
        <v>0.23876843537734915</v>
      </c>
    </row>
    <row r="17" spans="1:63" x14ac:dyDescent="0.25">
      <c r="A17">
        <f t="shared" si="4"/>
        <v>6</v>
      </c>
      <c r="C17" s="4">
        <f t="shared" ca="1" si="5"/>
        <v>-29996280.078282315</v>
      </c>
      <c r="D17" s="4">
        <f t="shared" ca="1" si="0"/>
        <v>256715.41600232286</v>
      </c>
      <c r="E17" s="4">
        <f t="shared" ca="1" si="0"/>
        <v>296834.51877583377</v>
      </c>
      <c r="F17" s="4">
        <f t="shared" ca="1" si="0"/>
        <v>296262.70635722886</v>
      </c>
      <c r="G17" s="4">
        <f t="shared" ca="1" si="0"/>
        <v>336751.62903343659</v>
      </c>
      <c r="H17" s="4">
        <f t="shared" ca="1" si="0"/>
        <v>36851897.614519186</v>
      </c>
      <c r="I17" s="4">
        <f t="shared" si="0"/>
        <v>0</v>
      </c>
      <c r="J17" s="4">
        <f t="shared" si="0"/>
        <v>0</v>
      </c>
      <c r="K17" s="4">
        <f t="shared" si="0"/>
        <v>0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  <c r="Z17" s="4">
        <f t="shared" si="1"/>
        <v>0</v>
      </c>
      <c r="AA17" s="4">
        <f t="shared" si="1"/>
        <v>0</v>
      </c>
      <c r="AB17" s="4">
        <f t="shared" si="1"/>
        <v>0</v>
      </c>
      <c r="AC17" s="4">
        <f t="shared" si="1"/>
        <v>0</v>
      </c>
      <c r="AD17" s="4">
        <f t="shared" si="1"/>
        <v>0</v>
      </c>
      <c r="AE17" s="4">
        <f t="shared" si="1"/>
        <v>0</v>
      </c>
      <c r="AF17" s="4">
        <f t="shared" si="1"/>
        <v>0</v>
      </c>
      <c r="AG17" s="4">
        <f t="shared" si="1"/>
        <v>0</v>
      </c>
      <c r="AH17" s="4">
        <f t="shared" si="1"/>
        <v>0</v>
      </c>
      <c r="AI17" s="4">
        <f t="shared" si="1"/>
        <v>0</v>
      </c>
      <c r="AJ17" s="4">
        <f t="shared" si="2"/>
        <v>0</v>
      </c>
      <c r="AK17" s="4">
        <f t="shared" si="2"/>
        <v>0</v>
      </c>
      <c r="AL17" s="4">
        <f t="shared" si="2"/>
        <v>0</v>
      </c>
      <c r="AM17" s="4">
        <f t="shared" si="2"/>
        <v>0</v>
      </c>
      <c r="AN17" s="4">
        <f t="shared" si="2"/>
        <v>0</v>
      </c>
      <c r="AO17" s="4">
        <f t="shared" si="2"/>
        <v>0</v>
      </c>
      <c r="AP17" s="4">
        <f t="shared" si="2"/>
        <v>0</v>
      </c>
      <c r="AQ17" s="4">
        <f t="shared" si="2"/>
        <v>0</v>
      </c>
      <c r="AR17" s="4">
        <f t="shared" si="2"/>
        <v>0</v>
      </c>
      <c r="AS17" s="4">
        <f t="shared" si="2"/>
        <v>0</v>
      </c>
      <c r="AT17" s="4">
        <f t="shared" si="2"/>
        <v>0</v>
      </c>
      <c r="AU17" s="4">
        <f t="shared" si="2"/>
        <v>0</v>
      </c>
      <c r="AV17" s="4">
        <f t="shared" si="2"/>
        <v>0</v>
      </c>
      <c r="AW17" s="4">
        <f t="shared" si="2"/>
        <v>0</v>
      </c>
      <c r="AX17" s="4">
        <f t="shared" si="2"/>
        <v>0</v>
      </c>
      <c r="AY17" s="4">
        <f t="shared" si="2"/>
        <v>0</v>
      </c>
      <c r="AZ17" s="4">
        <f t="shared" si="3"/>
        <v>0</v>
      </c>
      <c r="BA17" s="4">
        <f t="shared" si="3"/>
        <v>0</v>
      </c>
      <c r="BB17" s="4">
        <f t="shared" si="3"/>
        <v>0</v>
      </c>
      <c r="BC17" s="4">
        <f t="shared" si="3"/>
        <v>0</v>
      </c>
      <c r="BD17" s="4">
        <f t="shared" si="3"/>
        <v>0</v>
      </c>
      <c r="BE17" s="4">
        <f t="shared" si="3"/>
        <v>0</v>
      </c>
      <c r="BF17" s="4">
        <f t="shared" si="3"/>
        <v>0</v>
      </c>
      <c r="BG17" s="4">
        <f t="shared" si="3"/>
        <v>0</v>
      </c>
      <c r="BH17" s="4">
        <f t="shared" si="3"/>
        <v>0</v>
      </c>
      <c r="BI17" s="4">
        <f t="shared" si="3"/>
        <v>0</v>
      </c>
      <c r="BK17" s="7">
        <f t="shared" ca="1" si="6"/>
        <v>0.2130266635769591</v>
      </c>
    </row>
    <row r="18" spans="1:63" x14ac:dyDescent="0.25">
      <c r="A18">
        <f t="shared" si="4"/>
        <v>7</v>
      </c>
      <c r="C18" s="4">
        <f t="shared" ca="1" si="5"/>
        <v>-29996280.078282315</v>
      </c>
      <c r="D18" s="4">
        <f t="shared" ca="1" si="0"/>
        <v>256715.41600232286</v>
      </c>
      <c r="E18" s="4">
        <f t="shared" ca="1" si="0"/>
        <v>296834.51877583377</v>
      </c>
      <c r="F18" s="4">
        <f t="shared" ca="1" si="0"/>
        <v>296262.70635722886</v>
      </c>
      <c r="G18" s="4">
        <f t="shared" ca="1" si="0"/>
        <v>336751.62903343659</v>
      </c>
      <c r="H18" s="4">
        <f t="shared" ca="1" si="0"/>
        <v>373331.56155831652</v>
      </c>
      <c r="I18" s="4">
        <f t="shared" ca="1" si="0"/>
        <v>37468306.191906862</v>
      </c>
      <c r="J18" s="4">
        <f t="shared" si="0"/>
        <v>0</v>
      </c>
      <c r="K18" s="4">
        <f t="shared" si="0"/>
        <v>0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1"/>
        <v>0</v>
      </c>
      <c r="V18" s="4">
        <f t="shared" si="1"/>
        <v>0</v>
      </c>
      <c r="W18" s="4">
        <f t="shared" si="1"/>
        <v>0</v>
      </c>
      <c r="X18" s="4">
        <f t="shared" si="1"/>
        <v>0</v>
      </c>
      <c r="Y18" s="4">
        <f t="shared" si="1"/>
        <v>0</v>
      </c>
      <c r="Z18" s="4">
        <f t="shared" si="1"/>
        <v>0</v>
      </c>
      <c r="AA18" s="4">
        <f t="shared" si="1"/>
        <v>0</v>
      </c>
      <c r="AB18" s="4">
        <f t="shared" si="1"/>
        <v>0</v>
      </c>
      <c r="AC18" s="4">
        <f t="shared" si="1"/>
        <v>0</v>
      </c>
      <c r="AD18" s="4">
        <f t="shared" si="1"/>
        <v>0</v>
      </c>
      <c r="AE18" s="4">
        <f t="shared" si="1"/>
        <v>0</v>
      </c>
      <c r="AF18" s="4">
        <f t="shared" si="1"/>
        <v>0</v>
      </c>
      <c r="AG18" s="4">
        <f t="shared" si="1"/>
        <v>0</v>
      </c>
      <c r="AH18" s="4">
        <f t="shared" si="1"/>
        <v>0</v>
      </c>
      <c r="AI18" s="4">
        <f t="shared" si="1"/>
        <v>0</v>
      </c>
      <c r="AJ18" s="4">
        <f t="shared" si="2"/>
        <v>0</v>
      </c>
      <c r="AK18" s="4">
        <f t="shared" si="2"/>
        <v>0</v>
      </c>
      <c r="AL18" s="4">
        <f t="shared" si="2"/>
        <v>0</v>
      </c>
      <c r="AM18" s="4">
        <f t="shared" si="2"/>
        <v>0</v>
      </c>
      <c r="AN18" s="4">
        <f t="shared" si="2"/>
        <v>0</v>
      </c>
      <c r="AO18" s="4">
        <f t="shared" si="2"/>
        <v>0</v>
      </c>
      <c r="AP18" s="4">
        <f t="shared" si="2"/>
        <v>0</v>
      </c>
      <c r="AQ18" s="4">
        <f t="shared" si="2"/>
        <v>0</v>
      </c>
      <c r="AR18" s="4">
        <f t="shared" si="2"/>
        <v>0</v>
      </c>
      <c r="AS18" s="4">
        <f t="shared" si="2"/>
        <v>0</v>
      </c>
      <c r="AT18" s="4">
        <f t="shared" si="2"/>
        <v>0</v>
      </c>
      <c r="AU18" s="4">
        <f t="shared" si="2"/>
        <v>0</v>
      </c>
      <c r="AV18" s="4">
        <f t="shared" si="2"/>
        <v>0</v>
      </c>
      <c r="AW18" s="4">
        <f t="shared" si="2"/>
        <v>0</v>
      </c>
      <c r="AX18" s="4">
        <f t="shared" si="2"/>
        <v>0</v>
      </c>
      <c r="AY18" s="4">
        <f t="shared" si="2"/>
        <v>0</v>
      </c>
      <c r="AZ18" s="4">
        <f t="shared" si="3"/>
        <v>0</v>
      </c>
      <c r="BA18" s="4">
        <f t="shared" si="3"/>
        <v>0</v>
      </c>
      <c r="BB18" s="4">
        <f t="shared" si="3"/>
        <v>0</v>
      </c>
      <c r="BC18" s="4">
        <f t="shared" si="3"/>
        <v>0</v>
      </c>
      <c r="BD18" s="4">
        <f t="shared" si="3"/>
        <v>0</v>
      </c>
      <c r="BE18" s="4">
        <f t="shared" si="3"/>
        <v>0</v>
      </c>
      <c r="BF18" s="4">
        <f t="shared" si="3"/>
        <v>0</v>
      </c>
      <c r="BG18" s="4">
        <f t="shared" si="3"/>
        <v>0</v>
      </c>
      <c r="BH18" s="4">
        <f t="shared" si="3"/>
        <v>0</v>
      </c>
      <c r="BI18" s="4">
        <f t="shared" si="3"/>
        <v>0</v>
      </c>
      <c r="BK18" s="7">
        <f t="shared" ca="1" si="6"/>
        <v>0.19616160672470984</v>
      </c>
    </row>
    <row r="19" spans="1:63" x14ac:dyDescent="0.25">
      <c r="A19">
        <f t="shared" si="4"/>
        <v>8</v>
      </c>
      <c r="C19" s="4">
        <f t="shared" ca="1" si="5"/>
        <v>-29996280.078282315</v>
      </c>
      <c r="D19" s="4">
        <f t="shared" ca="1" si="0"/>
        <v>256715.41600232286</v>
      </c>
      <c r="E19" s="4">
        <f t="shared" ca="1" si="0"/>
        <v>296834.51877583377</v>
      </c>
      <c r="F19" s="4">
        <f t="shared" ca="1" si="0"/>
        <v>296262.70635722886</v>
      </c>
      <c r="G19" s="4">
        <f t="shared" ca="1" si="0"/>
        <v>336751.62903343659</v>
      </c>
      <c r="H19" s="4">
        <f t="shared" ca="1" si="0"/>
        <v>373331.56155831652</v>
      </c>
      <c r="I19" s="4">
        <f t="shared" ca="1" si="0"/>
        <v>411006.85259266268</v>
      </c>
      <c r="J19" s="4">
        <f t="shared" ca="1" si="0"/>
        <v>37882188.104064256</v>
      </c>
      <c r="K19" s="4">
        <f t="shared" si="0"/>
        <v>0</v>
      </c>
      <c r="L19" s="4">
        <f t="shared" si="0"/>
        <v>0</v>
      </c>
      <c r="M19" s="4">
        <f t="shared" si="0"/>
        <v>0</v>
      </c>
      <c r="N19" s="4">
        <f t="shared" si="0"/>
        <v>0</v>
      </c>
      <c r="O19" s="4">
        <f t="shared" si="0"/>
        <v>0</v>
      </c>
      <c r="P19" s="4">
        <f t="shared" si="0"/>
        <v>0</v>
      </c>
      <c r="Q19" s="4">
        <f t="shared" si="0"/>
        <v>0</v>
      </c>
      <c r="R19" s="4">
        <f t="shared" si="0"/>
        <v>0</v>
      </c>
      <c r="S19" s="4">
        <f t="shared" si="0"/>
        <v>0</v>
      </c>
      <c r="T19" s="4">
        <f t="shared" si="1"/>
        <v>0</v>
      </c>
      <c r="U19" s="4">
        <f t="shared" si="1"/>
        <v>0</v>
      </c>
      <c r="V19" s="4">
        <f t="shared" si="1"/>
        <v>0</v>
      </c>
      <c r="W19" s="4">
        <f t="shared" si="1"/>
        <v>0</v>
      </c>
      <c r="X19" s="4">
        <f t="shared" si="1"/>
        <v>0</v>
      </c>
      <c r="Y19" s="4">
        <f t="shared" si="1"/>
        <v>0</v>
      </c>
      <c r="Z19" s="4">
        <f t="shared" si="1"/>
        <v>0</v>
      </c>
      <c r="AA19" s="4">
        <f t="shared" si="1"/>
        <v>0</v>
      </c>
      <c r="AB19" s="4">
        <f t="shared" si="1"/>
        <v>0</v>
      </c>
      <c r="AC19" s="4">
        <f t="shared" si="1"/>
        <v>0</v>
      </c>
      <c r="AD19" s="4">
        <f t="shared" si="1"/>
        <v>0</v>
      </c>
      <c r="AE19" s="4">
        <f t="shared" si="1"/>
        <v>0</v>
      </c>
      <c r="AF19" s="4">
        <f t="shared" si="1"/>
        <v>0</v>
      </c>
      <c r="AG19" s="4">
        <f t="shared" si="1"/>
        <v>0</v>
      </c>
      <c r="AH19" s="4">
        <f t="shared" si="1"/>
        <v>0</v>
      </c>
      <c r="AI19" s="4">
        <f t="shared" si="1"/>
        <v>0</v>
      </c>
      <c r="AJ19" s="4">
        <f t="shared" si="2"/>
        <v>0</v>
      </c>
      <c r="AK19" s="4">
        <f t="shared" si="2"/>
        <v>0</v>
      </c>
      <c r="AL19" s="4">
        <f t="shared" si="2"/>
        <v>0</v>
      </c>
      <c r="AM19" s="4">
        <f t="shared" si="2"/>
        <v>0</v>
      </c>
      <c r="AN19" s="4">
        <f t="shared" si="2"/>
        <v>0</v>
      </c>
      <c r="AO19" s="4">
        <f t="shared" si="2"/>
        <v>0</v>
      </c>
      <c r="AP19" s="4">
        <f t="shared" si="2"/>
        <v>0</v>
      </c>
      <c r="AQ19" s="4">
        <f t="shared" si="2"/>
        <v>0</v>
      </c>
      <c r="AR19" s="4">
        <f t="shared" si="2"/>
        <v>0</v>
      </c>
      <c r="AS19" s="4">
        <f t="shared" si="2"/>
        <v>0</v>
      </c>
      <c r="AT19" s="4">
        <f t="shared" si="2"/>
        <v>0</v>
      </c>
      <c r="AU19" s="4">
        <f t="shared" si="2"/>
        <v>0</v>
      </c>
      <c r="AV19" s="4">
        <f t="shared" si="2"/>
        <v>0</v>
      </c>
      <c r="AW19" s="4">
        <f t="shared" si="2"/>
        <v>0</v>
      </c>
      <c r="AX19" s="4">
        <f t="shared" si="2"/>
        <v>0</v>
      </c>
      <c r="AY19" s="4">
        <f t="shared" si="2"/>
        <v>0</v>
      </c>
      <c r="AZ19" s="4">
        <f t="shared" si="3"/>
        <v>0</v>
      </c>
      <c r="BA19" s="4">
        <f t="shared" si="3"/>
        <v>0</v>
      </c>
      <c r="BB19" s="4">
        <f t="shared" si="3"/>
        <v>0</v>
      </c>
      <c r="BC19" s="4">
        <f t="shared" si="3"/>
        <v>0</v>
      </c>
      <c r="BD19" s="4">
        <f t="shared" si="3"/>
        <v>0</v>
      </c>
      <c r="BE19" s="4">
        <f t="shared" si="3"/>
        <v>0</v>
      </c>
      <c r="BF19" s="4">
        <f t="shared" si="3"/>
        <v>0</v>
      </c>
      <c r="BG19" s="4">
        <f t="shared" si="3"/>
        <v>0</v>
      </c>
      <c r="BH19" s="4">
        <f t="shared" si="3"/>
        <v>0</v>
      </c>
      <c r="BI19" s="4">
        <f t="shared" si="3"/>
        <v>0</v>
      </c>
      <c r="BK19" s="7">
        <f t="shared" ca="1" si="6"/>
        <v>0.18116231887993095</v>
      </c>
    </row>
    <row r="20" spans="1:63" x14ac:dyDescent="0.25">
      <c r="A20">
        <f t="shared" si="4"/>
        <v>9</v>
      </c>
      <c r="C20" s="4">
        <f t="shared" ca="1" si="5"/>
        <v>-29996280.078282315</v>
      </c>
      <c r="D20" s="4">
        <f t="shared" ca="1" si="0"/>
        <v>256715.41600232286</v>
      </c>
      <c r="E20" s="4">
        <f t="shared" ca="1" si="0"/>
        <v>296834.51877583377</v>
      </c>
      <c r="F20" s="4">
        <f t="shared" ca="1" si="0"/>
        <v>296262.70635722886</v>
      </c>
      <c r="G20" s="4">
        <f t="shared" ca="1" si="0"/>
        <v>336751.62903343659</v>
      </c>
      <c r="H20" s="4">
        <f t="shared" ca="1" si="0"/>
        <v>373331.56155831652</v>
      </c>
      <c r="I20" s="4">
        <f t="shared" ca="1" si="0"/>
        <v>411006.85259266268</v>
      </c>
      <c r="J20" s="4">
        <f t="shared" ca="1" si="0"/>
        <v>450366.54398298479</v>
      </c>
      <c r="K20" s="4">
        <f t="shared" ca="1" si="0"/>
        <v>38255487.338152409</v>
      </c>
      <c r="L20" s="4">
        <f t="shared" si="0"/>
        <v>0</v>
      </c>
      <c r="M20" s="4">
        <f t="shared" si="0"/>
        <v>0</v>
      </c>
      <c r="N20" s="4">
        <f t="shared" si="0"/>
        <v>0</v>
      </c>
      <c r="O20" s="4">
        <f t="shared" si="0"/>
        <v>0</v>
      </c>
      <c r="P20" s="4">
        <f t="shared" si="0"/>
        <v>0</v>
      </c>
      <c r="Q20" s="4">
        <f t="shared" si="0"/>
        <v>0</v>
      </c>
      <c r="R20" s="4">
        <f t="shared" si="0"/>
        <v>0</v>
      </c>
      <c r="S20" s="4">
        <f t="shared" si="0"/>
        <v>0</v>
      </c>
      <c r="T20" s="4">
        <f t="shared" si="1"/>
        <v>0</v>
      </c>
      <c r="U20" s="4">
        <f t="shared" si="1"/>
        <v>0</v>
      </c>
      <c r="V20" s="4">
        <f t="shared" si="1"/>
        <v>0</v>
      </c>
      <c r="W20" s="4">
        <f t="shared" si="1"/>
        <v>0</v>
      </c>
      <c r="X20" s="4">
        <f t="shared" si="1"/>
        <v>0</v>
      </c>
      <c r="Y20" s="4">
        <f t="shared" si="1"/>
        <v>0</v>
      </c>
      <c r="Z20" s="4">
        <f t="shared" si="1"/>
        <v>0</v>
      </c>
      <c r="AA20" s="4">
        <f t="shared" si="1"/>
        <v>0</v>
      </c>
      <c r="AB20" s="4">
        <f t="shared" si="1"/>
        <v>0</v>
      </c>
      <c r="AC20" s="4">
        <f t="shared" si="1"/>
        <v>0</v>
      </c>
      <c r="AD20" s="4">
        <f t="shared" si="1"/>
        <v>0</v>
      </c>
      <c r="AE20" s="4">
        <f t="shared" si="1"/>
        <v>0</v>
      </c>
      <c r="AF20" s="4">
        <f t="shared" si="1"/>
        <v>0</v>
      </c>
      <c r="AG20" s="4">
        <f t="shared" si="1"/>
        <v>0</v>
      </c>
      <c r="AH20" s="4">
        <f t="shared" si="1"/>
        <v>0</v>
      </c>
      <c r="AI20" s="4">
        <f t="shared" si="1"/>
        <v>0</v>
      </c>
      <c r="AJ20" s="4">
        <f t="shared" si="2"/>
        <v>0</v>
      </c>
      <c r="AK20" s="4">
        <f t="shared" si="2"/>
        <v>0</v>
      </c>
      <c r="AL20" s="4">
        <f t="shared" si="2"/>
        <v>0</v>
      </c>
      <c r="AM20" s="4">
        <f t="shared" si="2"/>
        <v>0</v>
      </c>
      <c r="AN20" s="4">
        <f t="shared" si="2"/>
        <v>0</v>
      </c>
      <c r="AO20" s="4">
        <f t="shared" si="2"/>
        <v>0</v>
      </c>
      <c r="AP20" s="4">
        <f t="shared" si="2"/>
        <v>0</v>
      </c>
      <c r="AQ20" s="4">
        <f t="shared" si="2"/>
        <v>0</v>
      </c>
      <c r="AR20" s="4">
        <f t="shared" si="2"/>
        <v>0</v>
      </c>
      <c r="AS20" s="4">
        <f t="shared" si="2"/>
        <v>0</v>
      </c>
      <c r="AT20" s="4">
        <f t="shared" si="2"/>
        <v>0</v>
      </c>
      <c r="AU20" s="4">
        <f t="shared" si="2"/>
        <v>0</v>
      </c>
      <c r="AV20" s="4">
        <f t="shared" si="2"/>
        <v>0</v>
      </c>
      <c r="AW20" s="4">
        <f t="shared" si="2"/>
        <v>0</v>
      </c>
      <c r="AX20" s="4">
        <f t="shared" si="2"/>
        <v>0</v>
      </c>
      <c r="AY20" s="4">
        <f t="shared" si="2"/>
        <v>0</v>
      </c>
      <c r="AZ20" s="4">
        <f t="shared" si="3"/>
        <v>0</v>
      </c>
      <c r="BA20" s="4">
        <f t="shared" si="3"/>
        <v>0</v>
      </c>
      <c r="BB20" s="4">
        <f t="shared" si="3"/>
        <v>0</v>
      </c>
      <c r="BC20" s="4">
        <f t="shared" si="3"/>
        <v>0</v>
      </c>
      <c r="BD20" s="4">
        <f t="shared" si="3"/>
        <v>0</v>
      </c>
      <c r="BE20" s="4">
        <f t="shared" si="3"/>
        <v>0</v>
      </c>
      <c r="BF20" s="4">
        <f t="shared" si="3"/>
        <v>0</v>
      </c>
      <c r="BG20" s="4">
        <f t="shared" si="3"/>
        <v>0</v>
      </c>
      <c r="BH20" s="4">
        <f t="shared" si="3"/>
        <v>0</v>
      </c>
      <c r="BI20" s="4">
        <f t="shared" si="3"/>
        <v>0</v>
      </c>
      <c r="BK20" s="7">
        <f t="shared" ca="1" si="6"/>
        <v>0.16992027166496593</v>
      </c>
    </row>
    <row r="21" spans="1:63" x14ac:dyDescent="0.25">
      <c r="A21">
        <f t="shared" si="4"/>
        <v>10</v>
      </c>
      <c r="C21" s="4">
        <f t="shared" ca="1" si="5"/>
        <v>-29996280.078282315</v>
      </c>
      <c r="D21" s="4">
        <f t="shared" ca="1" si="0"/>
        <v>256715.41600232286</v>
      </c>
      <c r="E21" s="4">
        <f t="shared" ca="1" si="0"/>
        <v>296834.51877583377</v>
      </c>
      <c r="F21" s="4">
        <f t="shared" ca="1" si="0"/>
        <v>296262.70635722886</v>
      </c>
      <c r="G21" s="4">
        <f t="shared" ca="1" si="0"/>
        <v>336751.62903343659</v>
      </c>
      <c r="H21" s="4">
        <f t="shared" ca="1" si="0"/>
        <v>373331.56155831652</v>
      </c>
      <c r="I21" s="4">
        <f t="shared" ca="1" si="0"/>
        <v>411006.85259266268</v>
      </c>
      <c r="J21" s="4">
        <f t="shared" ca="1" si="0"/>
        <v>450366.54398298479</v>
      </c>
      <c r="K21" s="4">
        <f t="shared" ca="1" si="0"/>
        <v>490924.6505648279</v>
      </c>
      <c r="L21" s="4">
        <f t="shared" ca="1" si="0"/>
        <v>38451035.608113803</v>
      </c>
      <c r="M21" s="4">
        <f t="shared" si="0"/>
        <v>0</v>
      </c>
      <c r="N21" s="4">
        <f t="shared" si="0"/>
        <v>0</v>
      </c>
      <c r="O21" s="4">
        <f t="shared" si="0"/>
        <v>0</v>
      </c>
      <c r="P21" s="4">
        <f t="shared" si="0"/>
        <v>0</v>
      </c>
      <c r="Q21" s="4">
        <f t="shared" si="0"/>
        <v>0</v>
      </c>
      <c r="R21" s="4">
        <f t="shared" si="0"/>
        <v>0</v>
      </c>
      <c r="S21" s="4">
        <f t="shared" si="0"/>
        <v>0</v>
      </c>
      <c r="T21" s="4">
        <f t="shared" si="1"/>
        <v>0</v>
      </c>
      <c r="U21" s="4">
        <f t="shared" si="1"/>
        <v>0</v>
      </c>
      <c r="V21" s="4">
        <f t="shared" si="1"/>
        <v>0</v>
      </c>
      <c r="W21" s="4">
        <f t="shared" si="1"/>
        <v>0</v>
      </c>
      <c r="X21" s="4">
        <f t="shared" si="1"/>
        <v>0</v>
      </c>
      <c r="Y21" s="4">
        <f t="shared" si="1"/>
        <v>0</v>
      </c>
      <c r="Z21" s="4">
        <f t="shared" si="1"/>
        <v>0</v>
      </c>
      <c r="AA21" s="4">
        <f t="shared" si="1"/>
        <v>0</v>
      </c>
      <c r="AB21" s="4">
        <f t="shared" si="1"/>
        <v>0</v>
      </c>
      <c r="AC21" s="4">
        <f t="shared" si="1"/>
        <v>0</v>
      </c>
      <c r="AD21" s="4">
        <f t="shared" si="1"/>
        <v>0</v>
      </c>
      <c r="AE21" s="4">
        <f t="shared" si="1"/>
        <v>0</v>
      </c>
      <c r="AF21" s="4">
        <f t="shared" si="1"/>
        <v>0</v>
      </c>
      <c r="AG21" s="4">
        <f t="shared" si="1"/>
        <v>0</v>
      </c>
      <c r="AH21" s="4">
        <f t="shared" si="1"/>
        <v>0</v>
      </c>
      <c r="AI21" s="4">
        <f t="shared" si="1"/>
        <v>0</v>
      </c>
      <c r="AJ21" s="4">
        <f t="shared" si="2"/>
        <v>0</v>
      </c>
      <c r="AK21" s="4">
        <f t="shared" si="2"/>
        <v>0</v>
      </c>
      <c r="AL21" s="4">
        <f t="shared" si="2"/>
        <v>0</v>
      </c>
      <c r="AM21" s="4">
        <f t="shared" si="2"/>
        <v>0</v>
      </c>
      <c r="AN21" s="4">
        <f t="shared" si="2"/>
        <v>0</v>
      </c>
      <c r="AO21" s="4">
        <f t="shared" si="2"/>
        <v>0</v>
      </c>
      <c r="AP21" s="4">
        <f t="shared" si="2"/>
        <v>0</v>
      </c>
      <c r="AQ21" s="4">
        <f t="shared" si="2"/>
        <v>0</v>
      </c>
      <c r="AR21" s="4">
        <f t="shared" si="2"/>
        <v>0</v>
      </c>
      <c r="AS21" s="4">
        <f t="shared" si="2"/>
        <v>0</v>
      </c>
      <c r="AT21" s="4">
        <f t="shared" si="2"/>
        <v>0</v>
      </c>
      <c r="AU21" s="4">
        <f t="shared" si="2"/>
        <v>0</v>
      </c>
      <c r="AV21" s="4">
        <f t="shared" si="2"/>
        <v>0</v>
      </c>
      <c r="AW21" s="4">
        <f t="shared" si="2"/>
        <v>0</v>
      </c>
      <c r="AX21" s="4">
        <f t="shared" si="2"/>
        <v>0</v>
      </c>
      <c r="AY21" s="4">
        <f t="shared" si="2"/>
        <v>0</v>
      </c>
      <c r="AZ21" s="4">
        <f t="shared" si="3"/>
        <v>0</v>
      </c>
      <c r="BA21" s="4">
        <f t="shared" si="3"/>
        <v>0</v>
      </c>
      <c r="BB21" s="4">
        <f t="shared" si="3"/>
        <v>0</v>
      </c>
      <c r="BC21" s="4">
        <f t="shared" si="3"/>
        <v>0</v>
      </c>
      <c r="BD21" s="4">
        <f t="shared" si="3"/>
        <v>0</v>
      </c>
      <c r="BE21" s="4">
        <f t="shared" si="3"/>
        <v>0</v>
      </c>
      <c r="BF21" s="4">
        <f t="shared" si="3"/>
        <v>0</v>
      </c>
      <c r="BG21" s="4">
        <f t="shared" si="3"/>
        <v>0</v>
      </c>
      <c r="BH21" s="4">
        <f t="shared" si="3"/>
        <v>0</v>
      </c>
      <c r="BI21" s="4">
        <f t="shared" si="3"/>
        <v>0</v>
      </c>
      <c r="BK21" s="7">
        <f t="shared" ca="1" si="6"/>
        <v>0.15942532947152466</v>
      </c>
    </row>
    <row r="22" spans="1:63" x14ac:dyDescent="0.25">
      <c r="A22">
        <f t="shared" si="4"/>
        <v>11</v>
      </c>
      <c r="C22" s="4">
        <f t="shared" ca="1" si="5"/>
        <v>-29996280.078282315</v>
      </c>
      <c r="D22" s="4">
        <f t="shared" ca="1" si="0"/>
        <v>256715.41600232286</v>
      </c>
      <c r="E22" s="4">
        <f t="shared" ca="1" si="0"/>
        <v>296834.51877583377</v>
      </c>
      <c r="F22" s="4">
        <f t="shared" ca="1" si="0"/>
        <v>296262.70635722886</v>
      </c>
      <c r="G22" s="4">
        <f t="shared" ca="1" si="0"/>
        <v>336751.62903343659</v>
      </c>
      <c r="H22" s="4">
        <f t="shared" ca="1" si="0"/>
        <v>373331.56155831652</v>
      </c>
      <c r="I22" s="4">
        <f t="shared" ca="1" si="0"/>
        <v>411006.85259266268</v>
      </c>
      <c r="J22" s="4">
        <f t="shared" ca="1" si="0"/>
        <v>450366.54398298479</v>
      </c>
      <c r="K22" s="4">
        <f t="shared" ca="1" si="0"/>
        <v>490924.6505648279</v>
      </c>
      <c r="L22" s="4">
        <f t="shared" ca="1" si="0"/>
        <v>530413.21412907611</v>
      </c>
      <c r="M22" s="4">
        <f t="shared" ca="1" si="0"/>
        <v>38591861.701851167</v>
      </c>
      <c r="N22" s="4">
        <f t="shared" si="0"/>
        <v>0</v>
      </c>
      <c r="O22" s="4">
        <f t="shared" si="0"/>
        <v>0</v>
      </c>
      <c r="P22" s="4">
        <f t="shared" si="0"/>
        <v>0</v>
      </c>
      <c r="Q22" s="4">
        <f t="shared" si="0"/>
        <v>0</v>
      </c>
      <c r="R22" s="4">
        <f t="shared" si="0"/>
        <v>0</v>
      </c>
      <c r="S22" s="4">
        <f t="shared" si="0"/>
        <v>0</v>
      </c>
      <c r="T22" s="4">
        <f t="shared" si="1"/>
        <v>0</v>
      </c>
      <c r="U22" s="4">
        <f t="shared" si="1"/>
        <v>0</v>
      </c>
      <c r="V22" s="4">
        <f t="shared" si="1"/>
        <v>0</v>
      </c>
      <c r="W22" s="4">
        <f t="shared" si="1"/>
        <v>0</v>
      </c>
      <c r="X22" s="4">
        <f t="shared" si="1"/>
        <v>0</v>
      </c>
      <c r="Y22" s="4">
        <f t="shared" si="1"/>
        <v>0</v>
      </c>
      <c r="Z22" s="4">
        <f t="shared" si="1"/>
        <v>0</v>
      </c>
      <c r="AA22" s="4">
        <f t="shared" si="1"/>
        <v>0</v>
      </c>
      <c r="AB22" s="4">
        <f t="shared" si="1"/>
        <v>0</v>
      </c>
      <c r="AC22" s="4">
        <f t="shared" si="1"/>
        <v>0</v>
      </c>
      <c r="AD22" s="4">
        <f t="shared" si="1"/>
        <v>0</v>
      </c>
      <c r="AE22" s="4">
        <f t="shared" si="1"/>
        <v>0</v>
      </c>
      <c r="AF22" s="4">
        <f t="shared" si="1"/>
        <v>0</v>
      </c>
      <c r="AG22" s="4">
        <f t="shared" si="1"/>
        <v>0</v>
      </c>
      <c r="AH22" s="4">
        <f t="shared" si="1"/>
        <v>0</v>
      </c>
      <c r="AI22" s="4">
        <f t="shared" si="1"/>
        <v>0</v>
      </c>
      <c r="AJ22" s="4">
        <f t="shared" si="2"/>
        <v>0</v>
      </c>
      <c r="AK22" s="4">
        <f t="shared" si="2"/>
        <v>0</v>
      </c>
      <c r="AL22" s="4">
        <f t="shared" si="2"/>
        <v>0</v>
      </c>
      <c r="AM22" s="4">
        <f t="shared" si="2"/>
        <v>0</v>
      </c>
      <c r="AN22" s="4">
        <f t="shared" si="2"/>
        <v>0</v>
      </c>
      <c r="AO22" s="4">
        <f t="shared" si="2"/>
        <v>0</v>
      </c>
      <c r="AP22" s="4">
        <f t="shared" si="2"/>
        <v>0</v>
      </c>
      <c r="AQ22" s="4">
        <f t="shared" si="2"/>
        <v>0</v>
      </c>
      <c r="AR22" s="4">
        <f t="shared" si="2"/>
        <v>0</v>
      </c>
      <c r="AS22" s="4">
        <f t="shared" si="2"/>
        <v>0</v>
      </c>
      <c r="AT22" s="4">
        <f t="shared" si="2"/>
        <v>0</v>
      </c>
      <c r="AU22" s="4">
        <f t="shared" si="2"/>
        <v>0</v>
      </c>
      <c r="AV22" s="4">
        <f t="shared" si="2"/>
        <v>0</v>
      </c>
      <c r="AW22" s="4">
        <f t="shared" si="2"/>
        <v>0</v>
      </c>
      <c r="AX22" s="4">
        <f t="shared" si="2"/>
        <v>0</v>
      </c>
      <c r="AY22" s="4">
        <f t="shared" si="2"/>
        <v>0</v>
      </c>
      <c r="AZ22" s="4">
        <f t="shared" si="3"/>
        <v>0</v>
      </c>
      <c r="BA22" s="4">
        <f t="shared" si="3"/>
        <v>0</v>
      </c>
      <c r="BB22" s="4">
        <f t="shared" si="3"/>
        <v>0</v>
      </c>
      <c r="BC22" s="4">
        <f t="shared" si="3"/>
        <v>0</v>
      </c>
      <c r="BD22" s="4">
        <f t="shared" si="3"/>
        <v>0</v>
      </c>
      <c r="BE22" s="4">
        <f t="shared" si="3"/>
        <v>0</v>
      </c>
      <c r="BF22" s="4">
        <f t="shared" si="3"/>
        <v>0</v>
      </c>
      <c r="BG22" s="4">
        <f t="shared" si="3"/>
        <v>0</v>
      </c>
      <c r="BH22" s="4">
        <f t="shared" si="3"/>
        <v>0</v>
      </c>
      <c r="BI22" s="4">
        <f t="shared" si="3"/>
        <v>0</v>
      </c>
      <c r="BK22" s="7">
        <f t="shared" ca="1" si="6"/>
        <v>0.15091948389074017</v>
      </c>
    </row>
    <row r="23" spans="1:63" x14ac:dyDescent="0.25">
      <c r="A23">
        <f t="shared" si="4"/>
        <v>12</v>
      </c>
      <c r="C23" s="4">
        <f t="shared" ca="1" si="5"/>
        <v>-29996280.078282315</v>
      </c>
      <c r="D23" s="4">
        <f t="shared" ca="1" si="0"/>
        <v>256715.41600232286</v>
      </c>
      <c r="E23" s="4">
        <f t="shared" ca="1" si="0"/>
        <v>296834.51877583377</v>
      </c>
      <c r="F23" s="4">
        <f t="shared" ca="1" si="0"/>
        <v>296262.70635722886</v>
      </c>
      <c r="G23" s="4">
        <f t="shared" ca="1" si="0"/>
        <v>336751.62903343659</v>
      </c>
      <c r="H23" s="4">
        <f t="shared" ca="1" si="0"/>
        <v>373331.56155831652</v>
      </c>
      <c r="I23" s="4">
        <f t="shared" ca="1" si="0"/>
        <v>411006.85259266268</v>
      </c>
      <c r="J23" s="4">
        <f t="shared" ca="1" si="0"/>
        <v>450366.54398298479</v>
      </c>
      <c r="K23" s="4">
        <f t="shared" ca="1" si="0"/>
        <v>490924.6505648279</v>
      </c>
      <c r="L23" s="4">
        <f t="shared" ca="1" si="0"/>
        <v>530413.21412907611</v>
      </c>
      <c r="M23" s="4">
        <f t="shared" ca="1" si="0"/>
        <v>520211.52358415857</v>
      </c>
      <c r="N23" s="4">
        <f t="shared" ca="1" si="0"/>
        <v>38954759.635761805</v>
      </c>
      <c r="O23" s="4">
        <f t="shared" si="0"/>
        <v>0</v>
      </c>
      <c r="P23" s="4">
        <f t="shared" si="0"/>
        <v>0</v>
      </c>
      <c r="Q23" s="4">
        <f t="shared" si="0"/>
        <v>0</v>
      </c>
      <c r="R23" s="4">
        <f t="shared" si="0"/>
        <v>0</v>
      </c>
      <c r="S23" s="4">
        <f t="shared" si="0"/>
        <v>0</v>
      </c>
      <c r="T23" s="4">
        <f t="shared" si="1"/>
        <v>0</v>
      </c>
      <c r="U23" s="4">
        <f t="shared" si="1"/>
        <v>0</v>
      </c>
      <c r="V23" s="4">
        <f t="shared" si="1"/>
        <v>0</v>
      </c>
      <c r="W23" s="4">
        <f t="shared" si="1"/>
        <v>0</v>
      </c>
      <c r="X23" s="4">
        <f t="shared" si="1"/>
        <v>0</v>
      </c>
      <c r="Y23" s="4">
        <f t="shared" si="1"/>
        <v>0</v>
      </c>
      <c r="Z23" s="4">
        <f t="shared" si="1"/>
        <v>0</v>
      </c>
      <c r="AA23" s="4">
        <f t="shared" si="1"/>
        <v>0</v>
      </c>
      <c r="AB23" s="4">
        <f t="shared" si="1"/>
        <v>0</v>
      </c>
      <c r="AC23" s="4">
        <f t="shared" si="1"/>
        <v>0</v>
      </c>
      <c r="AD23" s="4">
        <f t="shared" si="1"/>
        <v>0</v>
      </c>
      <c r="AE23" s="4">
        <f t="shared" si="1"/>
        <v>0</v>
      </c>
      <c r="AF23" s="4">
        <f t="shared" si="1"/>
        <v>0</v>
      </c>
      <c r="AG23" s="4">
        <f t="shared" si="1"/>
        <v>0</v>
      </c>
      <c r="AH23" s="4">
        <f t="shared" si="1"/>
        <v>0</v>
      </c>
      <c r="AI23" s="4">
        <f t="shared" si="1"/>
        <v>0</v>
      </c>
      <c r="AJ23" s="4">
        <f t="shared" si="2"/>
        <v>0</v>
      </c>
      <c r="AK23" s="4">
        <f t="shared" si="2"/>
        <v>0</v>
      </c>
      <c r="AL23" s="4">
        <f t="shared" si="2"/>
        <v>0</v>
      </c>
      <c r="AM23" s="4">
        <f t="shared" si="2"/>
        <v>0</v>
      </c>
      <c r="AN23" s="4">
        <f t="shared" si="2"/>
        <v>0</v>
      </c>
      <c r="AO23" s="4">
        <f t="shared" si="2"/>
        <v>0</v>
      </c>
      <c r="AP23" s="4">
        <f t="shared" si="2"/>
        <v>0</v>
      </c>
      <c r="AQ23" s="4">
        <f t="shared" si="2"/>
        <v>0</v>
      </c>
      <c r="AR23" s="4">
        <f t="shared" si="2"/>
        <v>0</v>
      </c>
      <c r="AS23" s="4">
        <f t="shared" si="2"/>
        <v>0</v>
      </c>
      <c r="AT23" s="4">
        <f t="shared" si="2"/>
        <v>0</v>
      </c>
      <c r="AU23" s="4">
        <f t="shared" si="2"/>
        <v>0</v>
      </c>
      <c r="AV23" s="4">
        <f t="shared" si="2"/>
        <v>0</v>
      </c>
      <c r="AW23" s="4">
        <f t="shared" si="2"/>
        <v>0</v>
      </c>
      <c r="AX23" s="4">
        <f t="shared" si="2"/>
        <v>0</v>
      </c>
      <c r="AY23" s="4">
        <f t="shared" si="2"/>
        <v>0</v>
      </c>
      <c r="AZ23" s="4">
        <f t="shared" si="3"/>
        <v>0</v>
      </c>
      <c r="BA23" s="4">
        <f t="shared" si="3"/>
        <v>0</v>
      </c>
      <c r="BB23" s="4">
        <f t="shared" si="3"/>
        <v>0</v>
      </c>
      <c r="BC23" s="4">
        <f t="shared" si="3"/>
        <v>0</v>
      </c>
      <c r="BD23" s="4">
        <f t="shared" si="3"/>
        <v>0</v>
      </c>
      <c r="BE23" s="4">
        <f t="shared" si="3"/>
        <v>0</v>
      </c>
      <c r="BF23" s="4">
        <f t="shared" si="3"/>
        <v>0</v>
      </c>
      <c r="BG23" s="4">
        <f t="shared" si="3"/>
        <v>0</v>
      </c>
      <c r="BH23" s="4">
        <f t="shared" si="3"/>
        <v>0</v>
      </c>
      <c r="BI23" s="4">
        <f t="shared" si="3"/>
        <v>0</v>
      </c>
      <c r="BK23" s="7">
        <f t="shared" ca="1" si="6"/>
        <v>0.1461289464020743</v>
      </c>
    </row>
    <row r="24" spans="1:63" x14ac:dyDescent="0.25">
      <c r="A24">
        <f t="shared" si="4"/>
        <v>13</v>
      </c>
      <c r="C24" s="4">
        <f t="shared" ca="1" si="5"/>
        <v>-29996280.078282315</v>
      </c>
      <c r="D24" s="4">
        <f t="shared" ca="1" si="0"/>
        <v>256715.41600232286</v>
      </c>
      <c r="E24" s="4">
        <f t="shared" ca="1" si="0"/>
        <v>296834.51877583377</v>
      </c>
      <c r="F24" s="4">
        <f t="shared" ca="1" si="0"/>
        <v>296262.70635722886</v>
      </c>
      <c r="G24" s="4">
        <f t="shared" ca="1" si="0"/>
        <v>336751.62903343659</v>
      </c>
      <c r="H24" s="4">
        <f t="shared" ca="1" si="0"/>
        <v>373331.56155831652</v>
      </c>
      <c r="I24" s="4">
        <f t="shared" ca="1" si="0"/>
        <v>411006.85259266268</v>
      </c>
      <c r="J24" s="4">
        <f t="shared" ca="1" si="0"/>
        <v>450366.54398298479</v>
      </c>
      <c r="K24" s="4">
        <f t="shared" ca="1" si="0"/>
        <v>490924.6505648279</v>
      </c>
      <c r="L24" s="4">
        <f t="shared" ca="1" si="0"/>
        <v>530413.21412907611</v>
      </c>
      <c r="M24" s="4">
        <f t="shared" ca="1" si="0"/>
        <v>520211.52358415857</v>
      </c>
      <c r="N24" s="4">
        <f t="shared" ca="1" si="0"/>
        <v>373835.28236518143</v>
      </c>
      <c r="O24" s="4">
        <f t="shared" ca="1" si="0"/>
        <v>39467599.827649608</v>
      </c>
      <c r="P24" s="4">
        <f t="shared" si="0"/>
        <v>0</v>
      </c>
      <c r="Q24" s="4">
        <f t="shared" si="0"/>
        <v>0</v>
      </c>
      <c r="R24" s="4">
        <f t="shared" si="0"/>
        <v>0</v>
      </c>
      <c r="S24" s="4">
        <f t="shared" si="0"/>
        <v>0</v>
      </c>
      <c r="T24" s="4">
        <f t="shared" si="1"/>
        <v>0</v>
      </c>
      <c r="U24" s="4">
        <f t="shared" si="1"/>
        <v>0</v>
      </c>
      <c r="V24" s="4">
        <f t="shared" si="1"/>
        <v>0</v>
      </c>
      <c r="W24" s="4">
        <f t="shared" si="1"/>
        <v>0</v>
      </c>
      <c r="X24" s="4">
        <f t="shared" si="1"/>
        <v>0</v>
      </c>
      <c r="Y24" s="4">
        <f t="shared" si="1"/>
        <v>0</v>
      </c>
      <c r="Z24" s="4">
        <f t="shared" si="1"/>
        <v>0</v>
      </c>
      <c r="AA24" s="4">
        <f t="shared" si="1"/>
        <v>0</v>
      </c>
      <c r="AB24" s="4">
        <f t="shared" si="1"/>
        <v>0</v>
      </c>
      <c r="AC24" s="4">
        <f t="shared" si="1"/>
        <v>0</v>
      </c>
      <c r="AD24" s="4">
        <f t="shared" si="1"/>
        <v>0</v>
      </c>
      <c r="AE24" s="4">
        <f t="shared" si="1"/>
        <v>0</v>
      </c>
      <c r="AF24" s="4">
        <f t="shared" si="1"/>
        <v>0</v>
      </c>
      <c r="AG24" s="4">
        <f t="shared" si="1"/>
        <v>0</v>
      </c>
      <c r="AH24" s="4">
        <f t="shared" si="1"/>
        <v>0</v>
      </c>
      <c r="AI24" s="4">
        <f t="shared" si="1"/>
        <v>0</v>
      </c>
      <c r="AJ24" s="4">
        <f t="shared" si="2"/>
        <v>0</v>
      </c>
      <c r="AK24" s="4">
        <f t="shared" si="2"/>
        <v>0</v>
      </c>
      <c r="AL24" s="4">
        <f t="shared" si="2"/>
        <v>0</v>
      </c>
      <c r="AM24" s="4">
        <f t="shared" si="2"/>
        <v>0</v>
      </c>
      <c r="AN24" s="4">
        <f t="shared" si="2"/>
        <v>0</v>
      </c>
      <c r="AO24" s="4">
        <f t="shared" si="2"/>
        <v>0</v>
      </c>
      <c r="AP24" s="4">
        <f t="shared" si="2"/>
        <v>0</v>
      </c>
      <c r="AQ24" s="4">
        <f t="shared" si="2"/>
        <v>0</v>
      </c>
      <c r="AR24" s="4">
        <f t="shared" si="2"/>
        <v>0</v>
      </c>
      <c r="AS24" s="4">
        <f t="shared" si="2"/>
        <v>0</v>
      </c>
      <c r="AT24" s="4">
        <f t="shared" si="2"/>
        <v>0</v>
      </c>
      <c r="AU24" s="4">
        <f t="shared" si="2"/>
        <v>0</v>
      </c>
      <c r="AV24" s="4">
        <f t="shared" si="2"/>
        <v>0</v>
      </c>
      <c r="AW24" s="4">
        <f t="shared" si="2"/>
        <v>0</v>
      </c>
      <c r="AX24" s="4">
        <f t="shared" si="2"/>
        <v>0</v>
      </c>
      <c r="AY24" s="4">
        <f t="shared" si="2"/>
        <v>0</v>
      </c>
      <c r="AZ24" s="4">
        <f t="shared" si="3"/>
        <v>0</v>
      </c>
      <c r="BA24" s="4">
        <f t="shared" si="3"/>
        <v>0</v>
      </c>
      <c r="BB24" s="4">
        <f t="shared" si="3"/>
        <v>0</v>
      </c>
      <c r="BC24" s="4">
        <f t="shared" si="3"/>
        <v>0</v>
      </c>
      <c r="BD24" s="4">
        <f t="shared" si="3"/>
        <v>0</v>
      </c>
      <c r="BE24" s="4">
        <f t="shared" si="3"/>
        <v>0</v>
      </c>
      <c r="BF24" s="4">
        <f t="shared" si="3"/>
        <v>0</v>
      </c>
      <c r="BG24" s="4">
        <f t="shared" si="3"/>
        <v>0</v>
      </c>
      <c r="BH24" s="4">
        <f t="shared" si="3"/>
        <v>0</v>
      </c>
      <c r="BI24" s="4">
        <f t="shared" si="3"/>
        <v>0</v>
      </c>
      <c r="BK24" s="7">
        <f t="shared" ca="1" si="6"/>
        <v>0.14207080665703953</v>
      </c>
    </row>
    <row r="25" spans="1:63" x14ac:dyDescent="0.25">
      <c r="A25">
        <f t="shared" si="4"/>
        <v>14</v>
      </c>
      <c r="C25" s="4">
        <f t="shared" ca="1" si="5"/>
        <v>-29996280.078282315</v>
      </c>
      <c r="D25" s="4">
        <f t="shared" ca="1" si="0"/>
        <v>256715.41600232286</v>
      </c>
      <c r="E25" s="4">
        <f t="shared" ca="1" si="0"/>
        <v>296834.51877583377</v>
      </c>
      <c r="F25" s="4">
        <f t="shared" ca="1" si="0"/>
        <v>296262.70635722886</v>
      </c>
      <c r="G25" s="4">
        <f t="shared" ca="1" si="0"/>
        <v>336751.62903343659</v>
      </c>
      <c r="H25" s="4">
        <f t="shared" ca="1" si="0"/>
        <v>373331.56155831652</v>
      </c>
      <c r="I25" s="4">
        <f t="shared" ca="1" si="0"/>
        <v>411006.85259266268</v>
      </c>
      <c r="J25" s="4">
        <f t="shared" ca="1" si="0"/>
        <v>450366.54398298479</v>
      </c>
      <c r="K25" s="4">
        <f t="shared" ca="1" si="0"/>
        <v>490924.6505648279</v>
      </c>
      <c r="L25" s="4">
        <f t="shared" ca="1" si="0"/>
        <v>530413.21412907611</v>
      </c>
      <c r="M25" s="4">
        <f t="shared" ca="1" si="0"/>
        <v>520211.52358415857</v>
      </c>
      <c r="N25" s="4">
        <f t="shared" ca="1" si="0"/>
        <v>373835.28236518143</v>
      </c>
      <c r="O25" s="4">
        <f t="shared" ca="1" si="0"/>
        <v>388537.55861310294</v>
      </c>
      <c r="P25" s="4">
        <f t="shared" ca="1" si="0"/>
        <v>39933519.499273434</v>
      </c>
      <c r="Q25" s="4">
        <f t="shared" si="0"/>
        <v>0</v>
      </c>
      <c r="R25" s="4">
        <f t="shared" si="0"/>
        <v>0</v>
      </c>
      <c r="S25" s="4">
        <f t="shared" si="0"/>
        <v>0</v>
      </c>
      <c r="T25" s="4">
        <f t="shared" si="1"/>
        <v>0</v>
      </c>
      <c r="U25" s="4">
        <f t="shared" si="1"/>
        <v>0</v>
      </c>
      <c r="V25" s="4">
        <f t="shared" si="1"/>
        <v>0</v>
      </c>
      <c r="W25" s="4">
        <f t="shared" si="1"/>
        <v>0</v>
      </c>
      <c r="X25" s="4">
        <f t="shared" si="1"/>
        <v>0</v>
      </c>
      <c r="Y25" s="4">
        <f t="shared" si="1"/>
        <v>0</v>
      </c>
      <c r="Z25" s="4">
        <f t="shared" si="1"/>
        <v>0</v>
      </c>
      <c r="AA25" s="4">
        <f t="shared" si="1"/>
        <v>0</v>
      </c>
      <c r="AB25" s="4">
        <f t="shared" si="1"/>
        <v>0</v>
      </c>
      <c r="AC25" s="4">
        <f t="shared" si="1"/>
        <v>0</v>
      </c>
      <c r="AD25" s="4">
        <f t="shared" si="1"/>
        <v>0</v>
      </c>
      <c r="AE25" s="4">
        <f t="shared" si="1"/>
        <v>0</v>
      </c>
      <c r="AF25" s="4">
        <f t="shared" si="1"/>
        <v>0</v>
      </c>
      <c r="AG25" s="4">
        <f t="shared" si="1"/>
        <v>0</v>
      </c>
      <c r="AH25" s="4">
        <f t="shared" si="1"/>
        <v>0</v>
      </c>
      <c r="AI25" s="4">
        <f t="shared" si="1"/>
        <v>0</v>
      </c>
      <c r="AJ25" s="4">
        <f t="shared" si="2"/>
        <v>0</v>
      </c>
      <c r="AK25" s="4">
        <f t="shared" si="2"/>
        <v>0</v>
      </c>
      <c r="AL25" s="4">
        <f t="shared" si="2"/>
        <v>0</v>
      </c>
      <c r="AM25" s="4">
        <f t="shared" si="2"/>
        <v>0</v>
      </c>
      <c r="AN25" s="4">
        <f t="shared" si="2"/>
        <v>0</v>
      </c>
      <c r="AO25" s="4">
        <f t="shared" si="2"/>
        <v>0</v>
      </c>
      <c r="AP25" s="4">
        <f t="shared" si="2"/>
        <v>0</v>
      </c>
      <c r="AQ25" s="4">
        <f t="shared" si="2"/>
        <v>0</v>
      </c>
      <c r="AR25" s="4">
        <f t="shared" si="2"/>
        <v>0</v>
      </c>
      <c r="AS25" s="4">
        <f t="shared" si="2"/>
        <v>0</v>
      </c>
      <c r="AT25" s="4">
        <f t="shared" si="2"/>
        <v>0</v>
      </c>
      <c r="AU25" s="4">
        <f t="shared" si="2"/>
        <v>0</v>
      </c>
      <c r="AV25" s="4">
        <f t="shared" si="2"/>
        <v>0</v>
      </c>
      <c r="AW25" s="4">
        <f t="shared" si="2"/>
        <v>0</v>
      </c>
      <c r="AX25" s="4">
        <f t="shared" si="2"/>
        <v>0</v>
      </c>
      <c r="AY25" s="4">
        <f t="shared" si="2"/>
        <v>0</v>
      </c>
      <c r="AZ25" s="4">
        <f t="shared" si="3"/>
        <v>0</v>
      </c>
      <c r="BA25" s="4">
        <f t="shared" si="3"/>
        <v>0</v>
      </c>
      <c r="BB25" s="4">
        <f t="shared" si="3"/>
        <v>0</v>
      </c>
      <c r="BC25" s="4">
        <f t="shared" si="3"/>
        <v>0</v>
      </c>
      <c r="BD25" s="4">
        <f t="shared" si="3"/>
        <v>0</v>
      </c>
      <c r="BE25" s="4">
        <f t="shared" si="3"/>
        <v>0</v>
      </c>
      <c r="BF25" s="4">
        <f t="shared" si="3"/>
        <v>0</v>
      </c>
      <c r="BG25" s="4">
        <f t="shared" si="3"/>
        <v>0</v>
      </c>
      <c r="BH25" s="4">
        <f t="shared" si="3"/>
        <v>0</v>
      </c>
      <c r="BI25" s="4">
        <f t="shared" si="3"/>
        <v>0</v>
      </c>
      <c r="BK25" s="7">
        <f t="shared" ca="1" si="6"/>
        <v>0.13828782322727062</v>
      </c>
    </row>
    <row r="26" spans="1:63" x14ac:dyDescent="0.25">
      <c r="A26">
        <f t="shared" si="4"/>
        <v>15</v>
      </c>
      <c r="C26" s="4">
        <f t="shared" ca="1" si="5"/>
        <v>-29996280.078282315</v>
      </c>
      <c r="D26" s="4">
        <f t="shared" ca="1" si="0"/>
        <v>256715.41600232286</v>
      </c>
      <c r="E26" s="4">
        <f t="shared" ca="1" si="0"/>
        <v>296834.51877583377</v>
      </c>
      <c r="F26" s="4">
        <f t="shared" ca="1" si="0"/>
        <v>296262.70635722886</v>
      </c>
      <c r="G26" s="4">
        <f t="shared" ca="1" si="0"/>
        <v>336751.62903343659</v>
      </c>
      <c r="H26" s="4">
        <f t="shared" ca="1" si="0"/>
        <v>373331.56155831652</v>
      </c>
      <c r="I26" s="4">
        <f t="shared" ca="1" si="0"/>
        <v>411006.85259266268</v>
      </c>
      <c r="J26" s="4">
        <f t="shared" ca="1" si="0"/>
        <v>450366.54398298479</v>
      </c>
      <c r="K26" s="4">
        <f t="shared" ca="1" si="0"/>
        <v>490924.6505648279</v>
      </c>
      <c r="L26" s="4">
        <f t="shared" ca="1" si="0"/>
        <v>530413.21412907611</v>
      </c>
      <c r="M26" s="4">
        <f t="shared" ca="1" si="0"/>
        <v>520211.52358415857</v>
      </c>
      <c r="N26" s="4">
        <f t="shared" ca="1" si="0"/>
        <v>373835.28236518143</v>
      </c>
      <c r="O26" s="4">
        <f t="shared" ca="1" si="0"/>
        <v>388537.55861310294</v>
      </c>
      <c r="P26" s="4">
        <f t="shared" ca="1" si="0"/>
        <v>404622.72626410611</v>
      </c>
      <c r="Q26" s="4">
        <f t="shared" ca="1" si="0"/>
        <v>40392362.052202895</v>
      </c>
      <c r="R26" s="4">
        <f t="shared" si="0"/>
        <v>0</v>
      </c>
      <c r="S26" s="4">
        <f t="shared" si="0"/>
        <v>0</v>
      </c>
      <c r="T26" s="4">
        <f t="shared" si="1"/>
        <v>0</v>
      </c>
      <c r="U26" s="4">
        <f t="shared" si="1"/>
        <v>0</v>
      </c>
      <c r="V26" s="4">
        <f t="shared" si="1"/>
        <v>0</v>
      </c>
      <c r="W26" s="4">
        <f t="shared" si="1"/>
        <v>0</v>
      </c>
      <c r="X26" s="4">
        <f t="shared" si="1"/>
        <v>0</v>
      </c>
      <c r="Y26" s="4">
        <f t="shared" si="1"/>
        <v>0</v>
      </c>
      <c r="Z26" s="4">
        <f t="shared" si="1"/>
        <v>0</v>
      </c>
      <c r="AA26" s="4">
        <f t="shared" si="1"/>
        <v>0</v>
      </c>
      <c r="AB26" s="4">
        <f t="shared" si="1"/>
        <v>0</v>
      </c>
      <c r="AC26" s="4">
        <f t="shared" si="1"/>
        <v>0</v>
      </c>
      <c r="AD26" s="4">
        <f t="shared" si="1"/>
        <v>0</v>
      </c>
      <c r="AE26" s="4">
        <f t="shared" si="1"/>
        <v>0</v>
      </c>
      <c r="AF26" s="4">
        <f t="shared" si="1"/>
        <v>0</v>
      </c>
      <c r="AG26" s="4">
        <f t="shared" si="1"/>
        <v>0</v>
      </c>
      <c r="AH26" s="4">
        <f t="shared" si="1"/>
        <v>0</v>
      </c>
      <c r="AI26" s="4">
        <f t="shared" si="1"/>
        <v>0</v>
      </c>
      <c r="AJ26" s="4">
        <f t="shared" si="2"/>
        <v>0</v>
      </c>
      <c r="AK26" s="4">
        <f t="shared" si="2"/>
        <v>0</v>
      </c>
      <c r="AL26" s="4">
        <f t="shared" si="2"/>
        <v>0</v>
      </c>
      <c r="AM26" s="4">
        <f t="shared" si="2"/>
        <v>0</v>
      </c>
      <c r="AN26" s="4">
        <f t="shared" si="2"/>
        <v>0</v>
      </c>
      <c r="AO26" s="4">
        <f t="shared" si="2"/>
        <v>0</v>
      </c>
      <c r="AP26" s="4">
        <f t="shared" si="2"/>
        <v>0</v>
      </c>
      <c r="AQ26" s="4">
        <f t="shared" si="2"/>
        <v>0</v>
      </c>
      <c r="AR26" s="4">
        <f t="shared" si="2"/>
        <v>0</v>
      </c>
      <c r="AS26" s="4">
        <f t="shared" si="2"/>
        <v>0</v>
      </c>
      <c r="AT26" s="4">
        <f t="shared" si="2"/>
        <v>0</v>
      </c>
      <c r="AU26" s="4">
        <f t="shared" si="2"/>
        <v>0</v>
      </c>
      <c r="AV26" s="4">
        <f t="shared" si="2"/>
        <v>0</v>
      </c>
      <c r="AW26" s="4">
        <f t="shared" si="2"/>
        <v>0</v>
      </c>
      <c r="AX26" s="4">
        <f t="shared" si="2"/>
        <v>0</v>
      </c>
      <c r="AY26" s="4">
        <f t="shared" si="2"/>
        <v>0</v>
      </c>
      <c r="AZ26" s="4">
        <f t="shared" si="3"/>
        <v>0</v>
      </c>
      <c r="BA26" s="4">
        <f t="shared" si="3"/>
        <v>0</v>
      </c>
      <c r="BB26" s="4">
        <f t="shared" si="3"/>
        <v>0</v>
      </c>
      <c r="BC26" s="4">
        <f t="shared" si="3"/>
        <v>0</v>
      </c>
      <c r="BD26" s="4">
        <f t="shared" si="3"/>
        <v>0</v>
      </c>
      <c r="BE26" s="4">
        <f t="shared" si="3"/>
        <v>0</v>
      </c>
      <c r="BF26" s="4">
        <f t="shared" si="3"/>
        <v>0</v>
      </c>
      <c r="BG26" s="4">
        <f t="shared" si="3"/>
        <v>0</v>
      </c>
      <c r="BH26" s="4">
        <f t="shared" si="3"/>
        <v>0</v>
      </c>
      <c r="BI26" s="4">
        <f t="shared" si="3"/>
        <v>0</v>
      </c>
      <c r="BK26" s="7">
        <f t="shared" ca="1" si="6"/>
        <v>0.1350469886660659</v>
      </c>
    </row>
    <row r="27" spans="1:63" x14ac:dyDescent="0.25">
      <c r="A27">
        <f t="shared" si="4"/>
        <v>16</v>
      </c>
      <c r="C27" s="4">
        <f t="shared" ca="1" si="5"/>
        <v>-29996280.078282315</v>
      </c>
      <c r="D27" s="4">
        <f t="shared" ca="1" si="0"/>
        <v>256715.41600232286</v>
      </c>
      <c r="E27" s="4">
        <f t="shared" ca="1" si="0"/>
        <v>296834.51877583377</v>
      </c>
      <c r="F27" s="4">
        <f t="shared" ca="1" si="0"/>
        <v>296262.70635722886</v>
      </c>
      <c r="G27" s="4">
        <f t="shared" ca="1" si="0"/>
        <v>336751.62903343659</v>
      </c>
      <c r="H27" s="4">
        <f t="shared" ca="1" si="0"/>
        <v>373331.56155831652</v>
      </c>
      <c r="I27" s="4">
        <f t="shared" ca="1" si="0"/>
        <v>411006.85259266268</v>
      </c>
      <c r="J27" s="4">
        <f t="shared" ca="1" si="0"/>
        <v>450366.54398298479</v>
      </c>
      <c r="K27" s="4">
        <f t="shared" ca="1" si="0"/>
        <v>490924.6505648279</v>
      </c>
      <c r="L27" s="4">
        <f t="shared" ca="1" si="0"/>
        <v>530413.21412907611</v>
      </c>
      <c r="M27" s="4">
        <f t="shared" ca="1" si="0"/>
        <v>520211.52358415857</v>
      </c>
      <c r="N27" s="4">
        <f t="shared" ca="1" si="0"/>
        <v>373835.28236518143</v>
      </c>
      <c r="O27" s="4">
        <f t="shared" ca="1" si="0"/>
        <v>388537.55861310294</v>
      </c>
      <c r="P27" s="4">
        <f t="shared" ca="1" si="0"/>
        <v>404622.72626410611</v>
      </c>
      <c r="Q27" s="4">
        <f t="shared" ca="1" si="0"/>
        <v>420966.25632015447</v>
      </c>
      <c r="R27" s="4">
        <f t="shared" ca="1" si="0"/>
        <v>39705252.567677841</v>
      </c>
      <c r="S27" s="4">
        <f t="shared" si="0"/>
        <v>0</v>
      </c>
      <c r="T27" s="4">
        <f t="shared" si="1"/>
        <v>0</v>
      </c>
      <c r="U27" s="4">
        <f t="shared" si="1"/>
        <v>0</v>
      </c>
      <c r="V27" s="4">
        <f t="shared" si="1"/>
        <v>0</v>
      </c>
      <c r="W27" s="4">
        <f t="shared" si="1"/>
        <v>0</v>
      </c>
      <c r="X27" s="4">
        <f t="shared" si="1"/>
        <v>0</v>
      </c>
      <c r="Y27" s="4">
        <f t="shared" si="1"/>
        <v>0</v>
      </c>
      <c r="Z27" s="4">
        <f t="shared" si="1"/>
        <v>0</v>
      </c>
      <c r="AA27" s="4">
        <f t="shared" si="1"/>
        <v>0</v>
      </c>
      <c r="AB27" s="4">
        <f t="shared" si="1"/>
        <v>0</v>
      </c>
      <c r="AC27" s="4">
        <f t="shared" si="1"/>
        <v>0</v>
      </c>
      <c r="AD27" s="4">
        <f t="shared" si="1"/>
        <v>0</v>
      </c>
      <c r="AE27" s="4">
        <f t="shared" si="1"/>
        <v>0</v>
      </c>
      <c r="AF27" s="4">
        <f t="shared" si="1"/>
        <v>0</v>
      </c>
      <c r="AG27" s="4">
        <f t="shared" si="1"/>
        <v>0</v>
      </c>
      <c r="AH27" s="4">
        <f t="shared" si="1"/>
        <v>0</v>
      </c>
      <c r="AI27" s="4">
        <f t="shared" si="1"/>
        <v>0</v>
      </c>
      <c r="AJ27" s="4">
        <f t="shared" si="2"/>
        <v>0</v>
      </c>
      <c r="AK27" s="4">
        <f t="shared" si="2"/>
        <v>0</v>
      </c>
      <c r="AL27" s="4">
        <f t="shared" si="2"/>
        <v>0</v>
      </c>
      <c r="AM27" s="4">
        <f t="shared" si="2"/>
        <v>0</v>
      </c>
      <c r="AN27" s="4">
        <f t="shared" si="2"/>
        <v>0</v>
      </c>
      <c r="AO27" s="4">
        <f t="shared" si="2"/>
        <v>0</v>
      </c>
      <c r="AP27" s="4">
        <f t="shared" si="2"/>
        <v>0</v>
      </c>
      <c r="AQ27" s="4">
        <f t="shared" si="2"/>
        <v>0</v>
      </c>
      <c r="AR27" s="4">
        <f t="shared" si="2"/>
        <v>0</v>
      </c>
      <c r="AS27" s="4">
        <f t="shared" si="2"/>
        <v>0</v>
      </c>
      <c r="AT27" s="4">
        <f t="shared" si="2"/>
        <v>0</v>
      </c>
      <c r="AU27" s="4">
        <f t="shared" si="2"/>
        <v>0</v>
      </c>
      <c r="AV27" s="4">
        <f t="shared" si="2"/>
        <v>0</v>
      </c>
      <c r="AW27" s="4">
        <f t="shared" si="2"/>
        <v>0</v>
      </c>
      <c r="AX27" s="4">
        <f t="shared" si="2"/>
        <v>0</v>
      </c>
      <c r="AY27" s="4">
        <f t="shared" si="2"/>
        <v>0</v>
      </c>
      <c r="AZ27" s="4">
        <f t="shared" si="3"/>
        <v>0</v>
      </c>
      <c r="BA27" s="4">
        <f t="shared" si="3"/>
        <v>0</v>
      </c>
      <c r="BB27" s="4">
        <f t="shared" si="3"/>
        <v>0</v>
      </c>
      <c r="BC27" s="4">
        <f t="shared" si="3"/>
        <v>0</v>
      </c>
      <c r="BD27" s="4">
        <f t="shared" si="3"/>
        <v>0</v>
      </c>
      <c r="BE27" s="4">
        <f t="shared" si="3"/>
        <v>0</v>
      </c>
      <c r="BF27" s="4">
        <f t="shared" si="3"/>
        <v>0</v>
      </c>
      <c r="BG27" s="4">
        <f t="shared" si="3"/>
        <v>0</v>
      </c>
      <c r="BH27" s="4">
        <f t="shared" si="3"/>
        <v>0</v>
      </c>
      <c r="BI27" s="4">
        <f t="shared" si="3"/>
        <v>0</v>
      </c>
      <c r="BK27" s="7">
        <f t="shared" ca="1" si="6"/>
        <v>0.12441056290798835</v>
      </c>
    </row>
    <row r="28" spans="1:63" x14ac:dyDescent="0.25">
      <c r="A28">
        <f t="shared" si="4"/>
        <v>17</v>
      </c>
      <c r="C28" s="4">
        <f t="shared" ca="1" si="5"/>
        <v>-29996280.078282315</v>
      </c>
      <c r="D28" s="4">
        <f t="shared" ca="1" si="0"/>
        <v>256715.41600232286</v>
      </c>
      <c r="E28" s="4">
        <f t="shared" ca="1" si="0"/>
        <v>296834.51877583377</v>
      </c>
      <c r="F28" s="4">
        <f t="shared" ca="1" si="0"/>
        <v>296262.70635722886</v>
      </c>
      <c r="G28" s="4">
        <f t="shared" ca="1" si="0"/>
        <v>336751.62903343659</v>
      </c>
      <c r="H28" s="4">
        <f t="shared" ca="1" si="0"/>
        <v>373331.56155831652</v>
      </c>
      <c r="I28" s="4">
        <f t="shared" ca="1" si="0"/>
        <v>411006.85259266268</v>
      </c>
      <c r="J28" s="4">
        <f t="shared" ca="1" si="0"/>
        <v>450366.54398298479</v>
      </c>
      <c r="K28" s="4">
        <f t="shared" ca="1" si="0"/>
        <v>490924.6505648279</v>
      </c>
      <c r="L28" s="4">
        <f t="shared" ca="1" si="0"/>
        <v>530413.21412907611</v>
      </c>
      <c r="M28" s="4">
        <f t="shared" ca="1" si="0"/>
        <v>520211.52358415857</v>
      </c>
      <c r="N28" s="4">
        <f t="shared" ca="1" si="0"/>
        <v>373835.28236518143</v>
      </c>
      <c r="O28" s="4">
        <f t="shared" ca="1" si="0"/>
        <v>388537.55861310294</v>
      </c>
      <c r="P28" s="4">
        <f t="shared" ca="1" si="0"/>
        <v>404622.72626410611</v>
      </c>
      <c r="Q28" s="4">
        <f t="shared" ca="1" si="0"/>
        <v>420966.25632015447</v>
      </c>
      <c r="R28" s="4">
        <f t="shared" ca="1" si="0"/>
        <v>441140.82531534502</v>
      </c>
      <c r="S28" s="4">
        <f t="shared" ref="S28:AH43" ca="1" si="7">IF(S$11&lt;=$A28,S$7,0)+IF(S$11=$A28,S$8)</f>
        <v>39734511.832058325</v>
      </c>
      <c r="T28" s="4">
        <f t="shared" si="1"/>
        <v>0</v>
      </c>
      <c r="U28" s="4">
        <f t="shared" si="1"/>
        <v>0</v>
      </c>
      <c r="V28" s="4">
        <f t="shared" si="1"/>
        <v>0</v>
      </c>
      <c r="W28" s="4">
        <f t="shared" si="1"/>
        <v>0</v>
      </c>
      <c r="X28" s="4">
        <f t="shared" si="1"/>
        <v>0</v>
      </c>
      <c r="Y28" s="4">
        <f t="shared" si="1"/>
        <v>0</v>
      </c>
      <c r="Z28" s="4">
        <f t="shared" si="1"/>
        <v>0</v>
      </c>
      <c r="AA28" s="4">
        <f t="shared" si="1"/>
        <v>0</v>
      </c>
      <c r="AB28" s="4">
        <f t="shared" si="1"/>
        <v>0</v>
      </c>
      <c r="AC28" s="4">
        <f t="shared" si="1"/>
        <v>0</v>
      </c>
      <c r="AD28" s="4">
        <f t="shared" si="1"/>
        <v>0</v>
      </c>
      <c r="AE28" s="4">
        <f t="shared" si="1"/>
        <v>0</v>
      </c>
      <c r="AF28" s="4">
        <f t="shared" si="1"/>
        <v>0</v>
      </c>
      <c r="AG28" s="4">
        <f t="shared" si="1"/>
        <v>0</v>
      </c>
      <c r="AH28" s="4">
        <f t="shared" si="1"/>
        <v>0</v>
      </c>
      <c r="AI28" s="4">
        <f t="shared" ref="AI28:AX43" si="8">IF(AI$11&lt;=$A28,AI$7,0)+IF(AI$11=$A28,AI$8)</f>
        <v>0</v>
      </c>
      <c r="AJ28" s="4">
        <f t="shared" si="2"/>
        <v>0</v>
      </c>
      <c r="AK28" s="4">
        <f t="shared" si="2"/>
        <v>0</v>
      </c>
      <c r="AL28" s="4">
        <f t="shared" si="2"/>
        <v>0</v>
      </c>
      <c r="AM28" s="4">
        <f t="shared" si="2"/>
        <v>0</v>
      </c>
      <c r="AN28" s="4">
        <f t="shared" si="2"/>
        <v>0</v>
      </c>
      <c r="AO28" s="4">
        <f t="shared" si="2"/>
        <v>0</v>
      </c>
      <c r="AP28" s="4">
        <f t="shared" si="2"/>
        <v>0</v>
      </c>
      <c r="AQ28" s="4">
        <f t="shared" si="2"/>
        <v>0</v>
      </c>
      <c r="AR28" s="4">
        <f t="shared" si="2"/>
        <v>0</v>
      </c>
      <c r="AS28" s="4">
        <f t="shared" si="2"/>
        <v>0</v>
      </c>
      <c r="AT28" s="4">
        <f t="shared" si="2"/>
        <v>0</v>
      </c>
      <c r="AU28" s="4">
        <f t="shared" si="2"/>
        <v>0</v>
      </c>
      <c r="AV28" s="4">
        <f t="shared" si="2"/>
        <v>0</v>
      </c>
      <c r="AW28" s="4">
        <f t="shared" si="2"/>
        <v>0</v>
      </c>
      <c r="AX28" s="4">
        <f t="shared" si="2"/>
        <v>0</v>
      </c>
      <c r="AY28" s="4">
        <f t="shared" ref="AY28:BI43" si="9">IF(AY$11&lt;=$A28,AY$7,0)+IF(AY$11=$A28,AY$8)</f>
        <v>0</v>
      </c>
      <c r="AZ28" s="4">
        <f t="shared" si="3"/>
        <v>0</v>
      </c>
      <c r="BA28" s="4">
        <f t="shared" si="3"/>
        <v>0</v>
      </c>
      <c r="BB28" s="4">
        <f t="shared" si="3"/>
        <v>0</v>
      </c>
      <c r="BC28" s="4">
        <f t="shared" si="3"/>
        <v>0</v>
      </c>
      <c r="BD28" s="4">
        <f t="shared" si="3"/>
        <v>0</v>
      </c>
      <c r="BE28" s="4">
        <f t="shared" si="3"/>
        <v>0</v>
      </c>
      <c r="BF28" s="4">
        <f t="shared" si="3"/>
        <v>0</v>
      </c>
      <c r="BG28" s="4">
        <f t="shared" si="3"/>
        <v>0</v>
      </c>
      <c r="BH28" s="4">
        <f t="shared" si="3"/>
        <v>0</v>
      </c>
      <c r="BI28" s="4">
        <f t="shared" si="3"/>
        <v>0</v>
      </c>
      <c r="BK28" s="7">
        <f t="shared" ca="1" si="6"/>
        <v>0.1199463253397639</v>
      </c>
    </row>
    <row r="29" spans="1:63" x14ac:dyDescent="0.25">
      <c r="A29">
        <f t="shared" si="4"/>
        <v>18</v>
      </c>
      <c r="C29" s="4">
        <f t="shared" ca="1" si="5"/>
        <v>-29996280.078282315</v>
      </c>
      <c r="D29" s="4">
        <f t="shared" ca="1" si="5"/>
        <v>256715.41600232286</v>
      </c>
      <c r="E29" s="4">
        <f t="shared" ca="1" si="5"/>
        <v>296834.51877583377</v>
      </c>
      <c r="F29" s="4">
        <f t="shared" ca="1" si="5"/>
        <v>296262.70635722886</v>
      </c>
      <c r="G29" s="4">
        <f t="shared" ca="1" si="5"/>
        <v>336751.62903343659</v>
      </c>
      <c r="H29" s="4">
        <f t="shared" ca="1" si="5"/>
        <v>373331.56155831652</v>
      </c>
      <c r="I29" s="4">
        <f t="shared" ca="1" si="5"/>
        <v>411006.85259266268</v>
      </c>
      <c r="J29" s="4">
        <f t="shared" ca="1" si="5"/>
        <v>450366.54398298479</v>
      </c>
      <c r="K29" s="4">
        <f t="shared" ca="1" si="5"/>
        <v>490924.6505648279</v>
      </c>
      <c r="L29" s="4">
        <f t="shared" ca="1" si="5"/>
        <v>530413.21412907611</v>
      </c>
      <c r="M29" s="4">
        <f t="shared" ca="1" si="5"/>
        <v>520211.52358415857</v>
      </c>
      <c r="N29" s="4">
        <f t="shared" ca="1" si="5"/>
        <v>373835.28236518143</v>
      </c>
      <c r="O29" s="4">
        <f t="shared" ca="1" si="5"/>
        <v>388537.55861310294</v>
      </c>
      <c r="P29" s="4">
        <f t="shared" ca="1" si="5"/>
        <v>404622.72626410611</v>
      </c>
      <c r="Q29" s="4">
        <f t="shared" ca="1" si="5"/>
        <v>420966.25632015447</v>
      </c>
      <c r="R29" s="4">
        <f t="shared" ca="1" si="5"/>
        <v>441140.82531534502</v>
      </c>
      <c r="S29" s="4">
        <f t="shared" ca="1" si="7"/>
        <v>459310.99737284088</v>
      </c>
      <c r="T29" s="4">
        <f t="shared" ca="1" si="7"/>
        <v>39791042.847902149</v>
      </c>
      <c r="U29" s="4">
        <f t="shared" si="7"/>
        <v>0</v>
      </c>
      <c r="V29" s="4">
        <f t="shared" si="7"/>
        <v>0</v>
      </c>
      <c r="W29" s="4">
        <f t="shared" si="7"/>
        <v>0</v>
      </c>
      <c r="X29" s="4">
        <f t="shared" si="7"/>
        <v>0</v>
      </c>
      <c r="Y29" s="4">
        <f t="shared" si="7"/>
        <v>0</v>
      </c>
      <c r="Z29" s="4">
        <f t="shared" si="7"/>
        <v>0</v>
      </c>
      <c r="AA29" s="4">
        <f t="shared" si="7"/>
        <v>0</v>
      </c>
      <c r="AB29" s="4">
        <f t="shared" si="7"/>
        <v>0</v>
      </c>
      <c r="AC29" s="4">
        <f t="shared" si="7"/>
        <v>0</v>
      </c>
      <c r="AD29" s="4">
        <f t="shared" si="7"/>
        <v>0</v>
      </c>
      <c r="AE29" s="4">
        <f t="shared" si="7"/>
        <v>0</v>
      </c>
      <c r="AF29" s="4">
        <f t="shared" si="7"/>
        <v>0</v>
      </c>
      <c r="AG29" s="4">
        <f t="shared" si="7"/>
        <v>0</v>
      </c>
      <c r="AH29" s="4">
        <f t="shared" si="7"/>
        <v>0</v>
      </c>
      <c r="AI29" s="4">
        <f t="shared" si="8"/>
        <v>0</v>
      </c>
      <c r="AJ29" s="4">
        <f t="shared" si="8"/>
        <v>0</v>
      </c>
      <c r="AK29" s="4">
        <f t="shared" si="8"/>
        <v>0</v>
      </c>
      <c r="AL29" s="4">
        <f t="shared" si="8"/>
        <v>0</v>
      </c>
      <c r="AM29" s="4">
        <f t="shared" si="8"/>
        <v>0</v>
      </c>
      <c r="AN29" s="4">
        <f t="shared" si="8"/>
        <v>0</v>
      </c>
      <c r="AO29" s="4">
        <f t="shared" si="8"/>
        <v>0</v>
      </c>
      <c r="AP29" s="4">
        <f t="shared" si="8"/>
        <v>0</v>
      </c>
      <c r="AQ29" s="4">
        <f t="shared" si="8"/>
        <v>0</v>
      </c>
      <c r="AR29" s="4">
        <f t="shared" si="8"/>
        <v>0</v>
      </c>
      <c r="AS29" s="4">
        <f t="shared" si="8"/>
        <v>0</v>
      </c>
      <c r="AT29" s="4">
        <f t="shared" si="8"/>
        <v>0</v>
      </c>
      <c r="AU29" s="4">
        <f t="shared" si="8"/>
        <v>0</v>
      </c>
      <c r="AV29" s="4">
        <f t="shared" si="8"/>
        <v>0</v>
      </c>
      <c r="AW29" s="4">
        <f t="shared" si="8"/>
        <v>0</v>
      </c>
      <c r="AX29" s="4">
        <f t="shared" si="8"/>
        <v>0</v>
      </c>
      <c r="AY29" s="4">
        <f t="shared" si="9"/>
        <v>0</v>
      </c>
      <c r="AZ29" s="4">
        <f t="shared" si="9"/>
        <v>0</v>
      </c>
      <c r="BA29" s="4">
        <f t="shared" si="9"/>
        <v>0</v>
      </c>
      <c r="BB29" s="4">
        <f t="shared" si="9"/>
        <v>0</v>
      </c>
      <c r="BC29" s="4">
        <f t="shared" si="9"/>
        <v>0</v>
      </c>
      <c r="BD29" s="4">
        <f t="shared" si="9"/>
        <v>0</v>
      </c>
      <c r="BE29" s="4">
        <f t="shared" si="9"/>
        <v>0</v>
      </c>
      <c r="BF29" s="4">
        <f t="shared" si="9"/>
        <v>0</v>
      </c>
      <c r="BG29" s="4">
        <f t="shared" si="9"/>
        <v>0</v>
      </c>
      <c r="BH29" s="4">
        <f t="shared" si="9"/>
        <v>0</v>
      </c>
      <c r="BI29" s="4">
        <f t="shared" si="9"/>
        <v>0</v>
      </c>
      <c r="BK29" s="7">
        <f t="shared" ca="1" si="6"/>
        <v>0.11629831281280523</v>
      </c>
    </row>
    <row r="30" spans="1:63" x14ac:dyDescent="0.25">
      <c r="A30">
        <f t="shared" si="4"/>
        <v>19</v>
      </c>
      <c r="C30" s="4">
        <f t="shared" ref="C30:R45" ca="1" si="10">IF(C$11&lt;=$A30,C$7,0)+IF(C$11=$A30,C$8)</f>
        <v>-29996280.078282315</v>
      </c>
      <c r="D30" s="4">
        <f t="shared" ca="1" si="10"/>
        <v>256715.41600232286</v>
      </c>
      <c r="E30" s="4">
        <f t="shared" ca="1" si="10"/>
        <v>296834.51877583377</v>
      </c>
      <c r="F30" s="4">
        <f t="shared" ca="1" si="10"/>
        <v>296262.70635722886</v>
      </c>
      <c r="G30" s="4">
        <f t="shared" ca="1" si="10"/>
        <v>336751.62903343659</v>
      </c>
      <c r="H30" s="4">
        <f t="shared" ca="1" si="10"/>
        <v>373331.56155831652</v>
      </c>
      <c r="I30" s="4">
        <f t="shared" ca="1" si="10"/>
        <v>411006.85259266268</v>
      </c>
      <c r="J30" s="4">
        <f t="shared" ca="1" si="10"/>
        <v>450366.54398298479</v>
      </c>
      <c r="K30" s="4">
        <f t="shared" ca="1" si="10"/>
        <v>490924.6505648279</v>
      </c>
      <c r="L30" s="4">
        <f t="shared" ca="1" si="10"/>
        <v>530413.21412907611</v>
      </c>
      <c r="M30" s="4">
        <f t="shared" ca="1" si="10"/>
        <v>520211.52358415857</v>
      </c>
      <c r="N30" s="4">
        <f t="shared" ca="1" si="10"/>
        <v>373835.28236518143</v>
      </c>
      <c r="O30" s="4">
        <f t="shared" ca="1" si="10"/>
        <v>388537.55861310294</v>
      </c>
      <c r="P30" s="4">
        <f t="shared" ca="1" si="10"/>
        <v>404622.72626410611</v>
      </c>
      <c r="Q30" s="4">
        <f t="shared" ca="1" si="10"/>
        <v>420966.25632015447</v>
      </c>
      <c r="R30" s="4">
        <f t="shared" ca="1" si="10"/>
        <v>441140.82531534502</v>
      </c>
      <c r="S30" s="4">
        <f t="shared" ca="1" si="7"/>
        <v>459310.99737284088</v>
      </c>
      <c r="T30" s="4">
        <f t="shared" ca="1" si="7"/>
        <v>498477.95620842912</v>
      </c>
      <c r="U30" s="4">
        <f t="shared" ca="1" si="7"/>
        <v>39833379.210179612</v>
      </c>
      <c r="V30" s="4">
        <f t="shared" si="7"/>
        <v>0</v>
      </c>
      <c r="W30" s="4">
        <f t="shared" si="7"/>
        <v>0</v>
      </c>
      <c r="X30" s="4">
        <f t="shared" si="7"/>
        <v>0</v>
      </c>
      <c r="Y30" s="4">
        <f t="shared" si="7"/>
        <v>0</v>
      </c>
      <c r="Z30" s="4">
        <f t="shared" si="7"/>
        <v>0</v>
      </c>
      <c r="AA30" s="4">
        <f t="shared" si="7"/>
        <v>0</v>
      </c>
      <c r="AB30" s="4">
        <f t="shared" si="7"/>
        <v>0</v>
      </c>
      <c r="AC30" s="4">
        <f t="shared" si="7"/>
        <v>0</v>
      </c>
      <c r="AD30" s="4">
        <f t="shared" si="7"/>
        <v>0</v>
      </c>
      <c r="AE30" s="4">
        <f t="shared" si="7"/>
        <v>0</v>
      </c>
      <c r="AF30" s="4">
        <f t="shared" si="7"/>
        <v>0</v>
      </c>
      <c r="AG30" s="4">
        <f t="shared" si="7"/>
        <v>0</v>
      </c>
      <c r="AH30" s="4">
        <f t="shared" si="7"/>
        <v>0</v>
      </c>
      <c r="AI30" s="4">
        <f t="shared" si="8"/>
        <v>0</v>
      </c>
      <c r="AJ30" s="4">
        <f t="shared" si="8"/>
        <v>0</v>
      </c>
      <c r="AK30" s="4">
        <f t="shared" si="8"/>
        <v>0</v>
      </c>
      <c r="AL30" s="4">
        <f t="shared" si="8"/>
        <v>0</v>
      </c>
      <c r="AM30" s="4">
        <f t="shared" si="8"/>
        <v>0</v>
      </c>
      <c r="AN30" s="4">
        <f t="shared" si="8"/>
        <v>0</v>
      </c>
      <c r="AO30" s="4">
        <f t="shared" si="8"/>
        <v>0</v>
      </c>
      <c r="AP30" s="4">
        <f t="shared" si="8"/>
        <v>0</v>
      </c>
      <c r="AQ30" s="4">
        <f t="shared" si="8"/>
        <v>0</v>
      </c>
      <c r="AR30" s="4">
        <f t="shared" si="8"/>
        <v>0</v>
      </c>
      <c r="AS30" s="4">
        <f t="shared" si="8"/>
        <v>0</v>
      </c>
      <c r="AT30" s="4">
        <f t="shared" si="8"/>
        <v>0</v>
      </c>
      <c r="AU30" s="4">
        <f t="shared" si="8"/>
        <v>0</v>
      </c>
      <c r="AV30" s="4">
        <f t="shared" si="8"/>
        <v>0</v>
      </c>
      <c r="AW30" s="4">
        <f t="shared" si="8"/>
        <v>0</v>
      </c>
      <c r="AX30" s="4">
        <f t="shared" si="8"/>
        <v>0</v>
      </c>
      <c r="AY30" s="4">
        <f t="shared" si="9"/>
        <v>0</v>
      </c>
      <c r="AZ30" s="4">
        <f t="shared" si="9"/>
        <v>0</v>
      </c>
      <c r="BA30" s="4">
        <f t="shared" si="9"/>
        <v>0</v>
      </c>
      <c r="BB30" s="4">
        <f t="shared" si="9"/>
        <v>0</v>
      </c>
      <c r="BC30" s="4">
        <f t="shared" si="9"/>
        <v>0</v>
      </c>
      <c r="BD30" s="4">
        <f t="shared" si="9"/>
        <v>0</v>
      </c>
      <c r="BE30" s="4">
        <f t="shared" si="9"/>
        <v>0</v>
      </c>
      <c r="BF30" s="4">
        <f t="shared" si="9"/>
        <v>0</v>
      </c>
      <c r="BG30" s="4">
        <f t="shared" si="9"/>
        <v>0</v>
      </c>
      <c r="BH30" s="4">
        <f t="shared" si="9"/>
        <v>0</v>
      </c>
      <c r="BI30" s="4">
        <f t="shared" si="9"/>
        <v>0</v>
      </c>
      <c r="BK30" s="7">
        <f ca="1">-1+(1+IRR(C30:BI30))^4</f>
        <v>0.11321059613316264</v>
      </c>
    </row>
    <row r="31" spans="1:63" x14ac:dyDescent="0.25">
      <c r="A31">
        <f t="shared" si="4"/>
        <v>20</v>
      </c>
      <c r="C31" s="4">
        <f t="shared" ca="1" si="10"/>
        <v>-29996280.078282315</v>
      </c>
      <c r="D31" s="4">
        <f t="shared" ca="1" si="10"/>
        <v>256715.41600232286</v>
      </c>
      <c r="E31" s="4">
        <f t="shared" ca="1" si="10"/>
        <v>296834.51877583377</v>
      </c>
      <c r="F31" s="4">
        <f t="shared" ca="1" si="10"/>
        <v>296262.70635722886</v>
      </c>
      <c r="G31" s="4">
        <f t="shared" ca="1" si="10"/>
        <v>336751.62903343659</v>
      </c>
      <c r="H31" s="4">
        <f t="shared" ca="1" si="10"/>
        <v>373331.56155831652</v>
      </c>
      <c r="I31" s="4">
        <f t="shared" ca="1" si="10"/>
        <v>411006.85259266268</v>
      </c>
      <c r="J31" s="4">
        <f t="shared" ca="1" si="10"/>
        <v>450366.54398298479</v>
      </c>
      <c r="K31" s="4">
        <f t="shared" ca="1" si="10"/>
        <v>490924.6505648279</v>
      </c>
      <c r="L31" s="4">
        <f t="shared" ca="1" si="10"/>
        <v>530413.21412907611</v>
      </c>
      <c r="M31" s="4">
        <f t="shared" ca="1" si="10"/>
        <v>520211.52358415857</v>
      </c>
      <c r="N31" s="4">
        <f t="shared" ca="1" si="10"/>
        <v>373835.28236518143</v>
      </c>
      <c r="O31" s="4">
        <f t="shared" ca="1" si="10"/>
        <v>388537.55861310294</v>
      </c>
      <c r="P31" s="4">
        <f t="shared" ca="1" si="10"/>
        <v>404622.72626410611</v>
      </c>
      <c r="Q31" s="4">
        <f t="shared" ca="1" si="10"/>
        <v>420966.25632015447</v>
      </c>
      <c r="R31" s="4">
        <f t="shared" ca="1" si="10"/>
        <v>441140.82531534502</v>
      </c>
      <c r="S31" s="4">
        <f t="shared" ca="1" si="7"/>
        <v>459310.99737284088</v>
      </c>
      <c r="T31" s="4">
        <f t="shared" ca="1" si="7"/>
        <v>498477.95620842912</v>
      </c>
      <c r="U31" s="4">
        <f t="shared" ca="1" si="7"/>
        <v>517082.82310912292</v>
      </c>
      <c r="V31" s="4">
        <f t="shared" ca="1" si="7"/>
        <v>39383377.958034448</v>
      </c>
      <c r="W31" s="4">
        <f t="shared" si="7"/>
        <v>0</v>
      </c>
      <c r="X31" s="4">
        <f t="shared" si="7"/>
        <v>0</v>
      </c>
      <c r="Y31" s="4">
        <f t="shared" si="7"/>
        <v>0</v>
      </c>
      <c r="Z31" s="4">
        <f t="shared" si="7"/>
        <v>0</v>
      </c>
      <c r="AA31" s="4">
        <f t="shared" si="7"/>
        <v>0</v>
      </c>
      <c r="AB31" s="4">
        <f t="shared" si="7"/>
        <v>0</v>
      </c>
      <c r="AC31" s="4">
        <f t="shared" si="7"/>
        <v>0</v>
      </c>
      <c r="AD31" s="4">
        <f t="shared" si="7"/>
        <v>0</v>
      </c>
      <c r="AE31" s="4">
        <f t="shared" si="7"/>
        <v>0</v>
      </c>
      <c r="AF31" s="4">
        <f t="shared" si="7"/>
        <v>0</v>
      </c>
      <c r="AG31" s="4">
        <f t="shared" si="7"/>
        <v>0</v>
      </c>
      <c r="AH31" s="4">
        <f t="shared" si="7"/>
        <v>0</v>
      </c>
      <c r="AI31" s="4">
        <f t="shared" si="8"/>
        <v>0</v>
      </c>
      <c r="AJ31" s="4">
        <f t="shared" si="8"/>
        <v>0</v>
      </c>
      <c r="AK31" s="4">
        <f t="shared" si="8"/>
        <v>0</v>
      </c>
      <c r="AL31" s="4">
        <f t="shared" si="8"/>
        <v>0</v>
      </c>
      <c r="AM31" s="4">
        <f t="shared" si="8"/>
        <v>0</v>
      </c>
      <c r="AN31" s="4">
        <f t="shared" si="8"/>
        <v>0</v>
      </c>
      <c r="AO31" s="4">
        <f t="shared" si="8"/>
        <v>0</v>
      </c>
      <c r="AP31" s="4">
        <f t="shared" si="8"/>
        <v>0</v>
      </c>
      <c r="AQ31" s="4">
        <f t="shared" si="8"/>
        <v>0</v>
      </c>
      <c r="AR31" s="4">
        <f t="shared" si="8"/>
        <v>0</v>
      </c>
      <c r="AS31" s="4">
        <f t="shared" si="8"/>
        <v>0</v>
      </c>
      <c r="AT31" s="4">
        <f t="shared" si="8"/>
        <v>0</v>
      </c>
      <c r="AU31" s="4">
        <f t="shared" si="8"/>
        <v>0</v>
      </c>
      <c r="AV31" s="4">
        <f t="shared" si="8"/>
        <v>0</v>
      </c>
      <c r="AW31" s="4">
        <f t="shared" si="8"/>
        <v>0</v>
      </c>
      <c r="AX31" s="4">
        <f t="shared" si="8"/>
        <v>0</v>
      </c>
      <c r="AY31" s="4">
        <f t="shared" si="9"/>
        <v>0</v>
      </c>
      <c r="AZ31" s="4">
        <f t="shared" si="9"/>
        <v>0</v>
      </c>
      <c r="BA31" s="4">
        <f t="shared" si="9"/>
        <v>0</v>
      </c>
      <c r="BB31" s="4">
        <f t="shared" si="9"/>
        <v>0</v>
      </c>
      <c r="BC31" s="4">
        <f t="shared" si="9"/>
        <v>0</v>
      </c>
      <c r="BD31" s="4">
        <f t="shared" si="9"/>
        <v>0</v>
      </c>
      <c r="BE31" s="4">
        <f t="shared" si="9"/>
        <v>0</v>
      </c>
      <c r="BF31" s="4">
        <f t="shared" si="9"/>
        <v>0</v>
      </c>
      <c r="BG31" s="4">
        <f t="shared" si="9"/>
        <v>0</v>
      </c>
      <c r="BH31" s="4">
        <f t="shared" si="9"/>
        <v>0</v>
      </c>
      <c r="BI31" s="4">
        <f t="shared" si="9"/>
        <v>0</v>
      </c>
      <c r="BK31" s="7">
        <f t="shared" ca="1" si="6"/>
        <v>0.10796683604376467</v>
      </c>
    </row>
    <row r="32" spans="1:63" x14ac:dyDescent="0.25">
      <c r="A32">
        <f t="shared" si="4"/>
        <v>21</v>
      </c>
      <c r="C32" s="4">
        <f t="shared" ca="1" si="10"/>
        <v>-29996280.078282315</v>
      </c>
      <c r="D32" s="4">
        <f t="shared" ca="1" si="10"/>
        <v>256715.41600232286</v>
      </c>
      <c r="E32" s="4">
        <f t="shared" ca="1" si="10"/>
        <v>296834.51877583377</v>
      </c>
      <c r="F32" s="4">
        <f t="shared" ca="1" si="10"/>
        <v>296262.70635722886</v>
      </c>
      <c r="G32" s="4">
        <f t="shared" ca="1" si="10"/>
        <v>336751.62903343659</v>
      </c>
      <c r="H32" s="4">
        <f t="shared" ca="1" si="10"/>
        <v>373331.56155831652</v>
      </c>
      <c r="I32" s="4">
        <f t="shared" ca="1" si="10"/>
        <v>411006.85259266268</v>
      </c>
      <c r="J32" s="4">
        <f t="shared" ca="1" si="10"/>
        <v>450366.54398298479</v>
      </c>
      <c r="K32" s="4">
        <f t="shared" ca="1" si="10"/>
        <v>490924.6505648279</v>
      </c>
      <c r="L32" s="4">
        <f t="shared" ca="1" si="10"/>
        <v>530413.21412907611</v>
      </c>
      <c r="M32" s="4">
        <f t="shared" ca="1" si="10"/>
        <v>520211.52358415857</v>
      </c>
      <c r="N32" s="4">
        <f t="shared" ca="1" si="10"/>
        <v>373835.28236518143</v>
      </c>
      <c r="O32" s="4">
        <f t="shared" ca="1" si="10"/>
        <v>388537.55861310294</v>
      </c>
      <c r="P32" s="4">
        <f t="shared" ca="1" si="10"/>
        <v>404622.72626410611</v>
      </c>
      <c r="Q32" s="4">
        <f t="shared" ca="1" si="10"/>
        <v>420966.25632015447</v>
      </c>
      <c r="R32" s="4">
        <f t="shared" ca="1" si="10"/>
        <v>441140.82531534502</v>
      </c>
      <c r="S32" s="4">
        <f t="shared" ca="1" si="7"/>
        <v>459310.99737284088</v>
      </c>
      <c r="T32" s="4">
        <f t="shared" ca="1" si="7"/>
        <v>498477.95620842912</v>
      </c>
      <c r="U32" s="4">
        <f t="shared" ca="1" si="7"/>
        <v>517082.82310912292</v>
      </c>
      <c r="V32" s="4">
        <f t="shared" ca="1" si="7"/>
        <v>537479.50512350234</v>
      </c>
      <c r="W32" s="4">
        <f t="shared" ca="1" si="7"/>
        <v>38918080.658156425</v>
      </c>
      <c r="X32" s="4">
        <f t="shared" si="7"/>
        <v>0</v>
      </c>
      <c r="Y32" s="4">
        <f t="shared" si="7"/>
        <v>0</v>
      </c>
      <c r="Z32" s="4">
        <f t="shared" si="7"/>
        <v>0</v>
      </c>
      <c r="AA32" s="4">
        <f t="shared" si="7"/>
        <v>0</v>
      </c>
      <c r="AB32" s="4">
        <f t="shared" si="7"/>
        <v>0</v>
      </c>
      <c r="AC32" s="4">
        <f t="shared" si="7"/>
        <v>0</v>
      </c>
      <c r="AD32" s="4">
        <f t="shared" si="7"/>
        <v>0</v>
      </c>
      <c r="AE32" s="4">
        <f t="shared" si="7"/>
        <v>0</v>
      </c>
      <c r="AF32" s="4">
        <f t="shared" si="7"/>
        <v>0</v>
      </c>
      <c r="AG32" s="4">
        <f t="shared" si="7"/>
        <v>0</v>
      </c>
      <c r="AH32" s="4">
        <f t="shared" si="7"/>
        <v>0</v>
      </c>
      <c r="AI32" s="4">
        <f t="shared" si="8"/>
        <v>0</v>
      </c>
      <c r="AJ32" s="4">
        <f t="shared" si="8"/>
        <v>0</v>
      </c>
      <c r="AK32" s="4">
        <f t="shared" si="8"/>
        <v>0</v>
      </c>
      <c r="AL32" s="4">
        <f t="shared" si="8"/>
        <v>0</v>
      </c>
      <c r="AM32" s="4">
        <f t="shared" si="8"/>
        <v>0</v>
      </c>
      <c r="AN32" s="4">
        <f t="shared" si="8"/>
        <v>0</v>
      </c>
      <c r="AO32" s="4">
        <f t="shared" si="8"/>
        <v>0</v>
      </c>
      <c r="AP32" s="4">
        <f t="shared" si="8"/>
        <v>0</v>
      </c>
      <c r="AQ32" s="4">
        <f t="shared" si="8"/>
        <v>0</v>
      </c>
      <c r="AR32" s="4">
        <f t="shared" si="8"/>
        <v>0</v>
      </c>
      <c r="AS32" s="4">
        <f t="shared" si="8"/>
        <v>0</v>
      </c>
      <c r="AT32" s="4">
        <f t="shared" si="8"/>
        <v>0</v>
      </c>
      <c r="AU32" s="4">
        <f t="shared" si="8"/>
        <v>0</v>
      </c>
      <c r="AV32" s="4">
        <f t="shared" si="8"/>
        <v>0</v>
      </c>
      <c r="AW32" s="4">
        <f t="shared" si="8"/>
        <v>0</v>
      </c>
      <c r="AX32" s="4">
        <f t="shared" si="8"/>
        <v>0</v>
      </c>
      <c r="AY32" s="4">
        <f t="shared" si="9"/>
        <v>0</v>
      </c>
      <c r="AZ32" s="4">
        <f t="shared" si="9"/>
        <v>0</v>
      </c>
      <c r="BA32" s="4">
        <f t="shared" si="9"/>
        <v>0</v>
      </c>
      <c r="BB32" s="4">
        <f t="shared" si="9"/>
        <v>0</v>
      </c>
      <c r="BC32" s="4">
        <f t="shared" si="9"/>
        <v>0</v>
      </c>
      <c r="BD32" s="4">
        <f t="shared" si="9"/>
        <v>0</v>
      </c>
      <c r="BE32" s="4">
        <f t="shared" si="9"/>
        <v>0</v>
      </c>
      <c r="BF32" s="4">
        <f t="shared" si="9"/>
        <v>0</v>
      </c>
      <c r="BG32" s="4">
        <f t="shared" si="9"/>
        <v>0</v>
      </c>
      <c r="BH32" s="4">
        <f t="shared" si="9"/>
        <v>0</v>
      </c>
      <c r="BI32" s="4">
        <f t="shared" si="9"/>
        <v>0</v>
      </c>
      <c r="BK32" s="7">
        <f t="shared" ca="1" si="6"/>
        <v>0.10331537675965707</v>
      </c>
    </row>
    <row r="33" spans="1:63" x14ac:dyDescent="0.25">
      <c r="A33">
        <f t="shared" si="4"/>
        <v>22</v>
      </c>
      <c r="C33" s="4">
        <f t="shared" ca="1" si="10"/>
        <v>-29996280.078282315</v>
      </c>
      <c r="D33" s="4">
        <f t="shared" ca="1" si="10"/>
        <v>256715.41600232286</v>
      </c>
      <c r="E33" s="4">
        <f t="shared" ca="1" si="10"/>
        <v>296834.51877583377</v>
      </c>
      <c r="F33" s="4">
        <f t="shared" ca="1" si="10"/>
        <v>296262.70635722886</v>
      </c>
      <c r="G33" s="4">
        <f t="shared" ca="1" si="10"/>
        <v>336751.62903343659</v>
      </c>
      <c r="H33" s="4">
        <f t="shared" ca="1" si="10"/>
        <v>373331.56155831652</v>
      </c>
      <c r="I33" s="4">
        <f t="shared" ca="1" si="10"/>
        <v>411006.85259266268</v>
      </c>
      <c r="J33" s="4">
        <f t="shared" ca="1" si="10"/>
        <v>450366.54398298479</v>
      </c>
      <c r="K33" s="4">
        <f t="shared" ca="1" si="10"/>
        <v>490924.6505648279</v>
      </c>
      <c r="L33" s="4">
        <f t="shared" ca="1" si="10"/>
        <v>530413.21412907611</v>
      </c>
      <c r="M33" s="4">
        <f t="shared" ca="1" si="10"/>
        <v>520211.52358415857</v>
      </c>
      <c r="N33" s="4">
        <f t="shared" ca="1" si="10"/>
        <v>373835.28236518143</v>
      </c>
      <c r="O33" s="4">
        <f t="shared" ca="1" si="10"/>
        <v>388537.55861310294</v>
      </c>
      <c r="P33" s="4">
        <f t="shared" ca="1" si="10"/>
        <v>404622.72626410611</v>
      </c>
      <c r="Q33" s="4">
        <f t="shared" ca="1" si="10"/>
        <v>420966.25632015447</v>
      </c>
      <c r="R33" s="4">
        <f t="shared" ca="1" si="10"/>
        <v>441140.82531534502</v>
      </c>
      <c r="S33" s="4">
        <f t="shared" ca="1" si="7"/>
        <v>459310.99737284088</v>
      </c>
      <c r="T33" s="4">
        <f t="shared" ca="1" si="7"/>
        <v>498477.95620842912</v>
      </c>
      <c r="U33" s="4">
        <f t="shared" ca="1" si="7"/>
        <v>517082.82310912292</v>
      </c>
      <c r="V33" s="4">
        <f t="shared" ca="1" si="7"/>
        <v>537479.50512350234</v>
      </c>
      <c r="W33" s="4">
        <f t="shared" ca="1" si="7"/>
        <v>558175.22163698939</v>
      </c>
      <c r="X33" s="4">
        <f t="shared" ca="1" si="7"/>
        <v>38977277.069527611</v>
      </c>
      <c r="Y33" s="4">
        <f t="shared" si="7"/>
        <v>0</v>
      </c>
      <c r="Z33" s="4">
        <f t="shared" si="7"/>
        <v>0</v>
      </c>
      <c r="AA33" s="4">
        <f t="shared" si="7"/>
        <v>0</v>
      </c>
      <c r="AB33" s="4">
        <f t="shared" si="7"/>
        <v>0</v>
      </c>
      <c r="AC33" s="4">
        <f t="shared" si="7"/>
        <v>0</v>
      </c>
      <c r="AD33" s="4">
        <f t="shared" si="7"/>
        <v>0</v>
      </c>
      <c r="AE33" s="4">
        <f t="shared" si="7"/>
        <v>0</v>
      </c>
      <c r="AF33" s="4">
        <f t="shared" si="7"/>
        <v>0</v>
      </c>
      <c r="AG33" s="4">
        <f t="shared" si="7"/>
        <v>0</v>
      </c>
      <c r="AH33" s="4">
        <f t="shared" si="7"/>
        <v>0</v>
      </c>
      <c r="AI33" s="4">
        <f t="shared" si="8"/>
        <v>0</v>
      </c>
      <c r="AJ33" s="4">
        <f t="shared" si="8"/>
        <v>0</v>
      </c>
      <c r="AK33" s="4">
        <f t="shared" si="8"/>
        <v>0</v>
      </c>
      <c r="AL33" s="4">
        <f t="shared" si="8"/>
        <v>0</v>
      </c>
      <c r="AM33" s="4">
        <f t="shared" si="8"/>
        <v>0</v>
      </c>
      <c r="AN33" s="4">
        <f t="shared" si="8"/>
        <v>0</v>
      </c>
      <c r="AO33" s="4">
        <f t="shared" si="8"/>
        <v>0</v>
      </c>
      <c r="AP33" s="4">
        <f t="shared" si="8"/>
        <v>0</v>
      </c>
      <c r="AQ33" s="4">
        <f t="shared" si="8"/>
        <v>0</v>
      </c>
      <c r="AR33" s="4">
        <f t="shared" si="8"/>
        <v>0</v>
      </c>
      <c r="AS33" s="4">
        <f t="shared" si="8"/>
        <v>0</v>
      </c>
      <c r="AT33" s="4">
        <f t="shared" si="8"/>
        <v>0</v>
      </c>
      <c r="AU33" s="4">
        <f t="shared" si="8"/>
        <v>0</v>
      </c>
      <c r="AV33" s="4">
        <f t="shared" si="8"/>
        <v>0</v>
      </c>
      <c r="AW33" s="4">
        <f t="shared" si="8"/>
        <v>0</v>
      </c>
      <c r="AX33" s="4">
        <f t="shared" si="8"/>
        <v>0</v>
      </c>
      <c r="AY33" s="4">
        <f t="shared" si="9"/>
        <v>0</v>
      </c>
      <c r="AZ33" s="4">
        <f t="shared" si="9"/>
        <v>0</v>
      </c>
      <c r="BA33" s="4">
        <f t="shared" si="9"/>
        <v>0</v>
      </c>
      <c r="BB33" s="4">
        <f t="shared" si="9"/>
        <v>0</v>
      </c>
      <c r="BC33" s="4">
        <f t="shared" si="9"/>
        <v>0</v>
      </c>
      <c r="BD33" s="4">
        <f t="shared" si="9"/>
        <v>0</v>
      </c>
      <c r="BE33" s="4">
        <f t="shared" si="9"/>
        <v>0</v>
      </c>
      <c r="BF33" s="4">
        <f t="shared" si="9"/>
        <v>0</v>
      </c>
      <c r="BG33" s="4">
        <f t="shared" si="9"/>
        <v>0</v>
      </c>
      <c r="BH33" s="4">
        <f t="shared" si="9"/>
        <v>0</v>
      </c>
      <c r="BI33" s="4">
        <f t="shared" si="9"/>
        <v>0</v>
      </c>
      <c r="BK33" s="7">
        <f t="shared" ca="1" si="6"/>
        <v>0.10173020764361196</v>
      </c>
    </row>
    <row r="34" spans="1:63" x14ac:dyDescent="0.25">
      <c r="A34">
        <f t="shared" si="4"/>
        <v>23</v>
      </c>
      <c r="C34" s="4">
        <f t="shared" ca="1" si="10"/>
        <v>-29996280.078282315</v>
      </c>
      <c r="D34" s="4">
        <f t="shared" ca="1" si="10"/>
        <v>256715.41600232286</v>
      </c>
      <c r="E34" s="4">
        <f t="shared" ca="1" si="10"/>
        <v>296834.51877583377</v>
      </c>
      <c r="F34" s="4">
        <f t="shared" ca="1" si="10"/>
        <v>296262.70635722886</v>
      </c>
      <c r="G34" s="4">
        <f t="shared" ca="1" si="10"/>
        <v>336751.62903343659</v>
      </c>
      <c r="H34" s="4">
        <f t="shared" ca="1" si="10"/>
        <v>373331.56155831652</v>
      </c>
      <c r="I34" s="4">
        <f t="shared" ca="1" si="10"/>
        <v>411006.85259266268</v>
      </c>
      <c r="J34" s="4">
        <f t="shared" ca="1" si="10"/>
        <v>450366.54398298479</v>
      </c>
      <c r="K34" s="4">
        <f t="shared" ca="1" si="10"/>
        <v>490924.6505648279</v>
      </c>
      <c r="L34" s="4">
        <f t="shared" ca="1" si="10"/>
        <v>530413.21412907611</v>
      </c>
      <c r="M34" s="4">
        <f t="shared" ca="1" si="10"/>
        <v>520211.52358415857</v>
      </c>
      <c r="N34" s="4">
        <f t="shared" ca="1" si="10"/>
        <v>373835.28236518143</v>
      </c>
      <c r="O34" s="4">
        <f t="shared" ca="1" si="10"/>
        <v>388537.55861310294</v>
      </c>
      <c r="P34" s="4">
        <f t="shared" ca="1" si="10"/>
        <v>404622.72626410611</v>
      </c>
      <c r="Q34" s="4">
        <f t="shared" ca="1" si="10"/>
        <v>420966.25632015447</v>
      </c>
      <c r="R34" s="4">
        <f t="shared" ca="1" si="10"/>
        <v>441140.82531534502</v>
      </c>
      <c r="S34" s="4">
        <f t="shared" ca="1" si="7"/>
        <v>459310.99737284088</v>
      </c>
      <c r="T34" s="4">
        <f t="shared" ca="1" si="7"/>
        <v>498477.95620842912</v>
      </c>
      <c r="U34" s="4">
        <f t="shared" ca="1" si="7"/>
        <v>517082.82310912292</v>
      </c>
      <c r="V34" s="4">
        <f t="shared" ca="1" si="7"/>
        <v>537479.50512350234</v>
      </c>
      <c r="W34" s="4">
        <f t="shared" ca="1" si="7"/>
        <v>558175.22163698939</v>
      </c>
      <c r="X34" s="4">
        <f t="shared" ca="1" si="7"/>
        <v>437613.7614378006</v>
      </c>
      <c r="Y34" s="4">
        <f t="shared" ca="1" si="7"/>
        <v>39154146.283221863</v>
      </c>
      <c r="Z34" s="4">
        <f t="shared" si="7"/>
        <v>0</v>
      </c>
      <c r="AA34" s="4">
        <f t="shared" si="7"/>
        <v>0</v>
      </c>
      <c r="AB34" s="4">
        <f t="shared" si="7"/>
        <v>0</v>
      </c>
      <c r="AC34" s="4">
        <f t="shared" si="7"/>
        <v>0</v>
      </c>
      <c r="AD34" s="4">
        <f t="shared" si="7"/>
        <v>0</v>
      </c>
      <c r="AE34" s="4">
        <f t="shared" si="7"/>
        <v>0</v>
      </c>
      <c r="AF34" s="4">
        <f t="shared" si="7"/>
        <v>0</v>
      </c>
      <c r="AG34" s="4">
        <f t="shared" si="7"/>
        <v>0</v>
      </c>
      <c r="AH34" s="4">
        <f t="shared" si="7"/>
        <v>0</v>
      </c>
      <c r="AI34" s="4">
        <f t="shared" si="8"/>
        <v>0</v>
      </c>
      <c r="AJ34" s="4">
        <f t="shared" si="8"/>
        <v>0</v>
      </c>
      <c r="AK34" s="4">
        <f t="shared" si="8"/>
        <v>0</v>
      </c>
      <c r="AL34" s="4">
        <f t="shared" si="8"/>
        <v>0</v>
      </c>
      <c r="AM34" s="4">
        <f t="shared" si="8"/>
        <v>0</v>
      </c>
      <c r="AN34" s="4">
        <f t="shared" si="8"/>
        <v>0</v>
      </c>
      <c r="AO34" s="4">
        <f t="shared" si="8"/>
        <v>0</v>
      </c>
      <c r="AP34" s="4">
        <f t="shared" si="8"/>
        <v>0</v>
      </c>
      <c r="AQ34" s="4">
        <f t="shared" si="8"/>
        <v>0</v>
      </c>
      <c r="AR34" s="4">
        <f t="shared" si="8"/>
        <v>0</v>
      </c>
      <c r="AS34" s="4">
        <f t="shared" si="8"/>
        <v>0</v>
      </c>
      <c r="AT34" s="4">
        <f t="shared" si="8"/>
        <v>0</v>
      </c>
      <c r="AU34" s="4">
        <f t="shared" si="8"/>
        <v>0</v>
      </c>
      <c r="AV34" s="4">
        <f t="shared" si="8"/>
        <v>0</v>
      </c>
      <c r="AW34" s="4">
        <f t="shared" si="8"/>
        <v>0</v>
      </c>
      <c r="AX34" s="4">
        <f t="shared" si="8"/>
        <v>0</v>
      </c>
      <c r="AY34" s="4">
        <f t="shared" si="9"/>
        <v>0</v>
      </c>
      <c r="AZ34" s="4">
        <f t="shared" si="9"/>
        <v>0</v>
      </c>
      <c r="BA34" s="4">
        <f t="shared" si="9"/>
        <v>0</v>
      </c>
      <c r="BB34" s="4">
        <f t="shared" si="9"/>
        <v>0</v>
      </c>
      <c r="BC34" s="4">
        <f t="shared" si="9"/>
        <v>0</v>
      </c>
      <c r="BD34" s="4">
        <f t="shared" si="9"/>
        <v>0</v>
      </c>
      <c r="BE34" s="4">
        <f t="shared" si="9"/>
        <v>0</v>
      </c>
      <c r="BF34" s="4">
        <f t="shared" si="9"/>
        <v>0</v>
      </c>
      <c r="BG34" s="4">
        <f t="shared" si="9"/>
        <v>0</v>
      </c>
      <c r="BH34" s="4">
        <f t="shared" si="9"/>
        <v>0</v>
      </c>
      <c r="BI34" s="4">
        <f t="shared" si="9"/>
        <v>0</v>
      </c>
      <c r="BK34" s="7">
        <f t="shared" ca="1" si="6"/>
        <v>0.10026504830695782</v>
      </c>
    </row>
    <row r="35" spans="1:63" x14ac:dyDescent="0.25">
      <c r="A35">
        <f t="shared" si="4"/>
        <v>24</v>
      </c>
      <c r="C35" s="4">
        <f t="shared" ca="1" si="10"/>
        <v>-29996280.078282315</v>
      </c>
      <c r="D35" s="4">
        <f t="shared" ca="1" si="10"/>
        <v>256715.41600232286</v>
      </c>
      <c r="E35" s="4">
        <f t="shared" ca="1" si="10"/>
        <v>296834.51877583377</v>
      </c>
      <c r="F35" s="4">
        <f t="shared" ca="1" si="10"/>
        <v>296262.70635722886</v>
      </c>
      <c r="G35" s="4">
        <f t="shared" ca="1" si="10"/>
        <v>336751.62903343659</v>
      </c>
      <c r="H35" s="4">
        <f t="shared" ca="1" si="10"/>
        <v>373331.56155831652</v>
      </c>
      <c r="I35" s="4">
        <f t="shared" ca="1" si="10"/>
        <v>411006.85259266268</v>
      </c>
      <c r="J35" s="4">
        <f t="shared" ca="1" si="10"/>
        <v>450366.54398298479</v>
      </c>
      <c r="K35" s="4">
        <f t="shared" ca="1" si="10"/>
        <v>490924.6505648279</v>
      </c>
      <c r="L35" s="4">
        <f t="shared" ca="1" si="10"/>
        <v>530413.21412907611</v>
      </c>
      <c r="M35" s="4">
        <f t="shared" ca="1" si="10"/>
        <v>520211.52358415857</v>
      </c>
      <c r="N35" s="4">
        <f t="shared" ca="1" si="10"/>
        <v>373835.28236518143</v>
      </c>
      <c r="O35" s="4">
        <f t="shared" ca="1" si="10"/>
        <v>388537.55861310294</v>
      </c>
      <c r="P35" s="4">
        <f t="shared" ca="1" si="10"/>
        <v>404622.72626410611</v>
      </c>
      <c r="Q35" s="4">
        <f t="shared" ca="1" si="10"/>
        <v>420966.25632015447</v>
      </c>
      <c r="R35" s="4">
        <f t="shared" ca="1" si="10"/>
        <v>441140.82531534502</v>
      </c>
      <c r="S35" s="4">
        <f t="shared" ca="1" si="7"/>
        <v>459310.99737284088</v>
      </c>
      <c r="T35" s="4">
        <f t="shared" ca="1" si="7"/>
        <v>498477.95620842912</v>
      </c>
      <c r="U35" s="4">
        <f t="shared" ca="1" si="7"/>
        <v>517082.82310912292</v>
      </c>
      <c r="V35" s="4">
        <f t="shared" ca="1" si="7"/>
        <v>537479.50512350234</v>
      </c>
      <c r="W35" s="4">
        <f t="shared" ca="1" si="7"/>
        <v>558175.22163698939</v>
      </c>
      <c r="X35" s="4">
        <f t="shared" ca="1" si="7"/>
        <v>437613.7614378006</v>
      </c>
      <c r="Y35" s="4">
        <f t="shared" ca="1" si="7"/>
        <v>440485.20363864256</v>
      </c>
      <c r="Z35" s="4">
        <f t="shared" ca="1" si="7"/>
        <v>41129170.533096164</v>
      </c>
      <c r="AA35" s="4">
        <f t="shared" si="7"/>
        <v>0</v>
      </c>
      <c r="AB35" s="4">
        <f t="shared" si="7"/>
        <v>0</v>
      </c>
      <c r="AC35" s="4">
        <f t="shared" si="7"/>
        <v>0</v>
      </c>
      <c r="AD35" s="4">
        <f t="shared" si="7"/>
        <v>0</v>
      </c>
      <c r="AE35" s="4">
        <f t="shared" si="7"/>
        <v>0</v>
      </c>
      <c r="AF35" s="4">
        <f t="shared" si="7"/>
        <v>0</v>
      </c>
      <c r="AG35" s="4">
        <f t="shared" si="7"/>
        <v>0</v>
      </c>
      <c r="AH35" s="4">
        <f t="shared" si="7"/>
        <v>0</v>
      </c>
      <c r="AI35" s="4">
        <f t="shared" si="8"/>
        <v>0</v>
      </c>
      <c r="AJ35" s="4">
        <f t="shared" si="8"/>
        <v>0</v>
      </c>
      <c r="AK35" s="4">
        <f t="shared" si="8"/>
        <v>0</v>
      </c>
      <c r="AL35" s="4">
        <f t="shared" si="8"/>
        <v>0</v>
      </c>
      <c r="AM35" s="4">
        <f t="shared" si="8"/>
        <v>0</v>
      </c>
      <c r="AN35" s="4">
        <f t="shared" si="8"/>
        <v>0</v>
      </c>
      <c r="AO35" s="4">
        <f t="shared" si="8"/>
        <v>0</v>
      </c>
      <c r="AP35" s="4">
        <f t="shared" si="8"/>
        <v>0</v>
      </c>
      <c r="AQ35" s="4">
        <f t="shared" si="8"/>
        <v>0</v>
      </c>
      <c r="AR35" s="4">
        <f t="shared" si="8"/>
        <v>0</v>
      </c>
      <c r="AS35" s="4">
        <f t="shared" si="8"/>
        <v>0</v>
      </c>
      <c r="AT35" s="4">
        <f t="shared" si="8"/>
        <v>0</v>
      </c>
      <c r="AU35" s="4">
        <f t="shared" si="8"/>
        <v>0</v>
      </c>
      <c r="AV35" s="4">
        <f t="shared" si="8"/>
        <v>0</v>
      </c>
      <c r="AW35" s="4">
        <f t="shared" si="8"/>
        <v>0</v>
      </c>
      <c r="AX35" s="4">
        <f t="shared" si="8"/>
        <v>0</v>
      </c>
      <c r="AY35" s="4">
        <f t="shared" si="9"/>
        <v>0</v>
      </c>
      <c r="AZ35" s="4">
        <f t="shared" si="9"/>
        <v>0</v>
      </c>
      <c r="BA35" s="4">
        <f t="shared" si="9"/>
        <v>0</v>
      </c>
      <c r="BB35" s="4">
        <f t="shared" si="9"/>
        <v>0</v>
      </c>
      <c r="BC35" s="4">
        <f t="shared" si="9"/>
        <v>0</v>
      </c>
      <c r="BD35" s="4">
        <f t="shared" si="9"/>
        <v>0</v>
      </c>
      <c r="BE35" s="4">
        <f t="shared" si="9"/>
        <v>0</v>
      </c>
      <c r="BF35" s="4">
        <f t="shared" si="9"/>
        <v>0</v>
      </c>
      <c r="BG35" s="4">
        <f t="shared" si="9"/>
        <v>0</v>
      </c>
      <c r="BH35" s="4">
        <f t="shared" si="9"/>
        <v>0</v>
      </c>
      <c r="BI35" s="4">
        <f t="shared" si="9"/>
        <v>0</v>
      </c>
      <c r="BK35" s="7">
        <f t="shared" ca="1" si="6"/>
        <v>0.10636479549281308</v>
      </c>
    </row>
    <row r="36" spans="1:63" x14ac:dyDescent="0.25">
      <c r="A36">
        <f t="shared" si="4"/>
        <v>25</v>
      </c>
      <c r="C36" s="4">
        <f t="shared" ca="1" si="10"/>
        <v>-29996280.078282315</v>
      </c>
      <c r="D36" s="4">
        <f t="shared" ca="1" si="10"/>
        <v>256715.41600232286</v>
      </c>
      <c r="E36" s="4">
        <f t="shared" ca="1" si="10"/>
        <v>296834.51877583377</v>
      </c>
      <c r="F36" s="4">
        <f t="shared" ca="1" si="10"/>
        <v>296262.70635722886</v>
      </c>
      <c r="G36" s="4">
        <f t="shared" ca="1" si="10"/>
        <v>336751.62903343659</v>
      </c>
      <c r="H36" s="4">
        <f t="shared" ca="1" si="10"/>
        <v>373331.56155831652</v>
      </c>
      <c r="I36" s="4">
        <f t="shared" ca="1" si="10"/>
        <v>411006.85259266268</v>
      </c>
      <c r="J36" s="4">
        <f t="shared" ca="1" si="10"/>
        <v>450366.54398298479</v>
      </c>
      <c r="K36" s="4">
        <f t="shared" ca="1" si="10"/>
        <v>490924.6505648279</v>
      </c>
      <c r="L36" s="4">
        <f t="shared" ca="1" si="10"/>
        <v>530413.21412907611</v>
      </c>
      <c r="M36" s="4">
        <f t="shared" ca="1" si="10"/>
        <v>520211.52358415857</v>
      </c>
      <c r="N36" s="4">
        <f t="shared" ca="1" si="10"/>
        <v>373835.28236518143</v>
      </c>
      <c r="O36" s="4">
        <f t="shared" ca="1" si="10"/>
        <v>388537.55861310294</v>
      </c>
      <c r="P36" s="4">
        <f t="shared" ca="1" si="10"/>
        <v>404622.72626410611</v>
      </c>
      <c r="Q36" s="4">
        <f t="shared" ca="1" si="10"/>
        <v>420966.25632015447</v>
      </c>
      <c r="R36" s="4">
        <f t="shared" ca="1" si="10"/>
        <v>441140.82531534502</v>
      </c>
      <c r="S36" s="4">
        <f t="shared" ca="1" si="7"/>
        <v>459310.99737284088</v>
      </c>
      <c r="T36" s="4">
        <f t="shared" ca="1" si="7"/>
        <v>498477.95620842912</v>
      </c>
      <c r="U36" s="4">
        <f t="shared" ca="1" si="7"/>
        <v>517082.82310912292</v>
      </c>
      <c r="V36" s="4">
        <f t="shared" ca="1" si="7"/>
        <v>537479.50512350234</v>
      </c>
      <c r="W36" s="4">
        <f t="shared" ca="1" si="7"/>
        <v>558175.22163698939</v>
      </c>
      <c r="X36" s="4">
        <f t="shared" ca="1" si="7"/>
        <v>437613.7614378006</v>
      </c>
      <c r="Y36" s="4">
        <f t="shared" ca="1" si="7"/>
        <v>440485.20363864256</v>
      </c>
      <c r="Z36" s="4">
        <f t="shared" ca="1" si="7"/>
        <v>324932.12867154391</v>
      </c>
      <c r="AA36" s="4">
        <f t="shared" ca="1" si="7"/>
        <v>43235436.26443205</v>
      </c>
      <c r="AB36" s="4">
        <f t="shared" si="7"/>
        <v>0</v>
      </c>
      <c r="AC36" s="4">
        <f t="shared" si="7"/>
        <v>0</v>
      </c>
      <c r="AD36" s="4">
        <f t="shared" si="7"/>
        <v>0</v>
      </c>
      <c r="AE36" s="4">
        <f t="shared" si="7"/>
        <v>0</v>
      </c>
      <c r="AF36" s="4">
        <f t="shared" si="7"/>
        <v>0</v>
      </c>
      <c r="AG36" s="4">
        <f t="shared" si="7"/>
        <v>0</v>
      </c>
      <c r="AH36" s="4">
        <f t="shared" si="7"/>
        <v>0</v>
      </c>
      <c r="AI36" s="4">
        <f t="shared" si="8"/>
        <v>0</v>
      </c>
      <c r="AJ36" s="4">
        <f t="shared" si="8"/>
        <v>0</v>
      </c>
      <c r="AK36" s="4">
        <f t="shared" si="8"/>
        <v>0</v>
      </c>
      <c r="AL36" s="4">
        <f t="shared" si="8"/>
        <v>0</v>
      </c>
      <c r="AM36" s="4">
        <f t="shared" si="8"/>
        <v>0</v>
      </c>
      <c r="AN36" s="4">
        <f t="shared" si="8"/>
        <v>0</v>
      </c>
      <c r="AO36" s="4">
        <f t="shared" si="8"/>
        <v>0</v>
      </c>
      <c r="AP36" s="4">
        <f t="shared" si="8"/>
        <v>0</v>
      </c>
      <c r="AQ36" s="4">
        <f t="shared" si="8"/>
        <v>0</v>
      </c>
      <c r="AR36" s="4">
        <f t="shared" si="8"/>
        <v>0</v>
      </c>
      <c r="AS36" s="4">
        <f t="shared" si="8"/>
        <v>0</v>
      </c>
      <c r="AT36" s="4">
        <f t="shared" si="8"/>
        <v>0</v>
      </c>
      <c r="AU36" s="4">
        <f t="shared" si="8"/>
        <v>0</v>
      </c>
      <c r="AV36" s="4">
        <f t="shared" si="8"/>
        <v>0</v>
      </c>
      <c r="AW36" s="4">
        <f t="shared" si="8"/>
        <v>0</v>
      </c>
      <c r="AX36" s="4">
        <f t="shared" si="8"/>
        <v>0</v>
      </c>
      <c r="AY36" s="4">
        <f t="shared" si="9"/>
        <v>0</v>
      </c>
      <c r="AZ36" s="4">
        <f t="shared" si="9"/>
        <v>0</v>
      </c>
      <c r="BA36" s="4">
        <f t="shared" si="9"/>
        <v>0</v>
      </c>
      <c r="BB36" s="4">
        <f t="shared" si="9"/>
        <v>0</v>
      </c>
      <c r="BC36" s="4">
        <f t="shared" si="9"/>
        <v>0</v>
      </c>
      <c r="BD36" s="4">
        <f t="shared" si="9"/>
        <v>0</v>
      </c>
      <c r="BE36" s="4">
        <f t="shared" si="9"/>
        <v>0</v>
      </c>
      <c r="BF36" s="4">
        <f t="shared" si="9"/>
        <v>0</v>
      </c>
      <c r="BG36" s="4">
        <f t="shared" si="9"/>
        <v>0</v>
      </c>
      <c r="BH36" s="4">
        <f t="shared" si="9"/>
        <v>0</v>
      </c>
      <c r="BI36" s="4">
        <f t="shared" si="9"/>
        <v>0</v>
      </c>
      <c r="BK36" s="7">
        <f t="shared" ca="1" si="6"/>
        <v>0.11159857366887693</v>
      </c>
    </row>
    <row r="37" spans="1:63" x14ac:dyDescent="0.25">
      <c r="A37">
        <f t="shared" si="4"/>
        <v>26</v>
      </c>
      <c r="C37" s="4">
        <f t="shared" ca="1" si="10"/>
        <v>-29996280.078282315</v>
      </c>
      <c r="D37" s="4">
        <f t="shared" ca="1" si="10"/>
        <v>256715.41600232286</v>
      </c>
      <c r="E37" s="4">
        <f t="shared" ca="1" si="10"/>
        <v>296834.51877583377</v>
      </c>
      <c r="F37" s="4">
        <f t="shared" ca="1" si="10"/>
        <v>296262.70635722886</v>
      </c>
      <c r="G37" s="4">
        <f t="shared" ca="1" si="10"/>
        <v>336751.62903343659</v>
      </c>
      <c r="H37" s="4">
        <f t="shared" ca="1" si="10"/>
        <v>373331.56155831652</v>
      </c>
      <c r="I37" s="4">
        <f t="shared" ca="1" si="10"/>
        <v>411006.85259266268</v>
      </c>
      <c r="J37" s="4">
        <f t="shared" ca="1" si="10"/>
        <v>450366.54398298479</v>
      </c>
      <c r="K37" s="4">
        <f t="shared" ca="1" si="10"/>
        <v>490924.6505648279</v>
      </c>
      <c r="L37" s="4">
        <f t="shared" ca="1" si="10"/>
        <v>530413.21412907611</v>
      </c>
      <c r="M37" s="4">
        <f t="shared" ca="1" si="10"/>
        <v>520211.52358415857</v>
      </c>
      <c r="N37" s="4">
        <f t="shared" ca="1" si="10"/>
        <v>373835.28236518143</v>
      </c>
      <c r="O37" s="4">
        <f t="shared" ca="1" si="10"/>
        <v>388537.55861310294</v>
      </c>
      <c r="P37" s="4">
        <f t="shared" ca="1" si="10"/>
        <v>404622.72626410611</v>
      </c>
      <c r="Q37" s="4">
        <f t="shared" ca="1" si="10"/>
        <v>420966.25632015447</v>
      </c>
      <c r="R37" s="4">
        <f t="shared" ca="1" si="10"/>
        <v>441140.82531534502</v>
      </c>
      <c r="S37" s="4">
        <f t="shared" ca="1" si="7"/>
        <v>459310.99737284088</v>
      </c>
      <c r="T37" s="4">
        <f t="shared" ca="1" si="7"/>
        <v>498477.95620842912</v>
      </c>
      <c r="U37" s="4">
        <f t="shared" ca="1" si="7"/>
        <v>517082.82310912292</v>
      </c>
      <c r="V37" s="4">
        <f t="shared" ca="1" si="7"/>
        <v>537479.50512350234</v>
      </c>
      <c r="W37" s="4">
        <f t="shared" ca="1" si="7"/>
        <v>558175.22163698939</v>
      </c>
      <c r="X37" s="4">
        <f t="shared" ca="1" si="7"/>
        <v>437613.7614378006</v>
      </c>
      <c r="Y37" s="4">
        <f t="shared" ca="1" si="7"/>
        <v>440485.20363864256</v>
      </c>
      <c r="Z37" s="4">
        <f t="shared" ca="1" si="7"/>
        <v>324932.12867154391</v>
      </c>
      <c r="AA37" s="4">
        <f t="shared" ca="1" si="7"/>
        <v>337582.33994087973</v>
      </c>
      <c r="AB37" s="4">
        <f t="shared" ca="1" si="7"/>
        <v>44155618.589733489</v>
      </c>
      <c r="AC37" s="4">
        <f t="shared" si="7"/>
        <v>0</v>
      </c>
      <c r="AD37" s="4">
        <f t="shared" si="7"/>
        <v>0</v>
      </c>
      <c r="AE37" s="4">
        <f t="shared" si="7"/>
        <v>0</v>
      </c>
      <c r="AF37" s="4">
        <f t="shared" si="7"/>
        <v>0</v>
      </c>
      <c r="AG37" s="4">
        <f t="shared" si="7"/>
        <v>0</v>
      </c>
      <c r="AH37" s="4">
        <f t="shared" si="7"/>
        <v>0</v>
      </c>
      <c r="AI37" s="4">
        <f t="shared" si="8"/>
        <v>0</v>
      </c>
      <c r="AJ37" s="4">
        <f t="shared" si="8"/>
        <v>0</v>
      </c>
      <c r="AK37" s="4">
        <f t="shared" si="8"/>
        <v>0</v>
      </c>
      <c r="AL37" s="4">
        <f t="shared" si="8"/>
        <v>0</v>
      </c>
      <c r="AM37" s="4">
        <f t="shared" si="8"/>
        <v>0</v>
      </c>
      <c r="AN37" s="4">
        <f t="shared" si="8"/>
        <v>0</v>
      </c>
      <c r="AO37" s="4">
        <f t="shared" si="8"/>
        <v>0</v>
      </c>
      <c r="AP37" s="4">
        <f t="shared" si="8"/>
        <v>0</v>
      </c>
      <c r="AQ37" s="4">
        <f t="shared" si="8"/>
        <v>0</v>
      </c>
      <c r="AR37" s="4">
        <f t="shared" si="8"/>
        <v>0</v>
      </c>
      <c r="AS37" s="4">
        <f t="shared" si="8"/>
        <v>0</v>
      </c>
      <c r="AT37" s="4">
        <f t="shared" si="8"/>
        <v>0</v>
      </c>
      <c r="AU37" s="4">
        <f t="shared" si="8"/>
        <v>0</v>
      </c>
      <c r="AV37" s="4">
        <f t="shared" si="8"/>
        <v>0</v>
      </c>
      <c r="AW37" s="4">
        <f t="shared" si="8"/>
        <v>0</v>
      </c>
      <c r="AX37" s="4">
        <f t="shared" si="8"/>
        <v>0</v>
      </c>
      <c r="AY37" s="4">
        <f t="shared" si="9"/>
        <v>0</v>
      </c>
      <c r="AZ37" s="4">
        <f t="shared" si="9"/>
        <v>0</v>
      </c>
      <c r="BA37" s="4">
        <f t="shared" si="9"/>
        <v>0</v>
      </c>
      <c r="BB37" s="4">
        <f t="shared" si="9"/>
        <v>0</v>
      </c>
      <c r="BC37" s="4">
        <f t="shared" si="9"/>
        <v>0</v>
      </c>
      <c r="BD37" s="4">
        <f t="shared" si="9"/>
        <v>0</v>
      </c>
      <c r="BE37" s="4">
        <f t="shared" si="9"/>
        <v>0</v>
      </c>
      <c r="BF37" s="4">
        <f t="shared" si="9"/>
        <v>0</v>
      </c>
      <c r="BG37" s="4">
        <f t="shared" si="9"/>
        <v>0</v>
      </c>
      <c r="BH37" s="4">
        <f t="shared" si="9"/>
        <v>0</v>
      </c>
      <c r="BI37" s="4">
        <f t="shared" si="9"/>
        <v>0</v>
      </c>
      <c r="BK37" s="7">
        <f t="shared" ca="1" si="6"/>
        <v>0.11197656441789405</v>
      </c>
    </row>
    <row r="38" spans="1:63" x14ac:dyDescent="0.25">
      <c r="A38">
        <f t="shared" si="4"/>
        <v>27</v>
      </c>
      <c r="C38" s="4">
        <f t="shared" ca="1" si="10"/>
        <v>-29996280.078282315</v>
      </c>
      <c r="D38" s="4">
        <f t="shared" ca="1" si="10"/>
        <v>256715.41600232286</v>
      </c>
      <c r="E38" s="4">
        <f t="shared" ca="1" si="10"/>
        <v>296834.51877583377</v>
      </c>
      <c r="F38" s="4">
        <f t="shared" ca="1" si="10"/>
        <v>296262.70635722886</v>
      </c>
      <c r="G38" s="4">
        <f t="shared" ca="1" si="10"/>
        <v>336751.62903343659</v>
      </c>
      <c r="H38" s="4">
        <f t="shared" ca="1" si="10"/>
        <v>373331.56155831652</v>
      </c>
      <c r="I38" s="4">
        <f t="shared" ca="1" si="10"/>
        <v>411006.85259266268</v>
      </c>
      <c r="J38" s="4">
        <f t="shared" ca="1" si="10"/>
        <v>450366.54398298479</v>
      </c>
      <c r="K38" s="4">
        <f t="shared" ca="1" si="10"/>
        <v>490924.6505648279</v>
      </c>
      <c r="L38" s="4">
        <f t="shared" ca="1" si="10"/>
        <v>530413.21412907611</v>
      </c>
      <c r="M38" s="4">
        <f t="shared" ca="1" si="10"/>
        <v>520211.52358415857</v>
      </c>
      <c r="N38" s="4">
        <f t="shared" ca="1" si="10"/>
        <v>373835.28236518143</v>
      </c>
      <c r="O38" s="4">
        <f t="shared" ca="1" si="10"/>
        <v>388537.55861310294</v>
      </c>
      <c r="P38" s="4">
        <f t="shared" ca="1" si="10"/>
        <v>404622.72626410611</v>
      </c>
      <c r="Q38" s="4">
        <f t="shared" ca="1" si="10"/>
        <v>420966.25632015447</v>
      </c>
      <c r="R38" s="4">
        <f t="shared" ca="1" si="10"/>
        <v>441140.82531534502</v>
      </c>
      <c r="S38" s="4">
        <f t="shared" ca="1" si="7"/>
        <v>459310.99737284088</v>
      </c>
      <c r="T38" s="4">
        <f t="shared" ca="1" si="7"/>
        <v>498477.95620842912</v>
      </c>
      <c r="U38" s="4">
        <f t="shared" ca="1" si="7"/>
        <v>517082.82310912292</v>
      </c>
      <c r="V38" s="4">
        <f t="shared" ca="1" si="7"/>
        <v>537479.50512350234</v>
      </c>
      <c r="W38" s="4">
        <f t="shared" ca="1" si="7"/>
        <v>558175.22163698939</v>
      </c>
      <c r="X38" s="4">
        <f t="shared" ca="1" si="7"/>
        <v>437613.7614378006</v>
      </c>
      <c r="Y38" s="4">
        <f t="shared" ca="1" si="7"/>
        <v>440485.20363864256</v>
      </c>
      <c r="Z38" s="4">
        <f t="shared" ca="1" si="7"/>
        <v>324932.12867154391</v>
      </c>
      <c r="AA38" s="4">
        <f t="shared" ca="1" si="7"/>
        <v>337582.33994087973</v>
      </c>
      <c r="AB38" s="4">
        <f t="shared" ca="1" si="7"/>
        <v>607841.87067943346</v>
      </c>
      <c r="AC38" s="4">
        <f t="shared" ca="1" si="7"/>
        <v>44823045.035999455</v>
      </c>
      <c r="AD38" s="4">
        <f t="shared" si="7"/>
        <v>0</v>
      </c>
      <c r="AE38" s="4">
        <f t="shared" si="7"/>
        <v>0</v>
      </c>
      <c r="AF38" s="4">
        <f t="shared" si="7"/>
        <v>0</v>
      </c>
      <c r="AG38" s="4">
        <f t="shared" si="7"/>
        <v>0</v>
      </c>
      <c r="AH38" s="4">
        <f t="shared" si="7"/>
        <v>0</v>
      </c>
      <c r="AI38" s="4">
        <f t="shared" si="8"/>
        <v>0</v>
      </c>
      <c r="AJ38" s="4">
        <f t="shared" si="8"/>
        <v>0</v>
      </c>
      <c r="AK38" s="4">
        <f t="shared" si="8"/>
        <v>0</v>
      </c>
      <c r="AL38" s="4">
        <f t="shared" si="8"/>
        <v>0</v>
      </c>
      <c r="AM38" s="4">
        <f t="shared" si="8"/>
        <v>0</v>
      </c>
      <c r="AN38" s="4">
        <f t="shared" si="8"/>
        <v>0</v>
      </c>
      <c r="AO38" s="4">
        <f t="shared" si="8"/>
        <v>0</v>
      </c>
      <c r="AP38" s="4">
        <f t="shared" si="8"/>
        <v>0</v>
      </c>
      <c r="AQ38" s="4">
        <f t="shared" si="8"/>
        <v>0</v>
      </c>
      <c r="AR38" s="4">
        <f t="shared" si="8"/>
        <v>0</v>
      </c>
      <c r="AS38" s="4">
        <f t="shared" si="8"/>
        <v>0</v>
      </c>
      <c r="AT38" s="4">
        <f t="shared" si="8"/>
        <v>0</v>
      </c>
      <c r="AU38" s="4">
        <f t="shared" si="8"/>
        <v>0</v>
      </c>
      <c r="AV38" s="4">
        <f t="shared" si="8"/>
        <v>0</v>
      </c>
      <c r="AW38" s="4">
        <f t="shared" si="8"/>
        <v>0</v>
      </c>
      <c r="AX38" s="4">
        <f t="shared" si="8"/>
        <v>0</v>
      </c>
      <c r="AY38" s="4">
        <f t="shared" si="9"/>
        <v>0</v>
      </c>
      <c r="AZ38" s="4">
        <f t="shared" si="9"/>
        <v>0</v>
      </c>
      <c r="BA38" s="4">
        <f t="shared" si="9"/>
        <v>0</v>
      </c>
      <c r="BB38" s="4">
        <f t="shared" si="9"/>
        <v>0</v>
      </c>
      <c r="BC38" s="4">
        <f t="shared" si="9"/>
        <v>0</v>
      </c>
      <c r="BD38" s="4">
        <f t="shared" si="9"/>
        <v>0</v>
      </c>
      <c r="BE38" s="4">
        <f t="shared" si="9"/>
        <v>0</v>
      </c>
      <c r="BF38" s="4">
        <f t="shared" si="9"/>
        <v>0</v>
      </c>
      <c r="BG38" s="4">
        <f t="shared" si="9"/>
        <v>0</v>
      </c>
      <c r="BH38" s="4">
        <f t="shared" si="9"/>
        <v>0</v>
      </c>
      <c r="BI38" s="4">
        <f t="shared" si="9"/>
        <v>0</v>
      </c>
      <c r="BK38" s="7">
        <f t="shared" ca="1" si="6"/>
        <v>0.11231958778854012</v>
      </c>
    </row>
    <row r="39" spans="1:63" x14ac:dyDescent="0.25">
      <c r="A39">
        <f t="shared" si="4"/>
        <v>28</v>
      </c>
      <c r="C39" s="4">
        <f t="shared" ca="1" si="10"/>
        <v>-29996280.078282315</v>
      </c>
      <c r="D39" s="4">
        <f t="shared" ca="1" si="10"/>
        <v>256715.41600232286</v>
      </c>
      <c r="E39" s="4">
        <f t="shared" ca="1" si="10"/>
        <v>296834.51877583377</v>
      </c>
      <c r="F39" s="4">
        <f t="shared" ca="1" si="10"/>
        <v>296262.70635722886</v>
      </c>
      <c r="G39" s="4">
        <f t="shared" ca="1" si="10"/>
        <v>336751.62903343659</v>
      </c>
      <c r="H39" s="4">
        <f t="shared" ca="1" si="10"/>
        <v>373331.56155831652</v>
      </c>
      <c r="I39" s="4">
        <f t="shared" ca="1" si="10"/>
        <v>411006.85259266268</v>
      </c>
      <c r="J39" s="4">
        <f t="shared" ca="1" si="10"/>
        <v>450366.54398298479</v>
      </c>
      <c r="K39" s="4">
        <f t="shared" ca="1" si="10"/>
        <v>490924.6505648279</v>
      </c>
      <c r="L39" s="4">
        <f t="shared" ca="1" si="10"/>
        <v>530413.21412907611</v>
      </c>
      <c r="M39" s="4">
        <f t="shared" ca="1" si="10"/>
        <v>520211.52358415857</v>
      </c>
      <c r="N39" s="4">
        <f t="shared" ca="1" si="10"/>
        <v>373835.28236518143</v>
      </c>
      <c r="O39" s="4">
        <f t="shared" ca="1" si="10"/>
        <v>388537.55861310294</v>
      </c>
      <c r="P39" s="4">
        <f t="shared" ca="1" si="10"/>
        <v>404622.72626410611</v>
      </c>
      <c r="Q39" s="4">
        <f t="shared" ca="1" si="10"/>
        <v>420966.25632015447</v>
      </c>
      <c r="R39" s="4">
        <f t="shared" ca="1" si="10"/>
        <v>441140.82531534502</v>
      </c>
      <c r="S39" s="4">
        <f t="shared" ca="1" si="7"/>
        <v>459310.99737284088</v>
      </c>
      <c r="T39" s="4">
        <f t="shared" ca="1" si="7"/>
        <v>498477.95620842912</v>
      </c>
      <c r="U39" s="4">
        <f t="shared" ca="1" si="7"/>
        <v>517082.82310912292</v>
      </c>
      <c r="V39" s="4">
        <f t="shared" ca="1" si="7"/>
        <v>537479.50512350234</v>
      </c>
      <c r="W39" s="4">
        <f t="shared" ca="1" si="7"/>
        <v>558175.22163698939</v>
      </c>
      <c r="X39" s="4">
        <f t="shared" ca="1" si="7"/>
        <v>437613.7614378006</v>
      </c>
      <c r="Y39" s="4">
        <f t="shared" ca="1" si="7"/>
        <v>440485.20363864256</v>
      </c>
      <c r="Z39" s="4">
        <f t="shared" ca="1" si="7"/>
        <v>324932.12867154391</v>
      </c>
      <c r="AA39" s="4">
        <f t="shared" ca="1" si="7"/>
        <v>337582.33994087973</v>
      </c>
      <c r="AB39" s="4">
        <f t="shared" ca="1" si="7"/>
        <v>607841.87067943346</v>
      </c>
      <c r="AC39" s="4">
        <f t="shared" ca="1" si="7"/>
        <v>649560.39911268745</v>
      </c>
      <c r="AD39" s="4">
        <f t="shared" ca="1" si="7"/>
        <v>45192581.859169096</v>
      </c>
      <c r="AE39" s="4">
        <f t="shared" si="7"/>
        <v>0</v>
      </c>
      <c r="AF39" s="4">
        <f t="shared" si="7"/>
        <v>0</v>
      </c>
      <c r="AG39" s="4">
        <f t="shared" si="7"/>
        <v>0</v>
      </c>
      <c r="AH39" s="4">
        <f t="shared" si="7"/>
        <v>0</v>
      </c>
      <c r="AI39" s="4">
        <f t="shared" si="8"/>
        <v>0</v>
      </c>
      <c r="AJ39" s="4">
        <f t="shared" si="8"/>
        <v>0</v>
      </c>
      <c r="AK39" s="4">
        <f t="shared" si="8"/>
        <v>0</v>
      </c>
      <c r="AL39" s="4">
        <f t="shared" si="8"/>
        <v>0</v>
      </c>
      <c r="AM39" s="4">
        <f t="shared" si="8"/>
        <v>0</v>
      </c>
      <c r="AN39" s="4">
        <f t="shared" si="8"/>
        <v>0</v>
      </c>
      <c r="AO39" s="4">
        <f t="shared" si="8"/>
        <v>0</v>
      </c>
      <c r="AP39" s="4">
        <f t="shared" si="8"/>
        <v>0</v>
      </c>
      <c r="AQ39" s="4">
        <f t="shared" si="8"/>
        <v>0</v>
      </c>
      <c r="AR39" s="4">
        <f t="shared" si="8"/>
        <v>0</v>
      </c>
      <c r="AS39" s="4">
        <f t="shared" si="8"/>
        <v>0</v>
      </c>
      <c r="AT39" s="4">
        <f t="shared" si="8"/>
        <v>0</v>
      </c>
      <c r="AU39" s="4">
        <f t="shared" si="8"/>
        <v>0</v>
      </c>
      <c r="AV39" s="4">
        <f t="shared" si="8"/>
        <v>0</v>
      </c>
      <c r="AW39" s="4">
        <f t="shared" si="8"/>
        <v>0</v>
      </c>
      <c r="AX39" s="4">
        <f t="shared" si="8"/>
        <v>0</v>
      </c>
      <c r="AY39" s="4">
        <f t="shared" si="9"/>
        <v>0</v>
      </c>
      <c r="AZ39" s="4">
        <f t="shared" si="9"/>
        <v>0</v>
      </c>
      <c r="BA39" s="4">
        <f t="shared" si="9"/>
        <v>0</v>
      </c>
      <c r="BB39" s="4">
        <f t="shared" si="9"/>
        <v>0</v>
      </c>
      <c r="BC39" s="4">
        <f t="shared" si="9"/>
        <v>0</v>
      </c>
      <c r="BD39" s="4">
        <f t="shared" si="9"/>
        <v>0</v>
      </c>
      <c r="BE39" s="4">
        <f t="shared" si="9"/>
        <v>0</v>
      </c>
      <c r="BF39" s="4">
        <f t="shared" si="9"/>
        <v>0</v>
      </c>
      <c r="BG39" s="4">
        <f t="shared" si="9"/>
        <v>0</v>
      </c>
      <c r="BH39" s="4">
        <f t="shared" si="9"/>
        <v>0</v>
      </c>
      <c r="BI39" s="4">
        <f t="shared" si="9"/>
        <v>0</v>
      </c>
      <c r="BK39" s="7">
        <f t="shared" ca="1" si="6"/>
        <v>0.11178502225303122</v>
      </c>
    </row>
    <row r="40" spans="1:63" x14ac:dyDescent="0.25">
      <c r="A40">
        <f t="shared" si="4"/>
        <v>29</v>
      </c>
      <c r="C40" s="4">
        <f t="shared" ca="1" si="10"/>
        <v>-29996280.078282315</v>
      </c>
      <c r="D40" s="4">
        <f t="shared" ca="1" si="10"/>
        <v>256715.41600232286</v>
      </c>
      <c r="E40" s="4">
        <f t="shared" ca="1" si="10"/>
        <v>296834.51877583377</v>
      </c>
      <c r="F40" s="4">
        <f t="shared" ca="1" si="10"/>
        <v>296262.70635722886</v>
      </c>
      <c r="G40" s="4">
        <f t="shared" ca="1" si="10"/>
        <v>336751.62903343659</v>
      </c>
      <c r="H40" s="4">
        <f t="shared" ca="1" si="10"/>
        <v>373331.56155831652</v>
      </c>
      <c r="I40" s="4">
        <f t="shared" ca="1" si="10"/>
        <v>411006.85259266268</v>
      </c>
      <c r="J40" s="4">
        <f t="shared" ca="1" si="10"/>
        <v>450366.54398298479</v>
      </c>
      <c r="K40" s="4">
        <f t="shared" ca="1" si="10"/>
        <v>490924.6505648279</v>
      </c>
      <c r="L40" s="4">
        <f t="shared" ca="1" si="10"/>
        <v>530413.21412907611</v>
      </c>
      <c r="M40" s="4">
        <f t="shared" ca="1" si="10"/>
        <v>520211.52358415857</v>
      </c>
      <c r="N40" s="4">
        <f t="shared" ca="1" si="10"/>
        <v>373835.28236518143</v>
      </c>
      <c r="O40" s="4">
        <f t="shared" ca="1" si="10"/>
        <v>388537.55861310294</v>
      </c>
      <c r="P40" s="4">
        <f t="shared" ca="1" si="10"/>
        <v>404622.72626410611</v>
      </c>
      <c r="Q40" s="4">
        <f t="shared" ca="1" si="10"/>
        <v>420966.25632015447</v>
      </c>
      <c r="R40" s="4">
        <f t="shared" ca="1" si="10"/>
        <v>441140.82531534502</v>
      </c>
      <c r="S40" s="4">
        <f t="shared" ca="1" si="7"/>
        <v>459310.99737284088</v>
      </c>
      <c r="T40" s="4">
        <f t="shared" ca="1" si="7"/>
        <v>498477.95620842912</v>
      </c>
      <c r="U40" s="4">
        <f t="shared" ca="1" si="7"/>
        <v>517082.82310912292</v>
      </c>
      <c r="V40" s="4">
        <f t="shared" ca="1" si="7"/>
        <v>537479.50512350234</v>
      </c>
      <c r="W40" s="4">
        <f t="shared" ca="1" si="7"/>
        <v>558175.22163698939</v>
      </c>
      <c r="X40" s="4">
        <f t="shared" ca="1" si="7"/>
        <v>437613.7614378006</v>
      </c>
      <c r="Y40" s="4">
        <f t="shared" ca="1" si="7"/>
        <v>440485.20363864256</v>
      </c>
      <c r="Z40" s="4">
        <f t="shared" ca="1" si="7"/>
        <v>324932.12867154391</v>
      </c>
      <c r="AA40" s="4">
        <f t="shared" ca="1" si="7"/>
        <v>337582.33994087973</v>
      </c>
      <c r="AB40" s="4">
        <f t="shared" ca="1" si="7"/>
        <v>607841.87067943346</v>
      </c>
      <c r="AC40" s="4">
        <f t="shared" ca="1" si="7"/>
        <v>649560.39911268745</v>
      </c>
      <c r="AD40" s="4">
        <f t="shared" ca="1" si="7"/>
        <v>879106.42954238341</v>
      </c>
      <c r="AE40" s="4">
        <f t="shared" ca="1" si="7"/>
        <v>45320959.996157244</v>
      </c>
      <c r="AF40" s="4">
        <f t="shared" si="7"/>
        <v>0</v>
      </c>
      <c r="AG40" s="4">
        <f t="shared" si="7"/>
        <v>0</v>
      </c>
      <c r="AH40" s="4">
        <f t="shared" si="7"/>
        <v>0</v>
      </c>
      <c r="AI40" s="4">
        <f t="shared" si="8"/>
        <v>0</v>
      </c>
      <c r="AJ40" s="4">
        <f t="shared" si="8"/>
        <v>0</v>
      </c>
      <c r="AK40" s="4">
        <f t="shared" si="8"/>
        <v>0</v>
      </c>
      <c r="AL40" s="4">
        <f t="shared" si="8"/>
        <v>0</v>
      </c>
      <c r="AM40" s="4">
        <f t="shared" si="8"/>
        <v>0</v>
      </c>
      <c r="AN40" s="4">
        <f t="shared" si="8"/>
        <v>0</v>
      </c>
      <c r="AO40" s="4">
        <f t="shared" si="8"/>
        <v>0</v>
      </c>
      <c r="AP40" s="4">
        <f t="shared" si="8"/>
        <v>0</v>
      </c>
      <c r="AQ40" s="4">
        <f t="shared" si="8"/>
        <v>0</v>
      </c>
      <c r="AR40" s="4">
        <f t="shared" si="8"/>
        <v>0</v>
      </c>
      <c r="AS40" s="4">
        <f t="shared" si="8"/>
        <v>0</v>
      </c>
      <c r="AT40" s="4">
        <f t="shared" si="8"/>
        <v>0</v>
      </c>
      <c r="AU40" s="4">
        <f t="shared" si="8"/>
        <v>0</v>
      </c>
      <c r="AV40" s="4">
        <f t="shared" si="8"/>
        <v>0</v>
      </c>
      <c r="AW40" s="4">
        <f t="shared" si="8"/>
        <v>0</v>
      </c>
      <c r="AX40" s="4">
        <f t="shared" si="8"/>
        <v>0</v>
      </c>
      <c r="AY40" s="4">
        <f t="shared" si="9"/>
        <v>0</v>
      </c>
      <c r="AZ40" s="4">
        <f t="shared" si="9"/>
        <v>0</v>
      </c>
      <c r="BA40" s="4">
        <f t="shared" si="9"/>
        <v>0</v>
      </c>
      <c r="BB40" s="4">
        <f t="shared" si="9"/>
        <v>0</v>
      </c>
      <c r="BC40" s="4">
        <f t="shared" si="9"/>
        <v>0</v>
      </c>
      <c r="BD40" s="4">
        <f t="shared" si="9"/>
        <v>0</v>
      </c>
      <c r="BE40" s="4">
        <f t="shared" si="9"/>
        <v>0</v>
      </c>
      <c r="BF40" s="4">
        <f t="shared" si="9"/>
        <v>0</v>
      </c>
      <c r="BG40" s="4">
        <f t="shared" si="9"/>
        <v>0</v>
      </c>
      <c r="BH40" s="4">
        <f t="shared" si="9"/>
        <v>0</v>
      </c>
      <c r="BI40" s="4">
        <f t="shared" si="9"/>
        <v>0</v>
      </c>
      <c r="BK40" s="7">
        <f t="shared" ca="1" si="6"/>
        <v>0.11124937972923865</v>
      </c>
    </row>
    <row r="41" spans="1:63" x14ac:dyDescent="0.25">
      <c r="A41">
        <f t="shared" si="4"/>
        <v>30</v>
      </c>
      <c r="C41" s="4">
        <f t="shared" ca="1" si="10"/>
        <v>-29996280.078282315</v>
      </c>
      <c r="D41" s="4">
        <f t="shared" ca="1" si="10"/>
        <v>256715.41600232286</v>
      </c>
      <c r="E41" s="4">
        <f t="shared" ca="1" si="10"/>
        <v>296834.51877583377</v>
      </c>
      <c r="F41" s="4">
        <f t="shared" ca="1" si="10"/>
        <v>296262.70635722886</v>
      </c>
      <c r="G41" s="4">
        <f t="shared" ca="1" si="10"/>
        <v>336751.62903343659</v>
      </c>
      <c r="H41" s="4">
        <f t="shared" ca="1" si="10"/>
        <v>373331.56155831652</v>
      </c>
      <c r="I41" s="4">
        <f t="shared" ca="1" si="10"/>
        <v>411006.85259266268</v>
      </c>
      <c r="J41" s="4">
        <f t="shared" ca="1" si="10"/>
        <v>450366.54398298479</v>
      </c>
      <c r="K41" s="4">
        <f t="shared" ca="1" si="10"/>
        <v>490924.6505648279</v>
      </c>
      <c r="L41" s="4">
        <f t="shared" ca="1" si="10"/>
        <v>530413.21412907611</v>
      </c>
      <c r="M41" s="4">
        <f t="shared" ca="1" si="10"/>
        <v>520211.52358415857</v>
      </c>
      <c r="N41" s="4">
        <f t="shared" ca="1" si="10"/>
        <v>373835.28236518143</v>
      </c>
      <c r="O41" s="4">
        <f t="shared" ca="1" si="10"/>
        <v>388537.55861310294</v>
      </c>
      <c r="P41" s="4">
        <f t="shared" ca="1" si="10"/>
        <v>404622.72626410611</v>
      </c>
      <c r="Q41" s="4">
        <f t="shared" ca="1" si="10"/>
        <v>420966.25632015447</v>
      </c>
      <c r="R41" s="4">
        <f t="shared" ca="1" si="10"/>
        <v>441140.82531534502</v>
      </c>
      <c r="S41" s="4">
        <f t="shared" ca="1" si="7"/>
        <v>459310.99737284088</v>
      </c>
      <c r="T41" s="4">
        <f t="shared" ca="1" si="7"/>
        <v>498477.95620842912</v>
      </c>
      <c r="U41" s="4">
        <f t="shared" ca="1" si="7"/>
        <v>517082.82310912292</v>
      </c>
      <c r="V41" s="4">
        <f t="shared" ca="1" si="7"/>
        <v>537479.50512350234</v>
      </c>
      <c r="W41" s="4">
        <f t="shared" ca="1" si="7"/>
        <v>558175.22163698939</v>
      </c>
      <c r="X41" s="4">
        <f t="shared" ca="1" si="7"/>
        <v>437613.7614378006</v>
      </c>
      <c r="Y41" s="4">
        <f t="shared" ca="1" si="7"/>
        <v>440485.20363864256</v>
      </c>
      <c r="Z41" s="4">
        <f t="shared" ca="1" si="7"/>
        <v>324932.12867154391</v>
      </c>
      <c r="AA41" s="4">
        <f t="shared" ca="1" si="7"/>
        <v>337582.33994087973</v>
      </c>
      <c r="AB41" s="4">
        <f t="shared" ca="1" si="7"/>
        <v>607841.87067943346</v>
      </c>
      <c r="AC41" s="4">
        <f t="shared" ca="1" si="7"/>
        <v>649560.39911268745</v>
      </c>
      <c r="AD41" s="4">
        <f t="shared" ca="1" si="7"/>
        <v>879106.42954238341</v>
      </c>
      <c r="AE41" s="4">
        <f t="shared" ca="1" si="7"/>
        <v>886645.5272850066</v>
      </c>
      <c r="AF41" s="4">
        <f t="shared" ca="1" si="7"/>
        <v>45223725.4491437</v>
      </c>
      <c r="AG41" s="4">
        <f t="shared" si="7"/>
        <v>0</v>
      </c>
      <c r="AH41" s="4">
        <f t="shared" si="7"/>
        <v>0</v>
      </c>
      <c r="AI41" s="4">
        <f t="shared" si="8"/>
        <v>0</v>
      </c>
      <c r="AJ41" s="4">
        <f t="shared" si="8"/>
        <v>0</v>
      </c>
      <c r="AK41" s="4">
        <f t="shared" si="8"/>
        <v>0</v>
      </c>
      <c r="AL41" s="4">
        <f t="shared" si="8"/>
        <v>0</v>
      </c>
      <c r="AM41" s="4">
        <f t="shared" si="8"/>
        <v>0</v>
      </c>
      <c r="AN41" s="4">
        <f t="shared" si="8"/>
        <v>0</v>
      </c>
      <c r="AO41" s="4">
        <f t="shared" si="8"/>
        <v>0</v>
      </c>
      <c r="AP41" s="4">
        <f t="shared" si="8"/>
        <v>0</v>
      </c>
      <c r="AQ41" s="4">
        <f t="shared" si="8"/>
        <v>0</v>
      </c>
      <c r="AR41" s="4">
        <f t="shared" si="8"/>
        <v>0</v>
      </c>
      <c r="AS41" s="4">
        <f t="shared" si="8"/>
        <v>0</v>
      </c>
      <c r="AT41" s="4">
        <f t="shared" si="8"/>
        <v>0</v>
      </c>
      <c r="AU41" s="4">
        <f t="shared" si="8"/>
        <v>0</v>
      </c>
      <c r="AV41" s="4">
        <f t="shared" si="8"/>
        <v>0</v>
      </c>
      <c r="AW41" s="4">
        <f t="shared" si="8"/>
        <v>0</v>
      </c>
      <c r="AX41" s="4">
        <f t="shared" si="8"/>
        <v>0</v>
      </c>
      <c r="AY41" s="4">
        <f t="shared" si="9"/>
        <v>0</v>
      </c>
      <c r="AZ41" s="4">
        <f t="shared" si="9"/>
        <v>0</v>
      </c>
      <c r="BA41" s="4">
        <f t="shared" si="9"/>
        <v>0</v>
      </c>
      <c r="BB41" s="4">
        <f t="shared" si="9"/>
        <v>0</v>
      </c>
      <c r="BC41" s="4">
        <f t="shared" si="9"/>
        <v>0</v>
      </c>
      <c r="BD41" s="4">
        <f t="shared" si="9"/>
        <v>0</v>
      </c>
      <c r="BE41" s="4">
        <f t="shared" si="9"/>
        <v>0</v>
      </c>
      <c r="BF41" s="4">
        <f t="shared" si="9"/>
        <v>0</v>
      </c>
      <c r="BG41" s="4">
        <f t="shared" si="9"/>
        <v>0</v>
      </c>
      <c r="BH41" s="4">
        <f t="shared" si="9"/>
        <v>0</v>
      </c>
      <c r="BI41" s="4">
        <f t="shared" si="9"/>
        <v>0</v>
      </c>
      <c r="BK41" s="7">
        <f t="shared" ca="1" si="6"/>
        <v>0.11013669690456007</v>
      </c>
    </row>
    <row r="42" spans="1:63" x14ac:dyDescent="0.25">
      <c r="A42">
        <f t="shared" si="4"/>
        <v>31</v>
      </c>
      <c r="C42" s="4">
        <f t="shared" ca="1" si="10"/>
        <v>-29996280.078282315</v>
      </c>
      <c r="D42" s="4">
        <f t="shared" ca="1" si="10"/>
        <v>256715.41600232286</v>
      </c>
      <c r="E42" s="4">
        <f t="shared" ca="1" si="10"/>
        <v>296834.51877583377</v>
      </c>
      <c r="F42" s="4">
        <f t="shared" ca="1" si="10"/>
        <v>296262.70635722886</v>
      </c>
      <c r="G42" s="4">
        <f t="shared" ca="1" si="10"/>
        <v>336751.62903343659</v>
      </c>
      <c r="H42" s="4">
        <f t="shared" ca="1" si="10"/>
        <v>373331.56155831652</v>
      </c>
      <c r="I42" s="4">
        <f t="shared" ca="1" si="10"/>
        <v>411006.85259266268</v>
      </c>
      <c r="J42" s="4">
        <f t="shared" ca="1" si="10"/>
        <v>450366.54398298479</v>
      </c>
      <c r="K42" s="4">
        <f t="shared" ca="1" si="10"/>
        <v>490924.6505648279</v>
      </c>
      <c r="L42" s="4">
        <f t="shared" ca="1" si="10"/>
        <v>530413.21412907611</v>
      </c>
      <c r="M42" s="4">
        <f t="shared" ca="1" si="10"/>
        <v>520211.52358415857</v>
      </c>
      <c r="N42" s="4">
        <f t="shared" ca="1" si="10"/>
        <v>373835.28236518143</v>
      </c>
      <c r="O42" s="4">
        <f t="shared" ca="1" si="10"/>
        <v>388537.55861310294</v>
      </c>
      <c r="P42" s="4">
        <f t="shared" ca="1" si="10"/>
        <v>404622.72626410611</v>
      </c>
      <c r="Q42" s="4">
        <f t="shared" ca="1" si="10"/>
        <v>420966.25632015447</v>
      </c>
      <c r="R42" s="4">
        <f t="shared" ca="1" si="10"/>
        <v>441140.82531534502</v>
      </c>
      <c r="S42" s="4">
        <f t="shared" ca="1" si="7"/>
        <v>459310.99737284088</v>
      </c>
      <c r="T42" s="4">
        <f t="shared" ca="1" si="7"/>
        <v>498477.95620842912</v>
      </c>
      <c r="U42" s="4">
        <f t="shared" ca="1" si="7"/>
        <v>517082.82310912292</v>
      </c>
      <c r="V42" s="4">
        <f t="shared" ca="1" si="7"/>
        <v>537479.50512350234</v>
      </c>
      <c r="W42" s="4">
        <f t="shared" ca="1" si="7"/>
        <v>558175.22163698939</v>
      </c>
      <c r="X42" s="4">
        <f t="shared" ca="1" si="7"/>
        <v>437613.7614378006</v>
      </c>
      <c r="Y42" s="4">
        <f t="shared" ca="1" si="7"/>
        <v>440485.20363864256</v>
      </c>
      <c r="Z42" s="4">
        <f t="shared" ca="1" si="7"/>
        <v>324932.12867154391</v>
      </c>
      <c r="AA42" s="4">
        <f t="shared" ca="1" si="7"/>
        <v>337582.33994087973</v>
      </c>
      <c r="AB42" s="4">
        <f t="shared" ca="1" si="7"/>
        <v>607841.87067943346</v>
      </c>
      <c r="AC42" s="4">
        <f t="shared" ca="1" si="7"/>
        <v>649560.39911268745</v>
      </c>
      <c r="AD42" s="4">
        <f t="shared" ca="1" si="7"/>
        <v>879106.42954238341</v>
      </c>
      <c r="AE42" s="4">
        <f t="shared" ca="1" si="7"/>
        <v>886645.5272850066</v>
      </c>
      <c r="AF42" s="4">
        <f t="shared" ca="1" si="7"/>
        <v>858789.08477106085</v>
      </c>
      <c r="AG42" s="4">
        <f t="shared" ca="1" si="7"/>
        <v>45125591.254566342</v>
      </c>
      <c r="AH42" s="4">
        <f t="shared" si="7"/>
        <v>0</v>
      </c>
      <c r="AI42" s="4">
        <f t="shared" si="8"/>
        <v>0</v>
      </c>
      <c r="AJ42" s="4">
        <f t="shared" si="8"/>
        <v>0</v>
      </c>
      <c r="AK42" s="4">
        <f t="shared" si="8"/>
        <v>0</v>
      </c>
      <c r="AL42" s="4">
        <f t="shared" si="8"/>
        <v>0</v>
      </c>
      <c r="AM42" s="4">
        <f t="shared" si="8"/>
        <v>0</v>
      </c>
      <c r="AN42" s="4">
        <f t="shared" si="8"/>
        <v>0</v>
      </c>
      <c r="AO42" s="4">
        <f t="shared" si="8"/>
        <v>0</v>
      </c>
      <c r="AP42" s="4">
        <f t="shared" si="8"/>
        <v>0</v>
      </c>
      <c r="AQ42" s="4">
        <f t="shared" si="8"/>
        <v>0</v>
      </c>
      <c r="AR42" s="4">
        <f t="shared" si="8"/>
        <v>0</v>
      </c>
      <c r="AS42" s="4">
        <f t="shared" si="8"/>
        <v>0</v>
      </c>
      <c r="AT42" s="4">
        <f t="shared" si="8"/>
        <v>0</v>
      </c>
      <c r="AU42" s="4">
        <f t="shared" si="8"/>
        <v>0</v>
      </c>
      <c r="AV42" s="4">
        <f t="shared" si="8"/>
        <v>0</v>
      </c>
      <c r="AW42" s="4">
        <f t="shared" si="8"/>
        <v>0</v>
      </c>
      <c r="AX42" s="4">
        <f t="shared" si="8"/>
        <v>0</v>
      </c>
      <c r="AY42" s="4">
        <f t="shared" si="9"/>
        <v>0</v>
      </c>
      <c r="AZ42" s="4">
        <f t="shared" si="9"/>
        <v>0</v>
      </c>
      <c r="BA42" s="4">
        <f t="shared" si="9"/>
        <v>0</v>
      </c>
      <c r="BB42" s="4">
        <f t="shared" si="9"/>
        <v>0</v>
      </c>
      <c r="BC42" s="4">
        <f t="shared" si="9"/>
        <v>0</v>
      </c>
      <c r="BD42" s="4">
        <f t="shared" si="9"/>
        <v>0</v>
      </c>
      <c r="BE42" s="4">
        <f t="shared" si="9"/>
        <v>0</v>
      </c>
      <c r="BF42" s="4">
        <f t="shared" si="9"/>
        <v>0</v>
      </c>
      <c r="BG42" s="4">
        <f t="shared" si="9"/>
        <v>0</v>
      </c>
      <c r="BH42" s="4">
        <f t="shared" si="9"/>
        <v>0</v>
      </c>
      <c r="BI42" s="4">
        <f t="shared" si="9"/>
        <v>0</v>
      </c>
      <c r="BK42" s="7">
        <f t="shared" ca="1" si="6"/>
        <v>0.10903371862896849</v>
      </c>
    </row>
    <row r="43" spans="1:63" x14ac:dyDescent="0.25">
      <c r="A43">
        <f t="shared" si="4"/>
        <v>32</v>
      </c>
      <c r="C43" s="4">
        <f t="shared" ca="1" si="10"/>
        <v>-29996280.078282315</v>
      </c>
      <c r="D43" s="4">
        <f t="shared" ca="1" si="10"/>
        <v>256715.41600232286</v>
      </c>
      <c r="E43" s="4">
        <f t="shared" ca="1" si="10"/>
        <v>296834.51877583377</v>
      </c>
      <c r="F43" s="4">
        <f t="shared" ca="1" si="10"/>
        <v>296262.70635722886</v>
      </c>
      <c r="G43" s="4">
        <f t="shared" ca="1" si="10"/>
        <v>336751.62903343659</v>
      </c>
      <c r="H43" s="4">
        <f t="shared" ca="1" si="10"/>
        <v>373331.56155831652</v>
      </c>
      <c r="I43" s="4">
        <f t="shared" ca="1" si="10"/>
        <v>411006.85259266268</v>
      </c>
      <c r="J43" s="4">
        <f t="shared" ca="1" si="10"/>
        <v>450366.54398298479</v>
      </c>
      <c r="K43" s="4">
        <f t="shared" ca="1" si="10"/>
        <v>490924.6505648279</v>
      </c>
      <c r="L43" s="4">
        <f t="shared" ca="1" si="10"/>
        <v>530413.21412907611</v>
      </c>
      <c r="M43" s="4">
        <f t="shared" ca="1" si="10"/>
        <v>520211.52358415857</v>
      </c>
      <c r="N43" s="4">
        <f t="shared" ca="1" si="10"/>
        <v>373835.28236518143</v>
      </c>
      <c r="O43" s="4">
        <f t="shared" ca="1" si="10"/>
        <v>388537.55861310294</v>
      </c>
      <c r="P43" s="4">
        <f t="shared" ca="1" si="10"/>
        <v>404622.72626410611</v>
      </c>
      <c r="Q43" s="4">
        <f t="shared" ca="1" si="10"/>
        <v>420966.25632015447</v>
      </c>
      <c r="R43" s="4">
        <f t="shared" ca="1" si="10"/>
        <v>441140.82531534502</v>
      </c>
      <c r="S43" s="4">
        <f t="shared" ca="1" si="7"/>
        <v>459310.99737284088</v>
      </c>
      <c r="T43" s="4">
        <f t="shared" ca="1" si="7"/>
        <v>498477.95620842912</v>
      </c>
      <c r="U43" s="4">
        <f t="shared" ca="1" si="7"/>
        <v>517082.82310912292</v>
      </c>
      <c r="V43" s="4">
        <f t="shared" ca="1" si="7"/>
        <v>537479.50512350234</v>
      </c>
      <c r="W43" s="4">
        <f t="shared" ca="1" si="7"/>
        <v>558175.22163698939</v>
      </c>
      <c r="X43" s="4">
        <f t="shared" ca="1" si="7"/>
        <v>437613.7614378006</v>
      </c>
      <c r="Y43" s="4">
        <f t="shared" ca="1" si="7"/>
        <v>440485.20363864256</v>
      </c>
      <c r="Z43" s="4">
        <f t="shared" ca="1" si="7"/>
        <v>324932.12867154391</v>
      </c>
      <c r="AA43" s="4">
        <f t="shared" ca="1" si="7"/>
        <v>337582.33994087973</v>
      </c>
      <c r="AB43" s="4">
        <f t="shared" ca="1" si="7"/>
        <v>607841.87067943346</v>
      </c>
      <c r="AC43" s="4">
        <f t="shared" ca="1" si="7"/>
        <v>649560.39911268745</v>
      </c>
      <c r="AD43" s="4">
        <f t="shared" ca="1" si="7"/>
        <v>879106.42954238341</v>
      </c>
      <c r="AE43" s="4">
        <f t="shared" ca="1" si="7"/>
        <v>886645.5272850066</v>
      </c>
      <c r="AF43" s="4">
        <f t="shared" ca="1" si="7"/>
        <v>858789.08477106085</v>
      </c>
      <c r="AG43" s="4">
        <f t="shared" ca="1" si="7"/>
        <v>861705.73681264324</v>
      </c>
      <c r="AH43" s="4">
        <f t="shared" ca="1" si="7"/>
        <v>45345762.6755637</v>
      </c>
      <c r="AI43" s="4">
        <f t="shared" si="8"/>
        <v>0</v>
      </c>
      <c r="AJ43" s="4">
        <f t="shared" si="8"/>
        <v>0</v>
      </c>
      <c r="AK43" s="4">
        <f t="shared" si="8"/>
        <v>0</v>
      </c>
      <c r="AL43" s="4">
        <f t="shared" si="8"/>
        <v>0</v>
      </c>
      <c r="AM43" s="4">
        <f t="shared" si="8"/>
        <v>0</v>
      </c>
      <c r="AN43" s="4">
        <f t="shared" si="8"/>
        <v>0</v>
      </c>
      <c r="AO43" s="4">
        <f t="shared" si="8"/>
        <v>0</v>
      </c>
      <c r="AP43" s="4">
        <f t="shared" si="8"/>
        <v>0</v>
      </c>
      <c r="AQ43" s="4">
        <f t="shared" si="8"/>
        <v>0</v>
      </c>
      <c r="AR43" s="4">
        <f t="shared" si="8"/>
        <v>0</v>
      </c>
      <c r="AS43" s="4">
        <f t="shared" si="8"/>
        <v>0</v>
      </c>
      <c r="AT43" s="4">
        <f t="shared" si="8"/>
        <v>0</v>
      </c>
      <c r="AU43" s="4">
        <f t="shared" si="8"/>
        <v>0</v>
      </c>
      <c r="AV43" s="4">
        <f t="shared" si="8"/>
        <v>0</v>
      </c>
      <c r="AW43" s="4">
        <f t="shared" si="8"/>
        <v>0</v>
      </c>
      <c r="AX43" s="4">
        <f t="shared" si="8"/>
        <v>0</v>
      </c>
      <c r="AY43" s="4">
        <f t="shared" si="9"/>
        <v>0</v>
      </c>
      <c r="AZ43" s="4">
        <f t="shared" si="9"/>
        <v>0</v>
      </c>
      <c r="BA43" s="4">
        <f t="shared" si="9"/>
        <v>0</v>
      </c>
      <c r="BB43" s="4">
        <f t="shared" si="9"/>
        <v>0</v>
      </c>
      <c r="BC43" s="4">
        <f t="shared" si="9"/>
        <v>0</v>
      </c>
      <c r="BD43" s="4">
        <f t="shared" si="9"/>
        <v>0</v>
      </c>
      <c r="BE43" s="4">
        <f t="shared" si="9"/>
        <v>0</v>
      </c>
      <c r="BF43" s="4">
        <f t="shared" si="9"/>
        <v>0</v>
      </c>
      <c r="BG43" s="4">
        <f t="shared" si="9"/>
        <v>0</v>
      </c>
      <c r="BH43" s="4">
        <f t="shared" si="9"/>
        <v>0</v>
      </c>
      <c r="BI43" s="4">
        <f t="shared" si="9"/>
        <v>0</v>
      </c>
      <c r="BK43" s="7">
        <f t="shared" ca="1" si="6"/>
        <v>0.10883471963615365</v>
      </c>
    </row>
    <row r="44" spans="1:63" x14ac:dyDescent="0.25">
      <c r="A44">
        <f t="shared" si="4"/>
        <v>33</v>
      </c>
      <c r="C44" s="4">
        <f t="shared" ca="1" si="10"/>
        <v>-29996280.078282315</v>
      </c>
      <c r="D44" s="4">
        <f t="shared" ca="1" si="10"/>
        <v>256715.41600232286</v>
      </c>
      <c r="E44" s="4">
        <f t="shared" ca="1" si="10"/>
        <v>296834.51877583377</v>
      </c>
      <c r="F44" s="4">
        <f t="shared" ca="1" si="10"/>
        <v>296262.70635722886</v>
      </c>
      <c r="G44" s="4">
        <f t="shared" ca="1" si="10"/>
        <v>336751.62903343659</v>
      </c>
      <c r="H44" s="4">
        <f t="shared" ca="1" si="10"/>
        <v>373331.56155831652</v>
      </c>
      <c r="I44" s="4">
        <f t="shared" ca="1" si="10"/>
        <v>411006.85259266268</v>
      </c>
      <c r="J44" s="4">
        <f t="shared" ca="1" si="10"/>
        <v>450366.54398298479</v>
      </c>
      <c r="K44" s="4">
        <f t="shared" ca="1" si="10"/>
        <v>490924.6505648279</v>
      </c>
      <c r="L44" s="4">
        <f t="shared" ca="1" si="10"/>
        <v>530413.21412907611</v>
      </c>
      <c r="M44" s="4">
        <f t="shared" ca="1" si="10"/>
        <v>520211.52358415857</v>
      </c>
      <c r="N44" s="4">
        <f t="shared" ca="1" si="10"/>
        <v>373835.28236518143</v>
      </c>
      <c r="O44" s="4">
        <f t="shared" ca="1" si="10"/>
        <v>388537.55861310294</v>
      </c>
      <c r="P44" s="4">
        <f t="shared" ca="1" si="10"/>
        <v>404622.72626410611</v>
      </c>
      <c r="Q44" s="4">
        <f t="shared" ca="1" si="10"/>
        <v>420966.25632015447</v>
      </c>
      <c r="R44" s="4">
        <f t="shared" ca="1" si="10"/>
        <v>441140.82531534502</v>
      </c>
      <c r="S44" s="4">
        <f t="shared" ref="S44:AH59" ca="1" si="11">IF(S$11&lt;=$A44,S$7,0)+IF(S$11=$A44,S$8)</f>
        <v>459310.99737284088</v>
      </c>
      <c r="T44" s="4">
        <f t="shared" ca="1" si="11"/>
        <v>498477.95620842912</v>
      </c>
      <c r="U44" s="4">
        <f t="shared" ca="1" si="11"/>
        <v>517082.82310912292</v>
      </c>
      <c r="V44" s="4">
        <f t="shared" ca="1" si="11"/>
        <v>537479.50512350234</v>
      </c>
      <c r="W44" s="4">
        <f t="shared" ca="1" si="11"/>
        <v>558175.22163698939</v>
      </c>
      <c r="X44" s="4">
        <f t="shared" ca="1" si="11"/>
        <v>437613.7614378006</v>
      </c>
      <c r="Y44" s="4">
        <f t="shared" ca="1" si="11"/>
        <v>440485.20363864256</v>
      </c>
      <c r="Z44" s="4">
        <f t="shared" ca="1" si="11"/>
        <v>324932.12867154391</v>
      </c>
      <c r="AA44" s="4">
        <f t="shared" ca="1" si="11"/>
        <v>337582.33994087973</v>
      </c>
      <c r="AB44" s="4">
        <f t="shared" ca="1" si="11"/>
        <v>607841.87067943346</v>
      </c>
      <c r="AC44" s="4">
        <f t="shared" ca="1" si="11"/>
        <v>649560.39911268745</v>
      </c>
      <c r="AD44" s="4">
        <f t="shared" ca="1" si="11"/>
        <v>879106.42954238341</v>
      </c>
      <c r="AE44" s="4">
        <f t="shared" ca="1" si="11"/>
        <v>886645.5272850066</v>
      </c>
      <c r="AF44" s="4">
        <f t="shared" ca="1" si="11"/>
        <v>858789.08477106085</v>
      </c>
      <c r="AG44" s="4">
        <f t="shared" ca="1" si="11"/>
        <v>861705.73681264324</v>
      </c>
      <c r="AH44" s="4">
        <f t="shared" ca="1" si="11"/>
        <v>755258.8162266321</v>
      </c>
      <c r="AI44" s="4">
        <f t="shared" ref="AI44:AX59" ca="1" si="12">IF(AI$11&lt;=$A44,AI$7,0)+IF(AI$11=$A44,AI$8)</f>
        <v>45668584.697951235</v>
      </c>
      <c r="AJ44" s="4">
        <f t="shared" si="12"/>
        <v>0</v>
      </c>
      <c r="AK44" s="4">
        <f t="shared" si="12"/>
        <v>0</v>
      </c>
      <c r="AL44" s="4">
        <f t="shared" si="12"/>
        <v>0</v>
      </c>
      <c r="AM44" s="4">
        <f t="shared" si="12"/>
        <v>0</v>
      </c>
      <c r="AN44" s="4">
        <f t="shared" si="12"/>
        <v>0</v>
      </c>
      <c r="AO44" s="4">
        <f t="shared" si="12"/>
        <v>0</v>
      </c>
      <c r="AP44" s="4">
        <f t="shared" si="12"/>
        <v>0</v>
      </c>
      <c r="AQ44" s="4">
        <f t="shared" si="12"/>
        <v>0</v>
      </c>
      <c r="AR44" s="4">
        <f t="shared" si="12"/>
        <v>0</v>
      </c>
      <c r="AS44" s="4">
        <f t="shared" si="12"/>
        <v>0</v>
      </c>
      <c r="AT44" s="4">
        <f t="shared" si="12"/>
        <v>0</v>
      </c>
      <c r="AU44" s="4">
        <f t="shared" si="12"/>
        <v>0</v>
      </c>
      <c r="AV44" s="4">
        <f t="shared" si="12"/>
        <v>0</v>
      </c>
      <c r="AW44" s="4">
        <f t="shared" si="12"/>
        <v>0</v>
      </c>
      <c r="AX44" s="4">
        <f t="shared" si="12"/>
        <v>0</v>
      </c>
      <c r="AY44" s="4">
        <f t="shared" ref="AY44:BI59" si="13">IF(AY$11&lt;=$A44,AY$7,0)+IF(AY$11=$A44,AY$8)</f>
        <v>0</v>
      </c>
      <c r="AZ44" s="4">
        <f t="shared" si="13"/>
        <v>0</v>
      </c>
      <c r="BA44" s="4">
        <f t="shared" si="13"/>
        <v>0</v>
      </c>
      <c r="BB44" s="4">
        <f t="shared" si="13"/>
        <v>0</v>
      </c>
      <c r="BC44" s="4">
        <f t="shared" si="13"/>
        <v>0</v>
      </c>
      <c r="BD44" s="4">
        <f t="shared" si="13"/>
        <v>0</v>
      </c>
      <c r="BE44" s="4">
        <f t="shared" si="13"/>
        <v>0</v>
      </c>
      <c r="BF44" s="4">
        <f t="shared" si="13"/>
        <v>0</v>
      </c>
      <c r="BG44" s="4">
        <f t="shared" si="13"/>
        <v>0</v>
      </c>
      <c r="BH44" s="4">
        <f t="shared" si="13"/>
        <v>0</v>
      </c>
      <c r="BI44" s="4">
        <f t="shared" si="13"/>
        <v>0</v>
      </c>
      <c r="BK44" s="7">
        <f t="shared" ca="1" si="6"/>
        <v>0.1086204432567468</v>
      </c>
    </row>
    <row r="45" spans="1:63" x14ac:dyDescent="0.25">
      <c r="A45">
        <f t="shared" si="4"/>
        <v>34</v>
      </c>
      <c r="C45" s="4">
        <f t="shared" ca="1" si="10"/>
        <v>-29996280.078282315</v>
      </c>
      <c r="D45" s="4">
        <f t="shared" ca="1" si="10"/>
        <v>256715.41600232286</v>
      </c>
      <c r="E45" s="4">
        <f t="shared" ca="1" si="10"/>
        <v>296834.51877583377</v>
      </c>
      <c r="F45" s="4">
        <f t="shared" ca="1" si="10"/>
        <v>296262.70635722886</v>
      </c>
      <c r="G45" s="4">
        <f t="shared" ca="1" si="10"/>
        <v>336751.62903343659</v>
      </c>
      <c r="H45" s="4">
        <f t="shared" ca="1" si="10"/>
        <v>373331.56155831652</v>
      </c>
      <c r="I45" s="4">
        <f t="shared" ca="1" si="10"/>
        <v>411006.85259266268</v>
      </c>
      <c r="J45" s="4">
        <f t="shared" ca="1" si="10"/>
        <v>450366.54398298479</v>
      </c>
      <c r="K45" s="4">
        <f t="shared" ca="1" si="10"/>
        <v>490924.6505648279</v>
      </c>
      <c r="L45" s="4">
        <f t="shared" ca="1" si="10"/>
        <v>530413.21412907611</v>
      </c>
      <c r="M45" s="4">
        <f t="shared" ca="1" si="10"/>
        <v>520211.52358415857</v>
      </c>
      <c r="N45" s="4">
        <f t="shared" ca="1" si="10"/>
        <v>373835.28236518143</v>
      </c>
      <c r="O45" s="4">
        <f t="shared" ca="1" si="10"/>
        <v>388537.55861310294</v>
      </c>
      <c r="P45" s="4">
        <f t="shared" ca="1" si="10"/>
        <v>404622.72626410611</v>
      </c>
      <c r="Q45" s="4">
        <f t="shared" ca="1" si="10"/>
        <v>420966.25632015447</v>
      </c>
      <c r="R45" s="4">
        <f t="shared" ref="R45:AG60" ca="1" si="14">IF(R$11&lt;=$A45,R$7,0)+IF(R$11=$A45,R$8)</f>
        <v>441140.82531534502</v>
      </c>
      <c r="S45" s="4">
        <f t="shared" ca="1" si="11"/>
        <v>459310.99737284088</v>
      </c>
      <c r="T45" s="4">
        <f t="shared" ca="1" si="11"/>
        <v>498477.95620842912</v>
      </c>
      <c r="U45" s="4">
        <f t="shared" ca="1" si="11"/>
        <v>517082.82310912292</v>
      </c>
      <c r="V45" s="4">
        <f t="shared" ca="1" si="11"/>
        <v>537479.50512350234</v>
      </c>
      <c r="W45" s="4">
        <f t="shared" ca="1" si="11"/>
        <v>558175.22163698939</v>
      </c>
      <c r="X45" s="4">
        <f t="shared" ca="1" si="11"/>
        <v>437613.7614378006</v>
      </c>
      <c r="Y45" s="4">
        <f t="shared" ca="1" si="11"/>
        <v>440485.20363864256</v>
      </c>
      <c r="Z45" s="4">
        <f t="shared" ca="1" si="11"/>
        <v>324932.12867154391</v>
      </c>
      <c r="AA45" s="4">
        <f t="shared" ca="1" si="11"/>
        <v>337582.33994087973</v>
      </c>
      <c r="AB45" s="4">
        <f t="shared" ca="1" si="11"/>
        <v>607841.87067943346</v>
      </c>
      <c r="AC45" s="4">
        <f t="shared" ca="1" si="11"/>
        <v>649560.39911268745</v>
      </c>
      <c r="AD45" s="4">
        <f t="shared" ca="1" si="11"/>
        <v>879106.42954238341</v>
      </c>
      <c r="AE45" s="4">
        <f t="shared" ca="1" si="11"/>
        <v>886645.5272850066</v>
      </c>
      <c r="AF45" s="4">
        <f t="shared" ca="1" si="11"/>
        <v>858789.08477106085</v>
      </c>
      <c r="AG45" s="4">
        <f t="shared" ca="1" si="11"/>
        <v>861705.73681264324</v>
      </c>
      <c r="AH45" s="4">
        <f t="shared" ca="1" si="11"/>
        <v>755258.8162266321</v>
      </c>
      <c r="AI45" s="4">
        <f t="shared" ca="1" si="12"/>
        <v>749058.57098353514</v>
      </c>
      <c r="AJ45" s="4">
        <f t="shared" ca="1" si="12"/>
        <v>45938272.459584035</v>
      </c>
      <c r="AK45" s="4">
        <f t="shared" si="12"/>
        <v>0</v>
      </c>
      <c r="AL45" s="4">
        <f t="shared" si="12"/>
        <v>0</v>
      </c>
      <c r="AM45" s="4">
        <f t="shared" si="12"/>
        <v>0</v>
      </c>
      <c r="AN45" s="4">
        <f t="shared" si="12"/>
        <v>0</v>
      </c>
      <c r="AO45" s="4">
        <f t="shared" si="12"/>
        <v>0</v>
      </c>
      <c r="AP45" s="4">
        <f t="shared" si="12"/>
        <v>0</v>
      </c>
      <c r="AQ45" s="4">
        <f t="shared" si="12"/>
        <v>0</v>
      </c>
      <c r="AR45" s="4">
        <f t="shared" si="12"/>
        <v>0</v>
      </c>
      <c r="AS45" s="4">
        <f t="shared" si="12"/>
        <v>0</v>
      </c>
      <c r="AT45" s="4">
        <f t="shared" si="12"/>
        <v>0</v>
      </c>
      <c r="AU45" s="4">
        <f t="shared" si="12"/>
        <v>0</v>
      </c>
      <c r="AV45" s="4">
        <f t="shared" si="12"/>
        <v>0</v>
      </c>
      <c r="AW45" s="4">
        <f t="shared" si="12"/>
        <v>0</v>
      </c>
      <c r="AX45" s="4">
        <f t="shared" si="12"/>
        <v>0</v>
      </c>
      <c r="AY45" s="4">
        <f t="shared" si="13"/>
        <v>0</v>
      </c>
      <c r="AZ45" s="4">
        <f t="shared" si="13"/>
        <v>0</v>
      </c>
      <c r="BA45" s="4">
        <f t="shared" si="13"/>
        <v>0</v>
      </c>
      <c r="BB45" s="4">
        <f t="shared" si="13"/>
        <v>0</v>
      </c>
      <c r="BC45" s="4">
        <f t="shared" si="13"/>
        <v>0</v>
      </c>
      <c r="BD45" s="4">
        <f t="shared" si="13"/>
        <v>0</v>
      </c>
      <c r="BE45" s="4">
        <f t="shared" si="13"/>
        <v>0</v>
      </c>
      <c r="BF45" s="4">
        <f t="shared" si="13"/>
        <v>0</v>
      </c>
      <c r="BG45" s="4">
        <f t="shared" si="13"/>
        <v>0</v>
      </c>
      <c r="BH45" s="4">
        <f t="shared" si="13"/>
        <v>0</v>
      </c>
      <c r="BI45" s="4">
        <f t="shared" si="13"/>
        <v>0</v>
      </c>
      <c r="BK45" s="7">
        <f t="shared" ca="1" si="6"/>
        <v>0.10826469503261049</v>
      </c>
    </row>
    <row r="46" spans="1:63" x14ac:dyDescent="0.25">
      <c r="A46">
        <f t="shared" si="4"/>
        <v>35</v>
      </c>
      <c r="C46" s="4">
        <f t="shared" ref="C46:R61" ca="1" si="15">IF(C$11&lt;=$A46,C$7,0)+IF(C$11=$A46,C$8)</f>
        <v>-29996280.078282315</v>
      </c>
      <c r="D46" s="4">
        <f t="shared" ca="1" si="15"/>
        <v>256715.41600232286</v>
      </c>
      <c r="E46" s="4">
        <f t="shared" ca="1" si="15"/>
        <v>296834.51877583377</v>
      </c>
      <c r="F46" s="4">
        <f t="shared" ca="1" si="15"/>
        <v>296262.70635722886</v>
      </c>
      <c r="G46" s="4">
        <f t="shared" ca="1" si="15"/>
        <v>336751.62903343659</v>
      </c>
      <c r="H46" s="4">
        <f t="shared" ca="1" si="15"/>
        <v>373331.56155831652</v>
      </c>
      <c r="I46" s="4">
        <f t="shared" ca="1" si="15"/>
        <v>411006.85259266268</v>
      </c>
      <c r="J46" s="4">
        <f t="shared" ca="1" si="15"/>
        <v>450366.54398298479</v>
      </c>
      <c r="K46" s="4">
        <f t="shared" ca="1" si="15"/>
        <v>490924.6505648279</v>
      </c>
      <c r="L46" s="4">
        <f t="shared" ca="1" si="15"/>
        <v>530413.21412907611</v>
      </c>
      <c r="M46" s="4">
        <f t="shared" ca="1" si="15"/>
        <v>520211.52358415857</v>
      </c>
      <c r="N46" s="4">
        <f t="shared" ca="1" si="15"/>
        <v>373835.28236518143</v>
      </c>
      <c r="O46" s="4">
        <f t="shared" ca="1" si="15"/>
        <v>388537.55861310294</v>
      </c>
      <c r="P46" s="4">
        <f t="shared" ca="1" si="15"/>
        <v>404622.72626410611</v>
      </c>
      <c r="Q46" s="4">
        <f t="shared" ca="1" si="15"/>
        <v>420966.25632015447</v>
      </c>
      <c r="R46" s="4">
        <f t="shared" ca="1" si="14"/>
        <v>441140.82531534502</v>
      </c>
      <c r="S46" s="4">
        <f t="shared" ca="1" si="11"/>
        <v>459310.99737284088</v>
      </c>
      <c r="T46" s="4">
        <f t="shared" ca="1" si="11"/>
        <v>498477.95620842912</v>
      </c>
      <c r="U46" s="4">
        <f t="shared" ca="1" si="11"/>
        <v>517082.82310912292</v>
      </c>
      <c r="V46" s="4">
        <f t="shared" ca="1" si="11"/>
        <v>537479.50512350234</v>
      </c>
      <c r="W46" s="4">
        <f t="shared" ca="1" si="11"/>
        <v>558175.22163698939</v>
      </c>
      <c r="X46" s="4">
        <f t="shared" ca="1" si="11"/>
        <v>437613.7614378006</v>
      </c>
      <c r="Y46" s="4">
        <f t="shared" ca="1" si="11"/>
        <v>440485.20363864256</v>
      </c>
      <c r="Z46" s="4">
        <f t="shared" ca="1" si="11"/>
        <v>324932.12867154391</v>
      </c>
      <c r="AA46" s="4">
        <f t="shared" ca="1" si="11"/>
        <v>337582.33994087973</v>
      </c>
      <c r="AB46" s="4">
        <f t="shared" ca="1" si="11"/>
        <v>607841.87067943346</v>
      </c>
      <c r="AC46" s="4">
        <f t="shared" ca="1" si="11"/>
        <v>649560.39911268745</v>
      </c>
      <c r="AD46" s="4">
        <f t="shared" ca="1" si="11"/>
        <v>879106.42954238341</v>
      </c>
      <c r="AE46" s="4">
        <f t="shared" ca="1" si="11"/>
        <v>886645.5272850066</v>
      </c>
      <c r="AF46" s="4">
        <f t="shared" ca="1" si="11"/>
        <v>858789.08477106085</v>
      </c>
      <c r="AG46" s="4">
        <f t="shared" ca="1" si="11"/>
        <v>861705.73681264324</v>
      </c>
      <c r="AH46" s="4">
        <f t="shared" ca="1" si="11"/>
        <v>755258.8162266321</v>
      </c>
      <c r="AI46" s="4">
        <f t="shared" ca="1" si="12"/>
        <v>749058.57098353514</v>
      </c>
      <c r="AJ46" s="4">
        <f t="shared" ca="1" si="12"/>
        <v>686944.15285389335</v>
      </c>
      <c r="AK46" s="4">
        <f t="shared" ca="1" si="12"/>
        <v>46276783.85197489</v>
      </c>
      <c r="AL46" s="4">
        <f t="shared" si="12"/>
        <v>0</v>
      </c>
      <c r="AM46" s="4">
        <f t="shared" si="12"/>
        <v>0</v>
      </c>
      <c r="AN46" s="4">
        <f t="shared" si="12"/>
        <v>0</v>
      </c>
      <c r="AO46" s="4">
        <f t="shared" si="12"/>
        <v>0</v>
      </c>
      <c r="AP46" s="4">
        <f t="shared" si="12"/>
        <v>0</v>
      </c>
      <c r="AQ46" s="4">
        <f t="shared" si="12"/>
        <v>0</v>
      </c>
      <c r="AR46" s="4">
        <f t="shared" si="12"/>
        <v>0</v>
      </c>
      <c r="AS46" s="4">
        <f t="shared" si="12"/>
        <v>0</v>
      </c>
      <c r="AT46" s="4">
        <f t="shared" si="12"/>
        <v>0</v>
      </c>
      <c r="AU46" s="4">
        <f t="shared" si="12"/>
        <v>0</v>
      </c>
      <c r="AV46" s="4">
        <f t="shared" si="12"/>
        <v>0</v>
      </c>
      <c r="AW46" s="4">
        <f t="shared" si="12"/>
        <v>0</v>
      </c>
      <c r="AX46" s="4">
        <f t="shared" si="12"/>
        <v>0</v>
      </c>
      <c r="AY46" s="4">
        <f t="shared" si="13"/>
        <v>0</v>
      </c>
      <c r="AZ46" s="4">
        <f t="shared" si="13"/>
        <v>0</v>
      </c>
      <c r="BA46" s="4">
        <f t="shared" si="13"/>
        <v>0</v>
      </c>
      <c r="BB46" s="4">
        <f t="shared" si="13"/>
        <v>0</v>
      </c>
      <c r="BC46" s="4">
        <f t="shared" si="13"/>
        <v>0</v>
      </c>
      <c r="BD46" s="4">
        <f t="shared" si="13"/>
        <v>0</v>
      </c>
      <c r="BE46" s="4">
        <f t="shared" si="13"/>
        <v>0</v>
      </c>
      <c r="BF46" s="4">
        <f t="shared" si="13"/>
        <v>0</v>
      </c>
      <c r="BG46" s="4">
        <f t="shared" si="13"/>
        <v>0</v>
      </c>
      <c r="BH46" s="4">
        <f t="shared" si="13"/>
        <v>0</v>
      </c>
      <c r="BI46" s="4">
        <f t="shared" si="13"/>
        <v>0</v>
      </c>
      <c r="BK46" s="7">
        <f t="shared" ca="1" si="6"/>
        <v>0.10792900719412812</v>
      </c>
    </row>
    <row r="47" spans="1:63" x14ac:dyDescent="0.25">
      <c r="A47">
        <f t="shared" si="4"/>
        <v>36</v>
      </c>
      <c r="C47" s="4">
        <f t="shared" ca="1" si="15"/>
        <v>-29996280.078282315</v>
      </c>
      <c r="D47" s="4">
        <f t="shared" ca="1" si="15"/>
        <v>256715.41600232286</v>
      </c>
      <c r="E47" s="4">
        <f t="shared" ca="1" si="15"/>
        <v>296834.51877583377</v>
      </c>
      <c r="F47" s="4">
        <f t="shared" ca="1" si="15"/>
        <v>296262.70635722886</v>
      </c>
      <c r="G47" s="4">
        <f t="shared" ca="1" si="15"/>
        <v>336751.62903343659</v>
      </c>
      <c r="H47" s="4">
        <f t="shared" ca="1" si="15"/>
        <v>373331.56155831652</v>
      </c>
      <c r="I47" s="4">
        <f t="shared" ca="1" si="15"/>
        <v>411006.85259266268</v>
      </c>
      <c r="J47" s="4">
        <f t="shared" ca="1" si="15"/>
        <v>450366.54398298479</v>
      </c>
      <c r="K47" s="4">
        <f t="shared" ca="1" si="15"/>
        <v>490924.6505648279</v>
      </c>
      <c r="L47" s="4">
        <f t="shared" ca="1" si="15"/>
        <v>530413.21412907611</v>
      </c>
      <c r="M47" s="4">
        <f t="shared" ca="1" si="15"/>
        <v>520211.52358415857</v>
      </c>
      <c r="N47" s="4">
        <f t="shared" ca="1" si="15"/>
        <v>373835.28236518143</v>
      </c>
      <c r="O47" s="4">
        <f t="shared" ca="1" si="15"/>
        <v>388537.55861310294</v>
      </c>
      <c r="P47" s="4">
        <f t="shared" ca="1" si="15"/>
        <v>404622.72626410611</v>
      </c>
      <c r="Q47" s="4">
        <f t="shared" ca="1" si="15"/>
        <v>420966.25632015447</v>
      </c>
      <c r="R47" s="4">
        <f t="shared" ca="1" si="14"/>
        <v>441140.82531534502</v>
      </c>
      <c r="S47" s="4">
        <f t="shared" ca="1" si="11"/>
        <v>459310.99737284088</v>
      </c>
      <c r="T47" s="4">
        <f t="shared" ca="1" si="11"/>
        <v>498477.95620842912</v>
      </c>
      <c r="U47" s="4">
        <f t="shared" ca="1" si="11"/>
        <v>517082.82310912292</v>
      </c>
      <c r="V47" s="4">
        <f t="shared" ca="1" si="11"/>
        <v>537479.50512350234</v>
      </c>
      <c r="W47" s="4">
        <f t="shared" ca="1" si="11"/>
        <v>558175.22163698939</v>
      </c>
      <c r="X47" s="4">
        <f t="shared" ca="1" si="11"/>
        <v>437613.7614378006</v>
      </c>
      <c r="Y47" s="4">
        <f t="shared" ca="1" si="11"/>
        <v>440485.20363864256</v>
      </c>
      <c r="Z47" s="4">
        <f t="shared" ca="1" si="11"/>
        <v>324932.12867154391</v>
      </c>
      <c r="AA47" s="4">
        <f t="shared" ca="1" si="11"/>
        <v>337582.33994087973</v>
      </c>
      <c r="AB47" s="4">
        <f t="shared" ca="1" si="11"/>
        <v>607841.87067943346</v>
      </c>
      <c r="AC47" s="4">
        <f t="shared" ca="1" si="11"/>
        <v>649560.39911268745</v>
      </c>
      <c r="AD47" s="4">
        <f t="shared" ca="1" si="11"/>
        <v>879106.42954238341</v>
      </c>
      <c r="AE47" s="4">
        <f t="shared" ca="1" si="11"/>
        <v>886645.5272850066</v>
      </c>
      <c r="AF47" s="4">
        <f t="shared" ca="1" si="11"/>
        <v>858789.08477106085</v>
      </c>
      <c r="AG47" s="4">
        <f t="shared" ca="1" si="11"/>
        <v>861705.73681264324</v>
      </c>
      <c r="AH47" s="4">
        <f t="shared" ca="1" si="11"/>
        <v>755258.8162266321</v>
      </c>
      <c r="AI47" s="4">
        <f t="shared" ca="1" si="12"/>
        <v>749058.57098353514</v>
      </c>
      <c r="AJ47" s="4">
        <f t="shared" ca="1" si="12"/>
        <v>686944.15285389335</v>
      </c>
      <c r="AK47" s="4">
        <f t="shared" ca="1" si="12"/>
        <v>691192.3648990842</v>
      </c>
      <c r="AL47" s="4">
        <f t="shared" ca="1" si="12"/>
        <v>46617804.321837135</v>
      </c>
      <c r="AM47" s="4">
        <f t="shared" si="12"/>
        <v>0</v>
      </c>
      <c r="AN47" s="4">
        <f t="shared" si="12"/>
        <v>0</v>
      </c>
      <c r="AO47" s="4">
        <f t="shared" si="12"/>
        <v>0</v>
      </c>
      <c r="AP47" s="4">
        <f t="shared" si="12"/>
        <v>0</v>
      </c>
      <c r="AQ47" s="4">
        <f t="shared" si="12"/>
        <v>0</v>
      </c>
      <c r="AR47" s="4">
        <f t="shared" si="12"/>
        <v>0</v>
      </c>
      <c r="AS47" s="4">
        <f t="shared" si="12"/>
        <v>0</v>
      </c>
      <c r="AT47" s="4">
        <f t="shared" si="12"/>
        <v>0</v>
      </c>
      <c r="AU47" s="4">
        <f t="shared" si="12"/>
        <v>0</v>
      </c>
      <c r="AV47" s="4">
        <f t="shared" si="12"/>
        <v>0</v>
      </c>
      <c r="AW47" s="4">
        <f t="shared" si="12"/>
        <v>0</v>
      </c>
      <c r="AX47" s="4">
        <f t="shared" si="12"/>
        <v>0</v>
      </c>
      <c r="AY47" s="4">
        <f t="shared" si="13"/>
        <v>0</v>
      </c>
      <c r="AZ47" s="4">
        <f t="shared" si="13"/>
        <v>0</v>
      </c>
      <c r="BA47" s="4">
        <f t="shared" si="13"/>
        <v>0</v>
      </c>
      <c r="BB47" s="4">
        <f t="shared" si="13"/>
        <v>0</v>
      </c>
      <c r="BC47" s="4">
        <f t="shared" si="13"/>
        <v>0</v>
      </c>
      <c r="BD47" s="4">
        <f t="shared" si="13"/>
        <v>0</v>
      </c>
      <c r="BE47" s="4">
        <f t="shared" si="13"/>
        <v>0</v>
      </c>
      <c r="BF47" s="4">
        <f t="shared" si="13"/>
        <v>0</v>
      </c>
      <c r="BG47" s="4">
        <f t="shared" si="13"/>
        <v>0</v>
      </c>
      <c r="BH47" s="4">
        <f t="shared" si="13"/>
        <v>0</v>
      </c>
      <c r="BI47" s="4">
        <f t="shared" si="13"/>
        <v>0</v>
      </c>
      <c r="BK47" s="7">
        <f ca="1">-1+(1+IRR(C47:BI47))^4</f>
        <v>0.10761164358936304</v>
      </c>
    </row>
    <row r="48" spans="1:63" x14ac:dyDescent="0.25">
      <c r="A48">
        <f t="shared" si="4"/>
        <v>37</v>
      </c>
      <c r="C48" s="4">
        <f t="shared" ca="1" si="15"/>
        <v>-29996280.078282315</v>
      </c>
      <c r="D48" s="4">
        <f t="shared" ca="1" si="15"/>
        <v>256715.41600232286</v>
      </c>
      <c r="E48" s="4">
        <f t="shared" ca="1" si="15"/>
        <v>296834.51877583377</v>
      </c>
      <c r="F48" s="4">
        <f t="shared" ca="1" si="15"/>
        <v>296262.70635722886</v>
      </c>
      <c r="G48" s="4">
        <f t="shared" ca="1" si="15"/>
        <v>336751.62903343659</v>
      </c>
      <c r="H48" s="4">
        <f t="shared" ca="1" si="15"/>
        <v>373331.56155831652</v>
      </c>
      <c r="I48" s="4">
        <f t="shared" ca="1" si="15"/>
        <v>411006.85259266268</v>
      </c>
      <c r="J48" s="4">
        <f t="shared" ca="1" si="15"/>
        <v>450366.54398298479</v>
      </c>
      <c r="K48" s="4">
        <f t="shared" ca="1" si="15"/>
        <v>490924.6505648279</v>
      </c>
      <c r="L48" s="4">
        <f t="shared" ca="1" si="15"/>
        <v>530413.21412907611</v>
      </c>
      <c r="M48" s="4">
        <f t="shared" ca="1" si="15"/>
        <v>520211.52358415857</v>
      </c>
      <c r="N48" s="4">
        <f t="shared" ca="1" si="15"/>
        <v>373835.28236518143</v>
      </c>
      <c r="O48" s="4">
        <f t="shared" ca="1" si="15"/>
        <v>388537.55861310294</v>
      </c>
      <c r="P48" s="4">
        <f t="shared" ca="1" si="15"/>
        <v>404622.72626410611</v>
      </c>
      <c r="Q48" s="4">
        <f t="shared" ca="1" si="15"/>
        <v>420966.25632015447</v>
      </c>
      <c r="R48" s="4">
        <f t="shared" ca="1" si="14"/>
        <v>441140.82531534502</v>
      </c>
      <c r="S48" s="4">
        <f t="shared" ca="1" si="11"/>
        <v>459310.99737284088</v>
      </c>
      <c r="T48" s="4">
        <f t="shared" ca="1" si="11"/>
        <v>498477.95620842912</v>
      </c>
      <c r="U48" s="4">
        <f t="shared" ca="1" si="11"/>
        <v>517082.82310912292</v>
      </c>
      <c r="V48" s="4">
        <f t="shared" ca="1" si="11"/>
        <v>537479.50512350234</v>
      </c>
      <c r="W48" s="4">
        <f t="shared" ca="1" si="11"/>
        <v>558175.22163698939</v>
      </c>
      <c r="X48" s="4">
        <f t="shared" ca="1" si="11"/>
        <v>437613.7614378006</v>
      </c>
      <c r="Y48" s="4">
        <f t="shared" ca="1" si="11"/>
        <v>440485.20363864256</v>
      </c>
      <c r="Z48" s="4">
        <f t="shared" ca="1" si="11"/>
        <v>324932.12867154391</v>
      </c>
      <c r="AA48" s="4">
        <f t="shared" ca="1" si="11"/>
        <v>337582.33994087973</v>
      </c>
      <c r="AB48" s="4">
        <f t="shared" ca="1" si="11"/>
        <v>607841.87067943346</v>
      </c>
      <c r="AC48" s="4">
        <f t="shared" ca="1" si="11"/>
        <v>649560.39911268745</v>
      </c>
      <c r="AD48" s="4">
        <f t="shared" ca="1" si="11"/>
        <v>879106.42954238341</v>
      </c>
      <c r="AE48" s="4">
        <f t="shared" ca="1" si="11"/>
        <v>886645.5272850066</v>
      </c>
      <c r="AF48" s="4">
        <f t="shared" ca="1" si="11"/>
        <v>858789.08477106085</v>
      </c>
      <c r="AG48" s="4">
        <f t="shared" ca="1" si="11"/>
        <v>861705.73681264324</v>
      </c>
      <c r="AH48" s="4">
        <f t="shared" ca="1" si="11"/>
        <v>755258.8162266321</v>
      </c>
      <c r="AI48" s="4">
        <f t="shared" ca="1" si="12"/>
        <v>749058.57098353514</v>
      </c>
      <c r="AJ48" s="4">
        <f t="shared" ca="1" si="12"/>
        <v>686944.15285389335</v>
      </c>
      <c r="AK48" s="4">
        <f t="shared" ca="1" si="12"/>
        <v>691192.3648990842</v>
      </c>
      <c r="AL48" s="4">
        <f t="shared" ca="1" si="12"/>
        <v>695470.40041436348</v>
      </c>
      <c r="AM48" s="4">
        <f t="shared" ca="1" si="12"/>
        <v>46961352.458105579</v>
      </c>
      <c r="AN48" s="4">
        <f t="shared" si="12"/>
        <v>0</v>
      </c>
      <c r="AO48" s="4">
        <f t="shared" si="12"/>
        <v>0</v>
      </c>
      <c r="AP48" s="4">
        <f t="shared" si="12"/>
        <v>0</v>
      </c>
      <c r="AQ48" s="4">
        <f t="shared" si="12"/>
        <v>0</v>
      </c>
      <c r="AR48" s="4">
        <f t="shared" si="12"/>
        <v>0</v>
      </c>
      <c r="AS48" s="4">
        <f t="shared" si="12"/>
        <v>0</v>
      </c>
      <c r="AT48" s="4">
        <f t="shared" si="12"/>
        <v>0</v>
      </c>
      <c r="AU48" s="4">
        <f t="shared" si="12"/>
        <v>0</v>
      </c>
      <c r="AV48" s="4">
        <f t="shared" si="12"/>
        <v>0</v>
      </c>
      <c r="AW48" s="4">
        <f t="shared" si="12"/>
        <v>0</v>
      </c>
      <c r="AX48" s="4">
        <f t="shared" si="12"/>
        <v>0</v>
      </c>
      <c r="AY48" s="4">
        <f t="shared" si="13"/>
        <v>0</v>
      </c>
      <c r="AZ48" s="4">
        <f t="shared" si="13"/>
        <v>0</v>
      </c>
      <c r="BA48" s="4">
        <f t="shared" si="13"/>
        <v>0</v>
      </c>
      <c r="BB48" s="4">
        <f t="shared" si="13"/>
        <v>0</v>
      </c>
      <c r="BC48" s="4">
        <f t="shared" si="13"/>
        <v>0</v>
      </c>
      <c r="BD48" s="4">
        <f t="shared" si="13"/>
        <v>0</v>
      </c>
      <c r="BE48" s="4">
        <f t="shared" si="13"/>
        <v>0</v>
      </c>
      <c r="BF48" s="4">
        <f t="shared" si="13"/>
        <v>0</v>
      </c>
      <c r="BG48" s="4">
        <f t="shared" si="13"/>
        <v>0</v>
      </c>
      <c r="BH48" s="4">
        <f t="shared" si="13"/>
        <v>0</v>
      </c>
      <c r="BI48" s="4">
        <f t="shared" si="13"/>
        <v>0</v>
      </c>
      <c r="BK48" s="7">
        <f t="shared" ca="1" si="6"/>
        <v>0.10731106518439804</v>
      </c>
    </row>
    <row r="49" spans="1:63" x14ac:dyDescent="0.25">
      <c r="A49">
        <f t="shared" si="4"/>
        <v>38</v>
      </c>
      <c r="C49" s="4">
        <f t="shared" ca="1" si="15"/>
        <v>-29996280.078282315</v>
      </c>
      <c r="D49" s="4">
        <f t="shared" ca="1" si="15"/>
        <v>256715.41600232286</v>
      </c>
      <c r="E49" s="4">
        <f t="shared" ca="1" si="15"/>
        <v>296834.51877583377</v>
      </c>
      <c r="F49" s="4">
        <f t="shared" ca="1" si="15"/>
        <v>296262.70635722886</v>
      </c>
      <c r="G49" s="4">
        <f t="shared" ca="1" si="15"/>
        <v>336751.62903343659</v>
      </c>
      <c r="H49" s="4">
        <f t="shared" ca="1" si="15"/>
        <v>373331.56155831652</v>
      </c>
      <c r="I49" s="4">
        <f t="shared" ca="1" si="15"/>
        <v>411006.85259266268</v>
      </c>
      <c r="J49" s="4">
        <f t="shared" ca="1" si="15"/>
        <v>450366.54398298479</v>
      </c>
      <c r="K49" s="4">
        <f t="shared" ca="1" si="15"/>
        <v>490924.6505648279</v>
      </c>
      <c r="L49" s="4">
        <f t="shared" ca="1" si="15"/>
        <v>530413.21412907611</v>
      </c>
      <c r="M49" s="4">
        <f t="shared" ca="1" si="15"/>
        <v>520211.52358415857</v>
      </c>
      <c r="N49" s="4">
        <f t="shared" ca="1" si="15"/>
        <v>373835.28236518143</v>
      </c>
      <c r="O49" s="4">
        <f t="shared" ca="1" si="15"/>
        <v>388537.55861310294</v>
      </c>
      <c r="P49" s="4">
        <f t="shared" ca="1" si="15"/>
        <v>404622.72626410611</v>
      </c>
      <c r="Q49" s="4">
        <f t="shared" ca="1" si="15"/>
        <v>420966.25632015447</v>
      </c>
      <c r="R49" s="4">
        <f t="shared" ca="1" si="14"/>
        <v>441140.82531534502</v>
      </c>
      <c r="S49" s="4">
        <f t="shared" ca="1" si="11"/>
        <v>459310.99737284088</v>
      </c>
      <c r="T49" s="4">
        <f t="shared" ca="1" si="11"/>
        <v>498477.95620842912</v>
      </c>
      <c r="U49" s="4">
        <f t="shared" ca="1" si="11"/>
        <v>517082.82310912292</v>
      </c>
      <c r="V49" s="4">
        <f t="shared" ca="1" si="11"/>
        <v>537479.50512350234</v>
      </c>
      <c r="W49" s="4">
        <f t="shared" ca="1" si="11"/>
        <v>558175.22163698939</v>
      </c>
      <c r="X49" s="4">
        <f t="shared" ca="1" si="11"/>
        <v>437613.7614378006</v>
      </c>
      <c r="Y49" s="4">
        <f t="shared" ca="1" si="11"/>
        <v>440485.20363864256</v>
      </c>
      <c r="Z49" s="4">
        <f t="shared" ca="1" si="11"/>
        <v>324932.12867154391</v>
      </c>
      <c r="AA49" s="4">
        <f t="shared" ca="1" si="11"/>
        <v>337582.33994087973</v>
      </c>
      <c r="AB49" s="4">
        <f t="shared" ca="1" si="11"/>
        <v>607841.87067943346</v>
      </c>
      <c r="AC49" s="4">
        <f t="shared" ca="1" si="11"/>
        <v>649560.39911268745</v>
      </c>
      <c r="AD49" s="4">
        <f t="shared" ca="1" si="11"/>
        <v>879106.42954238341</v>
      </c>
      <c r="AE49" s="4">
        <f t="shared" ca="1" si="11"/>
        <v>886645.5272850066</v>
      </c>
      <c r="AF49" s="4">
        <f t="shared" ca="1" si="11"/>
        <v>858789.08477106085</v>
      </c>
      <c r="AG49" s="4">
        <f t="shared" ca="1" si="11"/>
        <v>861705.73681264324</v>
      </c>
      <c r="AH49" s="4">
        <f t="shared" ca="1" si="11"/>
        <v>755258.8162266321</v>
      </c>
      <c r="AI49" s="4">
        <f t="shared" ca="1" si="12"/>
        <v>749058.57098353514</v>
      </c>
      <c r="AJ49" s="4">
        <f t="shared" ca="1" si="12"/>
        <v>686944.15285389335</v>
      </c>
      <c r="AK49" s="4">
        <f t="shared" ca="1" si="12"/>
        <v>691192.3648990842</v>
      </c>
      <c r="AL49" s="4">
        <f t="shared" ca="1" si="12"/>
        <v>695470.40041436348</v>
      </c>
      <c r="AM49" s="4">
        <f t="shared" ca="1" si="12"/>
        <v>699778.45952975156</v>
      </c>
      <c r="AN49" s="4">
        <f t="shared" ca="1" si="12"/>
        <v>47307446.987327322</v>
      </c>
      <c r="AO49" s="4">
        <f t="shared" si="12"/>
        <v>0</v>
      </c>
      <c r="AP49" s="4">
        <f t="shared" si="12"/>
        <v>0</v>
      </c>
      <c r="AQ49" s="4">
        <f t="shared" si="12"/>
        <v>0</v>
      </c>
      <c r="AR49" s="4">
        <f t="shared" si="12"/>
        <v>0</v>
      </c>
      <c r="AS49" s="4">
        <f t="shared" si="12"/>
        <v>0</v>
      </c>
      <c r="AT49" s="4">
        <f t="shared" si="12"/>
        <v>0</v>
      </c>
      <c r="AU49" s="4">
        <f t="shared" si="12"/>
        <v>0</v>
      </c>
      <c r="AV49" s="4">
        <f t="shared" si="12"/>
        <v>0</v>
      </c>
      <c r="AW49" s="4">
        <f t="shared" si="12"/>
        <v>0</v>
      </c>
      <c r="AX49" s="4">
        <f t="shared" si="12"/>
        <v>0</v>
      </c>
      <c r="AY49" s="4">
        <f t="shared" si="13"/>
        <v>0</v>
      </c>
      <c r="AZ49" s="4">
        <f t="shared" si="13"/>
        <v>0</v>
      </c>
      <c r="BA49" s="4">
        <f t="shared" si="13"/>
        <v>0</v>
      </c>
      <c r="BB49" s="4">
        <f t="shared" si="13"/>
        <v>0</v>
      </c>
      <c r="BC49" s="4">
        <f t="shared" si="13"/>
        <v>0</v>
      </c>
      <c r="BD49" s="4">
        <f t="shared" si="13"/>
        <v>0</v>
      </c>
      <c r="BE49" s="4">
        <f t="shared" si="13"/>
        <v>0</v>
      </c>
      <c r="BF49" s="4">
        <f t="shared" si="13"/>
        <v>0</v>
      </c>
      <c r="BG49" s="4">
        <f t="shared" si="13"/>
        <v>0</v>
      </c>
      <c r="BH49" s="4">
        <f t="shared" si="13"/>
        <v>0</v>
      </c>
      <c r="BI49" s="4">
        <f t="shared" si="13"/>
        <v>0</v>
      </c>
      <c r="BK49" s="7">
        <f t="shared" ca="1" si="6"/>
        <v>0.10702590282646218</v>
      </c>
    </row>
    <row r="50" spans="1:63" x14ac:dyDescent="0.25">
      <c r="A50">
        <f t="shared" si="4"/>
        <v>39</v>
      </c>
      <c r="C50" s="4">
        <f t="shared" ca="1" si="15"/>
        <v>-29996280.078282315</v>
      </c>
      <c r="D50" s="4">
        <f t="shared" ca="1" si="15"/>
        <v>256715.41600232286</v>
      </c>
      <c r="E50" s="4">
        <f t="shared" ca="1" si="15"/>
        <v>296834.51877583377</v>
      </c>
      <c r="F50" s="4">
        <f t="shared" ca="1" si="15"/>
        <v>296262.70635722886</v>
      </c>
      <c r="G50" s="4">
        <f t="shared" ca="1" si="15"/>
        <v>336751.62903343659</v>
      </c>
      <c r="H50" s="4">
        <f t="shared" ca="1" si="15"/>
        <v>373331.56155831652</v>
      </c>
      <c r="I50" s="4">
        <f t="shared" ca="1" si="15"/>
        <v>411006.85259266268</v>
      </c>
      <c r="J50" s="4">
        <f t="shared" ca="1" si="15"/>
        <v>450366.54398298479</v>
      </c>
      <c r="K50" s="4">
        <f t="shared" ca="1" si="15"/>
        <v>490924.6505648279</v>
      </c>
      <c r="L50" s="4">
        <f t="shared" ca="1" si="15"/>
        <v>530413.21412907611</v>
      </c>
      <c r="M50" s="4">
        <f t="shared" ca="1" si="15"/>
        <v>520211.52358415857</v>
      </c>
      <c r="N50" s="4">
        <f t="shared" ca="1" si="15"/>
        <v>373835.28236518143</v>
      </c>
      <c r="O50" s="4">
        <f t="shared" ca="1" si="15"/>
        <v>388537.55861310294</v>
      </c>
      <c r="P50" s="4">
        <f t="shared" ca="1" si="15"/>
        <v>404622.72626410611</v>
      </c>
      <c r="Q50" s="4">
        <f t="shared" ca="1" si="15"/>
        <v>420966.25632015447</v>
      </c>
      <c r="R50" s="4">
        <f t="shared" ca="1" si="14"/>
        <v>441140.82531534502</v>
      </c>
      <c r="S50" s="4">
        <f t="shared" ca="1" si="11"/>
        <v>459310.99737284088</v>
      </c>
      <c r="T50" s="4">
        <f t="shared" ca="1" si="11"/>
        <v>498477.95620842912</v>
      </c>
      <c r="U50" s="4">
        <f t="shared" ca="1" si="11"/>
        <v>517082.82310912292</v>
      </c>
      <c r="V50" s="4">
        <f t="shared" ca="1" si="11"/>
        <v>537479.50512350234</v>
      </c>
      <c r="W50" s="4">
        <f t="shared" ca="1" si="11"/>
        <v>558175.22163698939</v>
      </c>
      <c r="X50" s="4">
        <f t="shared" ca="1" si="11"/>
        <v>437613.7614378006</v>
      </c>
      <c r="Y50" s="4">
        <f t="shared" ca="1" si="11"/>
        <v>440485.20363864256</v>
      </c>
      <c r="Z50" s="4">
        <f t="shared" ca="1" si="11"/>
        <v>324932.12867154391</v>
      </c>
      <c r="AA50" s="4">
        <f t="shared" ca="1" si="11"/>
        <v>337582.33994087973</v>
      </c>
      <c r="AB50" s="4">
        <f t="shared" ca="1" si="11"/>
        <v>607841.87067943346</v>
      </c>
      <c r="AC50" s="4">
        <f t="shared" ca="1" si="11"/>
        <v>649560.39911268745</v>
      </c>
      <c r="AD50" s="4">
        <f t="shared" ca="1" si="11"/>
        <v>879106.42954238341</v>
      </c>
      <c r="AE50" s="4">
        <f t="shared" ca="1" si="11"/>
        <v>886645.5272850066</v>
      </c>
      <c r="AF50" s="4">
        <f t="shared" ca="1" si="11"/>
        <v>858789.08477106085</v>
      </c>
      <c r="AG50" s="4">
        <f t="shared" ca="1" si="11"/>
        <v>861705.73681264324</v>
      </c>
      <c r="AH50" s="4">
        <f t="shared" ca="1" si="11"/>
        <v>755258.8162266321</v>
      </c>
      <c r="AI50" s="4">
        <f t="shared" ca="1" si="12"/>
        <v>749058.57098353514</v>
      </c>
      <c r="AJ50" s="4">
        <f t="shared" ca="1" si="12"/>
        <v>686944.15285389335</v>
      </c>
      <c r="AK50" s="4">
        <f t="shared" ca="1" si="12"/>
        <v>691192.3648990842</v>
      </c>
      <c r="AL50" s="4">
        <f t="shared" ca="1" si="12"/>
        <v>695470.40041436348</v>
      </c>
      <c r="AM50" s="4">
        <f t="shared" ca="1" si="12"/>
        <v>699778.45952975156</v>
      </c>
      <c r="AN50" s="4">
        <f t="shared" ca="1" si="12"/>
        <v>704116.74359624228</v>
      </c>
      <c r="AO50" s="4">
        <f t="shared" ca="1" si="12"/>
        <v>47656106.774678715</v>
      </c>
      <c r="AP50" s="4">
        <f t="shared" si="12"/>
        <v>0</v>
      </c>
      <c r="AQ50" s="4">
        <f t="shared" si="12"/>
        <v>0</v>
      </c>
      <c r="AR50" s="4">
        <f t="shared" si="12"/>
        <v>0</v>
      </c>
      <c r="AS50" s="4">
        <f t="shared" si="12"/>
        <v>0</v>
      </c>
      <c r="AT50" s="4">
        <f t="shared" si="12"/>
        <v>0</v>
      </c>
      <c r="AU50" s="4">
        <f t="shared" si="12"/>
        <v>0</v>
      </c>
      <c r="AV50" s="4">
        <f t="shared" si="12"/>
        <v>0</v>
      </c>
      <c r="AW50" s="4">
        <f t="shared" si="12"/>
        <v>0</v>
      </c>
      <c r="AX50" s="4">
        <f t="shared" si="12"/>
        <v>0</v>
      </c>
      <c r="AY50" s="4">
        <f t="shared" si="13"/>
        <v>0</v>
      </c>
      <c r="AZ50" s="4">
        <f t="shared" si="13"/>
        <v>0</v>
      </c>
      <c r="BA50" s="4">
        <f t="shared" si="13"/>
        <v>0</v>
      </c>
      <c r="BB50" s="4">
        <f t="shared" si="13"/>
        <v>0</v>
      </c>
      <c r="BC50" s="4">
        <f t="shared" si="13"/>
        <v>0</v>
      </c>
      <c r="BD50" s="4">
        <f t="shared" si="13"/>
        <v>0</v>
      </c>
      <c r="BE50" s="4">
        <f t="shared" si="13"/>
        <v>0</v>
      </c>
      <c r="BF50" s="4">
        <f t="shared" si="13"/>
        <v>0</v>
      </c>
      <c r="BG50" s="4">
        <f t="shared" si="13"/>
        <v>0</v>
      </c>
      <c r="BH50" s="4">
        <f t="shared" si="13"/>
        <v>0</v>
      </c>
      <c r="BI50" s="4">
        <f t="shared" si="13"/>
        <v>0</v>
      </c>
      <c r="BK50" s="7">
        <f t="shared" ca="1" si="6"/>
        <v>0.10675493440153727</v>
      </c>
    </row>
    <row r="51" spans="1:63" x14ac:dyDescent="0.25">
      <c r="A51">
        <f t="shared" si="4"/>
        <v>40</v>
      </c>
      <c r="C51" s="4">
        <f t="shared" ca="1" si="15"/>
        <v>-29996280.078282315</v>
      </c>
      <c r="D51" s="4">
        <f t="shared" ca="1" si="15"/>
        <v>256715.41600232286</v>
      </c>
      <c r="E51" s="4">
        <f t="shared" ca="1" si="15"/>
        <v>296834.51877583377</v>
      </c>
      <c r="F51" s="4">
        <f t="shared" ca="1" si="15"/>
        <v>296262.70635722886</v>
      </c>
      <c r="G51" s="4">
        <f t="shared" ca="1" si="15"/>
        <v>336751.62903343659</v>
      </c>
      <c r="H51" s="4">
        <f t="shared" ca="1" si="15"/>
        <v>373331.56155831652</v>
      </c>
      <c r="I51" s="4">
        <f t="shared" ca="1" si="15"/>
        <v>411006.85259266268</v>
      </c>
      <c r="J51" s="4">
        <f t="shared" ca="1" si="15"/>
        <v>450366.54398298479</v>
      </c>
      <c r="K51" s="4">
        <f t="shared" ca="1" si="15"/>
        <v>490924.6505648279</v>
      </c>
      <c r="L51" s="4">
        <f t="shared" ca="1" si="15"/>
        <v>530413.21412907611</v>
      </c>
      <c r="M51" s="4">
        <f t="shared" ca="1" si="15"/>
        <v>520211.52358415857</v>
      </c>
      <c r="N51" s="4">
        <f t="shared" ca="1" si="15"/>
        <v>373835.28236518143</v>
      </c>
      <c r="O51" s="4">
        <f t="shared" ca="1" si="15"/>
        <v>388537.55861310294</v>
      </c>
      <c r="P51" s="4">
        <f t="shared" ca="1" si="15"/>
        <v>404622.72626410611</v>
      </c>
      <c r="Q51" s="4">
        <f t="shared" ca="1" si="15"/>
        <v>420966.25632015447</v>
      </c>
      <c r="R51" s="4">
        <f t="shared" ca="1" si="14"/>
        <v>441140.82531534502</v>
      </c>
      <c r="S51" s="4">
        <f t="shared" ca="1" si="11"/>
        <v>459310.99737284088</v>
      </c>
      <c r="T51" s="4">
        <f t="shared" ca="1" si="11"/>
        <v>498477.95620842912</v>
      </c>
      <c r="U51" s="4">
        <f t="shared" ca="1" si="11"/>
        <v>517082.82310912292</v>
      </c>
      <c r="V51" s="4">
        <f t="shared" ca="1" si="11"/>
        <v>537479.50512350234</v>
      </c>
      <c r="W51" s="4">
        <f t="shared" ca="1" si="11"/>
        <v>558175.22163698939</v>
      </c>
      <c r="X51" s="4">
        <f t="shared" ca="1" si="11"/>
        <v>437613.7614378006</v>
      </c>
      <c r="Y51" s="4">
        <f t="shared" ca="1" si="11"/>
        <v>440485.20363864256</v>
      </c>
      <c r="Z51" s="4">
        <f t="shared" ca="1" si="11"/>
        <v>324932.12867154391</v>
      </c>
      <c r="AA51" s="4">
        <f t="shared" ca="1" si="11"/>
        <v>337582.33994087973</v>
      </c>
      <c r="AB51" s="4">
        <f t="shared" ca="1" si="11"/>
        <v>607841.87067943346</v>
      </c>
      <c r="AC51" s="4">
        <f t="shared" ca="1" si="11"/>
        <v>649560.39911268745</v>
      </c>
      <c r="AD51" s="4">
        <f t="shared" ca="1" si="11"/>
        <v>879106.42954238341</v>
      </c>
      <c r="AE51" s="4">
        <f t="shared" ca="1" si="11"/>
        <v>886645.5272850066</v>
      </c>
      <c r="AF51" s="4">
        <f t="shared" ca="1" si="11"/>
        <v>858789.08477106085</v>
      </c>
      <c r="AG51" s="4">
        <f t="shared" ca="1" si="11"/>
        <v>861705.73681264324</v>
      </c>
      <c r="AH51" s="4">
        <f t="shared" ca="1" si="11"/>
        <v>755258.8162266321</v>
      </c>
      <c r="AI51" s="4">
        <f t="shared" ca="1" si="12"/>
        <v>749058.57098353514</v>
      </c>
      <c r="AJ51" s="4">
        <f t="shared" ca="1" si="12"/>
        <v>686944.15285389335</v>
      </c>
      <c r="AK51" s="4">
        <f t="shared" ca="1" si="12"/>
        <v>691192.3648990842</v>
      </c>
      <c r="AL51" s="4">
        <f t="shared" ca="1" si="12"/>
        <v>695470.40041436348</v>
      </c>
      <c r="AM51" s="4">
        <f t="shared" ca="1" si="12"/>
        <v>699778.45952975156</v>
      </c>
      <c r="AN51" s="4">
        <f t="shared" ca="1" si="12"/>
        <v>704116.74359624228</v>
      </c>
      <c r="AO51" s="4">
        <f t="shared" ca="1" si="12"/>
        <v>708485.45519155893</v>
      </c>
      <c r="AP51" s="4">
        <f t="shared" ca="1" si="12"/>
        <v>47808037.614653729</v>
      </c>
      <c r="AQ51" s="4">
        <f t="shared" si="12"/>
        <v>0</v>
      </c>
      <c r="AR51" s="4">
        <f t="shared" si="12"/>
        <v>0</v>
      </c>
      <c r="AS51" s="4">
        <f t="shared" si="12"/>
        <v>0</v>
      </c>
      <c r="AT51" s="4">
        <f t="shared" si="12"/>
        <v>0</v>
      </c>
      <c r="AU51" s="4">
        <f t="shared" si="12"/>
        <v>0</v>
      </c>
      <c r="AV51" s="4">
        <f t="shared" si="12"/>
        <v>0</v>
      </c>
      <c r="AW51" s="4">
        <f t="shared" si="12"/>
        <v>0</v>
      </c>
      <c r="AX51" s="4">
        <f t="shared" si="12"/>
        <v>0</v>
      </c>
      <c r="AY51" s="4">
        <f t="shared" si="13"/>
        <v>0</v>
      </c>
      <c r="AZ51" s="4">
        <f t="shared" si="13"/>
        <v>0</v>
      </c>
      <c r="BA51" s="4">
        <f t="shared" si="13"/>
        <v>0</v>
      </c>
      <c r="BB51" s="4">
        <f t="shared" si="13"/>
        <v>0</v>
      </c>
      <c r="BC51" s="4">
        <f t="shared" si="13"/>
        <v>0</v>
      </c>
      <c r="BD51" s="4">
        <f t="shared" si="13"/>
        <v>0</v>
      </c>
      <c r="BE51" s="4">
        <f t="shared" si="13"/>
        <v>0</v>
      </c>
      <c r="BF51" s="4">
        <f t="shared" si="13"/>
        <v>0</v>
      </c>
      <c r="BG51" s="4">
        <f t="shared" si="13"/>
        <v>0</v>
      </c>
      <c r="BH51" s="4">
        <f t="shared" si="13"/>
        <v>0</v>
      </c>
      <c r="BI51" s="4">
        <f t="shared" si="13"/>
        <v>0</v>
      </c>
      <c r="BK51" s="7">
        <f t="shared" ca="1" si="6"/>
        <v>0.1061440850792863</v>
      </c>
    </row>
    <row r="52" spans="1:63" x14ac:dyDescent="0.25">
      <c r="A52">
        <f t="shared" si="4"/>
        <v>41</v>
      </c>
      <c r="C52" s="4">
        <f t="shared" ca="1" si="15"/>
        <v>-29996280.078282315</v>
      </c>
      <c r="D52" s="4">
        <f t="shared" ca="1" si="15"/>
        <v>256715.41600232286</v>
      </c>
      <c r="E52" s="4">
        <f t="shared" ca="1" si="15"/>
        <v>296834.51877583377</v>
      </c>
      <c r="F52" s="4">
        <f t="shared" ca="1" si="15"/>
        <v>296262.70635722886</v>
      </c>
      <c r="G52" s="4">
        <f t="shared" ca="1" si="15"/>
        <v>336751.62903343659</v>
      </c>
      <c r="H52" s="4">
        <f t="shared" ca="1" si="15"/>
        <v>373331.56155831652</v>
      </c>
      <c r="I52" s="4">
        <f t="shared" ca="1" si="15"/>
        <v>411006.85259266268</v>
      </c>
      <c r="J52" s="4">
        <f t="shared" ca="1" si="15"/>
        <v>450366.54398298479</v>
      </c>
      <c r="K52" s="4">
        <f t="shared" ca="1" si="15"/>
        <v>490924.6505648279</v>
      </c>
      <c r="L52" s="4">
        <f t="shared" ca="1" si="15"/>
        <v>530413.21412907611</v>
      </c>
      <c r="M52" s="4">
        <f t="shared" ca="1" si="15"/>
        <v>520211.52358415857</v>
      </c>
      <c r="N52" s="4">
        <f t="shared" ca="1" si="15"/>
        <v>373835.28236518143</v>
      </c>
      <c r="O52" s="4">
        <f t="shared" ca="1" si="15"/>
        <v>388537.55861310294</v>
      </c>
      <c r="P52" s="4">
        <f t="shared" ca="1" si="15"/>
        <v>404622.72626410611</v>
      </c>
      <c r="Q52" s="4">
        <f t="shared" ca="1" si="15"/>
        <v>420966.25632015447</v>
      </c>
      <c r="R52" s="4">
        <f t="shared" ca="1" si="14"/>
        <v>441140.82531534502</v>
      </c>
      <c r="S52" s="4">
        <f t="shared" ca="1" si="11"/>
        <v>459310.99737284088</v>
      </c>
      <c r="T52" s="4">
        <f t="shared" ca="1" si="11"/>
        <v>498477.95620842912</v>
      </c>
      <c r="U52" s="4">
        <f t="shared" ca="1" si="11"/>
        <v>517082.82310912292</v>
      </c>
      <c r="V52" s="4">
        <f t="shared" ca="1" si="11"/>
        <v>537479.50512350234</v>
      </c>
      <c r="W52" s="4">
        <f t="shared" ca="1" si="11"/>
        <v>558175.22163698939</v>
      </c>
      <c r="X52" s="4">
        <f t="shared" ca="1" si="11"/>
        <v>437613.7614378006</v>
      </c>
      <c r="Y52" s="4">
        <f t="shared" ca="1" si="11"/>
        <v>440485.20363864256</v>
      </c>
      <c r="Z52" s="4">
        <f t="shared" ca="1" si="11"/>
        <v>324932.12867154391</v>
      </c>
      <c r="AA52" s="4">
        <f t="shared" ca="1" si="11"/>
        <v>337582.33994087973</v>
      </c>
      <c r="AB52" s="4">
        <f t="shared" ca="1" si="11"/>
        <v>607841.87067943346</v>
      </c>
      <c r="AC52" s="4">
        <f t="shared" ca="1" si="11"/>
        <v>649560.39911268745</v>
      </c>
      <c r="AD52" s="4">
        <f t="shared" ca="1" si="11"/>
        <v>879106.42954238341</v>
      </c>
      <c r="AE52" s="4">
        <f t="shared" ca="1" si="11"/>
        <v>886645.5272850066</v>
      </c>
      <c r="AF52" s="4">
        <f t="shared" ca="1" si="11"/>
        <v>858789.08477106085</v>
      </c>
      <c r="AG52" s="4">
        <f t="shared" ca="1" si="11"/>
        <v>861705.73681264324</v>
      </c>
      <c r="AH52" s="4">
        <f t="shared" ca="1" si="11"/>
        <v>755258.8162266321</v>
      </c>
      <c r="AI52" s="4">
        <f t="shared" ca="1" si="12"/>
        <v>749058.57098353514</v>
      </c>
      <c r="AJ52" s="4">
        <f t="shared" ca="1" si="12"/>
        <v>686944.15285389335</v>
      </c>
      <c r="AK52" s="4">
        <f t="shared" ca="1" si="12"/>
        <v>691192.3648990842</v>
      </c>
      <c r="AL52" s="4">
        <f t="shared" ca="1" si="12"/>
        <v>695470.40041436348</v>
      </c>
      <c r="AM52" s="4">
        <f t="shared" ca="1" si="12"/>
        <v>699778.45952975156</v>
      </c>
      <c r="AN52" s="4">
        <f t="shared" ca="1" si="12"/>
        <v>704116.74359624228</v>
      </c>
      <c r="AO52" s="4">
        <f t="shared" ca="1" si="12"/>
        <v>708485.45519155893</v>
      </c>
      <c r="AP52" s="4">
        <f t="shared" ca="1" si="12"/>
        <v>713509.60442792159</v>
      </c>
      <c r="AQ52" s="4">
        <f t="shared" ca="1" si="12"/>
        <v>47959791.422089748</v>
      </c>
      <c r="AR52" s="4">
        <f t="shared" si="12"/>
        <v>0</v>
      </c>
      <c r="AS52" s="4">
        <f t="shared" si="12"/>
        <v>0</v>
      </c>
      <c r="AT52" s="4">
        <f t="shared" si="12"/>
        <v>0</v>
      </c>
      <c r="AU52" s="4">
        <f t="shared" si="12"/>
        <v>0</v>
      </c>
      <c r="AV52" s="4">
        <f t="shared" si="12"/>
        <v>0</v>
      </c>
      <c r="AW52" s="4">
        <f t="shared" si="12"/>
        <v>0</v>
      </c>
      <c r="AX52" s="4">
        <f t="shared" si="12"/>
        <v>0</v>
      </c>
      <c r="AY52" s="4">
        <f t="shared" si="13"/>
        <v>0</v>
      </c>
      <c r="AZ52" s="4">
        <f t="shared" si="13"/>
        <v>0</v>
      </c>
      <c r="BA52" s="4">
        <f t="shared" si="13"/>
        <v>0</v>
      </c>
      <c r="BB52" s="4">
        <f t="shared" si="13"/>
        <v>0</v>
      </c>
      <c r="BC52" s="4">
        <f t="shared" si="13"/>
        <v>0</v>
      </c>
      <c r="BD52" s="4">
        <f t="shared" si="13"/>
        <v>0</v>
      </c>
      <c r="BE52" s="4">
        <f t="shared" si="13"/>
        <v>0</v>
      </c>
      <c r="BF52" s="4">
        <f t="shared" si="13"/>
        <v>0</v>
      </c>
      <c r="BG52" s="4">
        <f t="shared" si="13"/>
        <v>0</v>
      </c>
      <c r="BH52" s="4">
        <f t="shared" si="13"/>
        <v>0</v>
      </c>
      <c r="BI52" s="4">
        <f t="shared" si="13"/>
        <v>0</v>
      </c>
      <c r="BK52" s="7">
        <f t="shared" ca="1" si="6"/>
        <v>0.10556959786544629</v>
      </c>
    </row>
    <row r="53" spans="1:63" x14ac:dyDescent="0.25">
      <c r="A53">
        <f t="shared" si="4"/>
        <v>42</v>
      </c>
      <c r="C53" s="4">
        <f t="shared" ca="1" si="15"/>
        <v>-29996280.078282315</v>
      </c>
      <c r="D53" s="4">
        <f t="shared" ca="1" si="15"/>
        <v>256715.41600232286</v>
      </c>
      <c r="E53" s="4">
        <f t="shared" ca="1" si="15"/>
        <v>296834.51877583377</v>
      </c>
      <c r="F53" s="4">
        <f t="shared" ca="1" si="15"/>
        <v>296262.70635722886</v>
      </c>
      <c r="G53" s="4">
        <f t="shared" ca="1" si="15"/>
        <v>336751.62903343659</v>
      </c>
      <c r="H53" s="4">
        <f t="shared" ca="1" si="15"/>
        <v>373331.56155831652</v>
      </c>
      <c r="I53" s="4">
        <f t="shared" ca="1" si="15"/>
        <v>411006.85259266268</v>
      </c>
      <c r="J53" s="4">
        <f t="shared" ca="1" si="15"/>
        <v>450366.54398298479</v>
      </c>
      <c r="K53" s="4">
        <f t="shared" ca="1" si="15"/>
        <v>490924.6505648279</v>
      </c>
      <c r="L53" s="4">
        <f t="shared" ca="1" si="15"/>
        <v>530413.21412907611</v>
      </c>
      <c r="M53" s="4">
        <f t="shared" ca="1" si="15"/>
        <v>520211.52358415857</v>
      </c>
      <c r="N53" s="4">
        <f t="shared" ca="1" si="15"/>
        <v>373835.28236518143</v>
      </c>
      <c r="O53" s="4">
        <f t="shared" ca="1" si="15"/>
        <v>388537.55861310294</v>
      </c>
      <c r="P53" s="4">
        <f t="shared" ca="1" si="15"/>
        <v>404622.72626410611</v>
      </c>
      <c r="Q53" s="4">
        <f t="shared" ca="1" si="15"/>
        <v>420966.25632015447</v>
      </c>
      <c r="R53" s="4">
        <f t="shared" ca="1" si="14"/>
        <v>441140.82531534502</v>
      </c>
      <c r="S53" s="4">
        <f t="shared" ca="1" si="11"/>
        <v>459310.99737284088</v>
      </c>
      <c r="T53" s="4">
        <f t="shared" ca="1" si="11"/>
        <v>498477.95620842912</v>
      </c>
      <c r="U53" s="4">
        <f t="shared" ca="1" si="11"/>
        <v>517082.82310912292</v>
      </c>
      <c r="V53" s="4">
        <f t="shared" ca="1" si="11"/>
        <v>537479.50512350234</v>
      </c>
      <c r="W53" s="4">
        <f t="shared" ca="1" si="11"/>
        <v>558175.22163698939</v>
      </c>
      <c r="X53" s="4">
        <f t="shared" ca="1" si="11"/>
        <v>437613.7614378006</v>
      </c>
      <c r="Y53" s="4">
        <f t="shared" ca="1" si="11"/>
        <v>440485.20363864256</v>
      </c>
      <c r="Z53" s="4">
        <f t="shared" ca="1" si="11"/>
        <v>324932.12867154391</v>
      </c>
      <c r="AA53" s="4">
        <f t="shared" ca="1" si="11"/>
        <v>337582.33994087973</v>
      </c>
      <c r="AB53" s="4">
        <f t="shared" ca="1" si="11"/>
        <v>607841.87067943346</v>
      </c>
      <c r="AC53" s="4">
        <f t="shared" ca="1" si="11"/>
        <v>649560.39911268745</v>
      </c>
      <c r="AD53" s="4">
        <f t="shared" ca="1" si="11"/>
        <v>879106.42954238341</v>
      </c>
      <c r="AE53" s="4">
        <f t="shared" ca="1" si="11"/>
        <v>886645.5272850066</v>
      </c>
      <c r="AF53" s="4">
        <f t="shared" ca="1" si="11"/>
        <v>858789.08477106085</v>
      </c>
      <c r="AG53" s="4">
        <f t="shared" ca="1" si="11"/>
        <v>861705.73681264324</v>
      </c>
      <c r="AH53" s="4">
        <f t="shared" ca="1" si="11"/>
        <v>755258.8162266321</v>
      </c>
      <c r="AI53" s="4">
        <f t="shared" ca="1" si="12"/>
        <v>749058.57098353514</v>
      </c>
      <c r="AJ53" s="4">
        <f t="shared" ca="1" si="12"/>
        <v>686944.15285389335</v>
      </c>
      <c r="AK53" s="4">
        <f t="shared" ca="1" si="12"/>
        <v>691192.3648990842</v>
      </c>
      <c r="AL53" s="4">
        <f t="shared" ca="1" si="12"/>
        <v>695470.40041436348</v>
      </c>
      <c r="AM53" s="4">
        <f t="shared" ca="1" si="12"/>
        <v>699778.45952975156</v>
      </c>
      <c r="AN53" s="4">
        <f t="shared" ca="1" si="12"/>
        <v>704116.74359624228</v>
      </c>
      <c r="AO53" s="4">
        <f t="shared" ca="1" si="12"/>
        <v>708485.45519155893</v>
      </c>
      <c r="AP53" s="4">
        <f t="shared" ca="1" si="12"/>
        <v>713509.60442792159</v>
      </c>
      <c r="AQ53" s="4">
        <f t="shared" ca="1" si="12"/>
        <v>718573.30616785842</v>
      </c>
      <c r="AR53" s="4">
        <f t="shared" ca="1" si="12"/>
        <v>47838181.81260258</v>
      </c>
      <c r="AS53" s="4">
        <f t="shared" si="12"/>
        <v>0</v>
      </c>
      <c r="AT53" s="4">
        <f t="shared" si="12"/>
        <v>0</v>
      </c>
      <c r="AU53" s="4">
        <f t="shared" si="12"/>
        <v>0</v>
      </c>
      <c r="AV53" s="4">
        <f t="shared" si="12"/>
        <v>0</v>
      </c>
      <c r="AW53" s="4">
        <f t="shared" si="12"/>
        <v>0</v>
      </c>
      <c r="AX53" s="4">
        <f t="shared" si="12"/>
        <v>0</v>
      </c>
      <c r="AY53" s="4">
        <f t="shared" si="13"/>
        <v>0</v>
      </c>
      <c r="AZ53" s="4">
        <f t="shared" si="13"/>
        <v>0</v>
      </c>
      <c r="BA53" s="4">
        <f t="shared" si="13"/>
        <v>0</v>
      </c>
      <c r="BB53" s="4">
        <f t="shared" si="13"/>
        <v>0</v>
      </c>
      <c r="BC53" s="4">
        <f t="shared" si="13"/>
        <v>0</v>
      </c>
      <c r="BD53" s="4">
        <f t="shared" si="13"/>
        <v>0</v>
      </c>
      <c r="BE53" s="4">
        <f t="shared" si="13"/>
        <v>0</v>
      </c>
      <c r="BF53" s="4">
        <f t="shared" si="13"/>
        <v>0</v>
      </c>
      <c r="BG53" s="4">
        <f t="shared" si="13"/>
        <v>0</v>
      </c>
      <c r="BH53" s="4">
        <f t="shared" si="13"/>
        <v>0</v>
      </c>
      <c r="BI53" s="4">
        <f t="shared" si="13"/>
        <v>0</v>
      </c>
      <c r="BK53" s="7">
        <f t="shared" ca="1" si="6"/>
        <v>0.10457915235519222</v>
      </c>
    </row>
    <row r="54" spans="1:63" x14ac:dyDescent="0.25">
      <c r="A54">
        <f t="shared" si="4"/>
        <v>43</v>
      </c>
      <c r="C54" s="4">
        <f t="shared" ca="1" si="15"/>
        <v>-29996280.078282315</v>
      </c>
      <c r="D54" s="4">
        <f t="shared" ca="1" si="15"/>
        <v>256715.41600232286</v>
      </c>
      <c r="E54" s="4">
        <f t="shared" ca="1" si="15"/>
        <v>296834.51877583377</v>
      </c>
      <c r="F54" s="4">
        <f t="shared" ca="1" si="15"/>
        <v>296262.70635722886</v>
      </c>
      <c r="G54" s="4">
        <f t="shared" ca="1" si="15"/>
        <v>336751.62903343659</v>
      </c>
      <c r="H54" s="4">
        <f t="shared" ca="1" si="15"/>
        <v>373331.56155831652</v>
      </c>
      <c r="I54" s="4">
        <f t="shared" ca="1" si="15"/>
        <v>411006.85259266268</v>
      </c>
      <c r="J54" s="4">
        <f t="shared" ca="1" si="15"/>
        <v>450366.54398298479</v>
      </c>
      <c r="K54" s="4">
        <f t="shared" ca="1" si="15"/>
        <v>490924.6505648279</v>
      </c>
      <c r="L54" s="4">
        <f t="shared" ca="1" si="15"/>
        <v>530413.21412907611</v>
      </c>
      <c r="M54" s="4">
        <f t="shared" ca="1" si="15"/>
        <v>520211.52358415857</v>
      </c>
      <c r="N54" s="4">
        <f t="shared" ca="1" si="15"/>
        <v>373835.28236518143</v>
      </c>
      <c r="O54" s="4">
        <f t="shared" ca="1" si="15"/>
        <v>388537.55861310294</v>
      </c>
      <c r="P54" s="4">
        <f t="shared" ca="1" si="15"/>
        <v>404622.72626410611</v>
      </c>
      <c r="Q54" s="4">
        <f t="shared" ca="1" si="15"/>
        <v>420966.25632015447</v>
      </c>
      <c r="R54" s="4">
        <f t="shared" ca="1" si="14"/>
        <v>441140.82531534502</v>
      </c>
      <c r="S54" s="4">
        <f t="shared" ca="1" si="11"/>
        <v>459310.99737284088</v>
      </c>
      <c r="T54" s="4">
        <f t="shared" ca="1" si="11"/>
        <v>498477.95620842912</v>
      </c>
      <c r="U54" s="4">
        <f t="shared" ca="1" si="11"/>
        <v>517082.82310912292</v>
      </c>
      <c r="V54" s="4">
        <f t="shared" ca="1" si="11"/>
        <v>537479.50512350234</v>
      </c>
      <c r="W54" s="4">
        <f t="shared" ca="1" si="11"/>
        <v>558175.22163698939</v>
      </c>
      <c r="X54" s="4">
        <f t="shared" ca="1" si="11"/>
        <v>437613.7614378006</v>
      </c>
      <c r="Y54" s="4">
        <f t="shared" ca="1" si="11"/>
        <v>440485.20363864256</v>
      </c>
      <c r="Z54" s="4">
        <f t="shared" ca="1" si="11"/>
        <v>324932.12867154391</v>
      </c>
      <c r="AA54" s="4">
        <f t="shared" ca="1" si="11"/>
        <v>337582.33994087973</v>
      </c>
      <c r="AB54" s="4">
        <f t="shared" ca="1" si="11"/>
        <v>607841.87067943346</v>
      </c>
      <c r="AC54" s="4">
        <f t="shared" ca="1" si="11"/>
        <v>649560.39911268745</v>
      </c>
      <c r="AD54" s="4">
        <f t="shared" ca="1" si="11"/>
        <v>879106.42954238341</v>
      </c>
      <c r="AE54" s="4">
        <f t="shared" ca="1" si="11"/>
        <v>886645.5272850066</v>
      </c>
      <c r="AF54" s="4">
        <f t="shared" ca="1" si="11"/>
        <v>858789.08477106085</v>
      </c>
      <c r="AG54" s="4">
        <f t="shared" ca="1" si="11"/>
        <v>861705.73681264324</v>
      </c>
      <c r="AH54" s="4">
        <f t="shared" ca="1" si="11"/>
        <v>755258.8162266321</v>
      </c>
      <c r="AI54" s="4">
        <f t="shared" ca="1" si="12"/>
        <v>749058.57098353514</v>
      </c>
      <c r="AJ54" s="4">
        <f t="shared" ca="1" si="12"/>
        <v>686944.15285389335</v>
      </c>
      <c r="AK54" s="4">
        <f t="shared" ca="1" si="12"/>
        <v>691192.3648990842</v>
      </c>
      <c r="AL54" s="4">
        <f t="shared" ca="1" si="12"/>
        <v>695470.40041436348</v>
      </c>
      <c r="AM54" s="4">
        <f t="shared" ca="1" si="12"/>
        <v>699778.45952975156</v>
      </c>
      <c r="AN54" s="4">
        <f t="shared" ca="1" si="12"/>
        <v>704116.74359624228</v>
      </c>
      <c r="AO54" s="4">
        <f t="shared" ca="1" si="12"/>
        <v>708485.45519155893</v>
      </c>
      <c r="AP54" s="4">
        <f t="shared" ca="1" si="12"/>
        <v>713509.60442792159</v>
      </c>
      <c r="AQ54" s="4">
        <f t="shared" ca="1" si="12"/>
        <v>718573.30616785842</v>
      </c>
      <c r="AR54" s="4">
        <f t="shared" ca="1" si="12"/>
        <v>587553.19352474611</v>
      </c>
      <c r="AS54" s="4">
        <f t="shared" ca="1" si="12"/>
        <v>47845885.858258471</v>
      </c>
      <c r="AT54" s="4">
        <f t="shared" si="12"/>
        <v>0</v>
      </c>
      <c r="AU54" s="4">
        <f t="shared" si="12"/>
        <v>0</v>
      </c>
      <c r="AV54" s="4">
        <f t="shared" si="12"/>
        <v>0</v>
      </c>
      <c r="AW54" s="4">
        <f t="shared" si="12"/>
        <v>0</v>
      </c>
      <c r="AX54" s="4">
        <f t="shared" si="12"/>
        <v>0</v>
      </c>
      <c r="AY54" s="4">
        <f t="shared" si="13"/>
        <v>0</v>
      </c>
      <c r="AZ54" s="4">
        <f t="shared" si="13"/>
        <v>0</v>
      </c>
      <c r="BA54" s="4">
        <f t="shared" si="13"/>
        <v>0</v>
      </c>
      <c r="BB54" s="4">
        <f t="shared" si="13"/>
        <v>0</v>
      </c>
      <c r="BC54" s="4">
        <f t="shared" si="13"/>
        <v>0</v>
      </c>
      <c r="BD54" s="4">
        <f t="shared" si="13"/>
        <v>0</v>
      </c>
      <c r="BE54" s="4">
        <f t="shared" si="13"/>
        <v>0</v>
      </c>
      <c r="BF54" s="4">
        <f t="shared" si="13"/>
        <v>0</v>
      </c>
      <c r="BG54" s="4">
        <f t="shared" si="13"/>
        <v>0</v>
      </c>
      <c r="BH54" s="4">
        <f t="shared" si="13"/>
        <v>0</v>
      </c>
      <c r="BI54" s="4">
        <f t="shared" si="13"/>
        <v>0</v>
      </c>
      <c r="BK54" s="7">
        <f t="shared" ca="1" si="6"/>
        <v>0.10363527522816884</v>
      </c>
    </row>
    <row r="55" spans="1:63" x14ac:dyDescent="0.25">
      <c r="A55">
        <f t="shared" si="4"/>
        <v>44</v>
      </c>
      <c r="C55" s="4">
        <f t="shared" ca="1" si="15"/>
        <v>-29996280.078282315</v>
      </c>
      <c r="D55" s="4">
        <f t="shared" ca="1" si="15"/>
        <v>256715.41600232286</v>
      </c>
      <c r="E55" s="4">
        <f t="shared" ca="1" si="15"/>
        <v>296834.51877583377</v>
      </c>
      <c r="F55" s="4">
        <f t="shared" ca="1" si="15"/>
        <v>296262.70635722886</v>
      </c>
      <c r="G55" s="4">
        <f t="shared" ca="1" si="15"/>
        <v>336751.62903343659</v>
      </c>
      <c r="H55" s="4">
        <f t="shared" ca="1" si="15"/>
        <v>373331.56155831652</v>
      </c>
      <c r="I55" s="4">
        <f t="shared" ca="1" si="15"/>
        <v>411006.85259266268</v>
      </c>
      <c r="J55" s="4">
        <f t="shared" ca="1" si="15"/>
        <v>450366.54398298479</v>
      </c>
      <c r="K55" s="4">
        <f t="shared" ca="1" si="15"/>
        <v>490924.6505648279</v>
      </c>
      <c r="L55" s="4">
        <f t="shared" ca="1" si="15"/>
        <v>530413.21412907611</v>
      </c>
      <c r="M55" s="4">
        <f t="shared" ca="1" si="15"/>
        <v>520211.52358415857</v>
      </c>
      <c r="N55" s="4">
        <f t="shared" ca="1" si="15"/>
        <v>373835.28236518143</v>
      </c>
      <c r="O55" s="4">
        <f t="shared" ca="1" si="15"/>
        <v>388537.55861310294</v>
      </c>
      <c r="P55" s="4">
        <f t="shared" ca="1" si="15"/>
        <v>404622.72626410611</v>
      </c>
      <c r="Q55" s="4">
        <f t="shared" ca="1" si="15"/>
        <v>420966.25632015447</v>
      </c>
      <c r="R55" s="4">
        <f t="shared" ca="1" si="14"/>
        <v>441140.82531534502</v>
      </c>
      <c r="S55" s="4">
        <f t="shared" ca="1" si="11"/>
        <v>459310.99737284088</v>
      </c>
      <c r="T55" s="4">
        <f t="shared" ca="1" si="11"/>
        <v>498477.95620842912</v>
      </c>
      <c r="U55" s="4">
        <f t="shared" ca="1" si="11"/>
        <v>517082.82310912292</v>
      </c>
      <c r="V55" s="4">
        <f t="shared" ca="1" si="11"/>
        <v>537479.50512350234</v>
      </c>
      <c r="W55" s="4">
        <f t="shared" ca="1" si="11"/>
        <v>558175.22163698939</v>
      </c>
      <c r="X55" s="4">
        <f t="shared" ca="1" si="11"/>
        <v>437613.7614378006</v>
      </c>
      <c r="Y55" s="4">
        <f t="shared" ca="1" si="11"/>
        <v>440485.20363864256</v>
      </c>
      <c r="Z55" s="4">
        <f t="shared" ca="1" si="11"/>
        <v>324932.12867154391</v>
      </c>
      <c r="AA55" s="4">
        <f t="shared" ca="1" si="11"/>
        <v>337582.33994087973</v>
      </c>
      <c r="AB55" s="4">
        <f t="shared" ca="1" si="11"/>
        <v>607841.87067943346</v>
      </c>
      <c r="AC55" s="4">
        <f t="shared" ca="1" si="11"/>
        <v>649560.39911268745</v>
      </c>
      <c r="AD55" s="4">
        <f t="shared" ca="1" si="11"/>
        <v>879106.42954238341</v>
      </c>
      <c r="AE55" s="4">
        <f t="shared" ca="1" si="11"/>
        <v>886645.5272850066</v>
      </c>
      <c r="AF55" s="4">
        <f t="shared" ca="1" si="11"/>
        <v>858789.08477106085</v>
      </c>
      <c r="AG55" s="4">
        <f t="shared" ca="1" si="11"/>
        <v>861705.73681264324</v>
      </c>
      <c r="AH55" s="4">
        <f t="shared" ca="1" si="11"/>
        <v>755258.8162266321</v>
      </c>
      <c r="AI55" s="4">
        <f t="shared" ca="1" si="12"/>
        <v>749058.57098353514</v>
      </c>
      <c r="AJ55" s="4">
        <f t="shared" ca="1" si="12"/>
        <v>686944.15285389335</v>
      </c>
      <c r="AK55" s="4">
        <f t="shared" ca="1" si="12"/>
        <v>691192.3648990842</v>
      </c>
      <c r="AL55" s="4">
        <f t="shared" ca="1" si="12"/>
        <v>695470.40041436348</v>
      </c>
      <c r="AM55" s="4">
        <f t="shared" ca="1" si="12"/>
        <v>699778.45952975156</v>
      </c>
      <c r="AN55" s="4">
        <f t="shared" ca="1" si="12"/>
        <v>704116.74359624228</v>
      </c>
      <c r="AO55" s="4">
        <f t="shared" ca="1" si="12"/>
        <v>708485.45519155893</v>
      </c>
      <c r="AP55" s="4">
        <f t="shared" ca="1" si="12"/>
        <v>713509.60442792159</v>
      </c>
      <c r="AQ55" s="4">
        <f t="shared" ca="1" si="12"/>
        <v>718573.30616785842</v>
      </c>
      <c r="AR55" s="4">
        <f t="shared" ca="1" si="12"/>
        <v>587553.19352474611</v>
      </c>
      <c r="AS55" s="4">
        <f t="shared" ca="1" si="12"/>
        <v>588953.95749634271</v>
      </c>
      <c r="AT55" s="4">
        <f t="shared" ca="1" si="12"/>
        <v>49391893.326660819</v>
      </c>
      <c r="AU55" s="4">
        <f t="shared" si="12"/>
        <v>0</v>
      </c>
      <c r="AV55" s="4">
        <f t="shared" si="12"/>
        <v>0</v>
      </c>
      <c r="AW55" s="4">
        <f t="shared" si="12"/>
        <v>0</v>
      </c>
      <c r="AX55" s="4">
        <f t="shared" si="12"/>
        <v>0</v>
      </c>
      <c r="AY55" s="4">
        <f t="shared" si="13"/>
        <v>0</v>
      </c>
      <c r="AZ55" s="4">
        <f t="shared" si="13"/>
        <v>0</v>
      </c>
      <c r="BA55" s="4">
        <f t="shared" si="13"/>
        <v>0</v>
      </c>
      <c r="BB55" s="4">
        <f t="shared" si="13"/>
        <v>0</v>
      </c>
      <c r="BC55" s="4">
        <f t="shared" si="13"/>
        <v>0</v>
      </c>
      <c r="BD55" s="4">
        <f t="shared" si="13"/>
        <v>0</v>
      </c>
      <c r="BE55" s="4">
        <f t="shared" si="13"/>
        <v>0</v>
      </c>
      <c r="BF55" s="4">
        <f t="shared" si="13"/>
        <v>0</v>
      </c>
      <c r="BG55" s="4">
        <f t="shared" si="13"/>
        <v>0</v>
      </c>
      <c r="BH55" s="4">
        <f t="shared" si="13"/>
        <v>0</v>
      </c>
      <c r="BI55" s="4">
        <f t="shared" si="13"/>
        <v>0</v>
      </c>
      <c r="BK55" s="7">
        <f t="shared" ca="1" si="6"/>
        <v>0.10508690422130851</v>
      </c>
    </row>
    <row r="56" spans="1:63" x14ac:dyDescent="0.25">
      <c r="A56">
        <f t="shared" si="4"/>
        <v>45</v>
      </c>
      <c r="C56" s="4">
        <f t="shared" ca="1" si="15"/>
        <v>-29996280.078282315</v>
      </c>
      <c r="D56" s="4">
        <f t="shared" ca="1" si="15"/>
        <v>256715.41600232286</v>
      </c>
      <c r="E56" s="4">
        <f t="shared" ca="1" si="15"/>
        <v>296834.51877583377</v>
      </c>
      <c r="F56" s="4">
        <f t="shared" ca="1" si="15"/>
        <v>296262.70635722886</v>
      </c>
      <c r="G56" s="4">
        <f t="shared" ca="1" si="15"/>
        <v>336751.62903343659</v>
      </c>
      <c r="H56" s="4">
        <f t="shared" ca="1" si="15"/>
        <v>373331.56155831652</v>
      </c>
      <c r="I56" s="4">
        <f t="shared" ca="1" si="15"/>
        <v>411006.85259266268</v>
      </c>
      <c r="J56" s="4">
        <f t="shared" ca="1" si="15"/>
        <v>450366.54398298479</v>
      </c>
      <c r="K56" s="4">
        <f t="shared" ca="1" si="15"/>
        <v>490924.6505648279</v>
      </c>
      <c r="L56" s="4">
        <f t="shared" ca="1" si="15"/>
        <v>530413.21412907611</v>
      </c>
      <c r="M56" s="4">
        <f t="shared" ca="1" si="15"/>
        <v>520211.52358415857</v>
      </c>
      <c r="N56" s="4">
        <f t="shared" ca="1" si="15"/>
        <v>373835.28236518143</v>
      </c>
      <c r="O56" s="4">
        <f t="shared" ca="1" si="15"/>
        <v>388537.55861310294</v>
      </c>
      <c r="P56" s="4">
        <f t="shared" ca="1" si="15"/>
        <v>404622.72626410611</v>
      </c>
      <c r="Q56" s="4">
        <f t="shared" ca="1" si="15"/>
        <v>420966.25632015447</v>
      </c>
      <c r="R56" s="4">
        <f t="shared" ca="1" si="14"/>
        <v>441140.82531534502</v>
      </c>
      <c r="S56" s="4">
        <f t="shared" ca="1" si="11"/>
        <v>459310.99737284088</v>
      </c>
      <c r="T56" s="4">
        <f t="shared" ca="1" si="11"/>
        <v>498477.95620842912</v>
      </c>
      <c r="U56" s="4">
        <f t="shared" ca="1" si="11"/>
        <v>517082.82310912292</v>
      </c>
      <c r="V56" s="4">
        <f t="shared" ca="1" si="11"/>
        <v>537479.50512350234</v>
      </c>
      <c r="W56" s="4">
        <f t="shared" ca="1" si="11"/>
        <v>558175.22163698939</v>
      </c>
      <c r="X56" s="4">
        <f t="shared" ca="1" si="11"/>
        <v>437613.7614378006</v>
      </c>
      <c r="Y56" s="4">
        <f t="shared" ca="1" si="11"/>
        <v>440485.20363864256</v>
      </c>
      <c r="Z56" s="4">
        <f t="shared" ca="1" si="11"/>
        <v>324932.12867154391</v>
      </c>
      <c r="AA56" s="4">
        <f t="shared" ca="1" si="11"/>
        <v>337582.33994087973</v>
      </c>
      <c r="AB56" s="4">
        <f t="shared" ca="1" si="11"/>
        <v>607841.87067943346</v>
      </c>
      <c r="AC56" s="4">
        <f t="shared" ca="1" si="11"/>
        <v>649560.39911268745</v>
      </c>
      <c r="AD56" s="4">
        <f t="shared" ca="1" si="11"/>
        <v>879106.42954238341</v>
      </c>
      <c r="AE56" s="4">
        <f t="shared" ca="1" si="11"/>
        <v>886645.5272850066</v>
      </c>
      <c r="AF56" s="4">
        <f t="shared" ca="1" si="11"/>
        <v>858789.08477106085</v>
      </c>
      <c r="AG56" s="4">
        <f t="shared" ca="1" si="11"/>
        <v>861705.73681264324</v>
      </c>
      <c r="AH56" s="4">
        <f t="shared" ca="1" si="11"/>
        <v>755258.8162266321</v>
      </c>
      <c r="AI56" s="4">
        <f t="shared" ca="1" si="12"/>
        <v>749058.57098353514</v>
      </c>
      <c r="AJ56" s="4">
        <f t="shared" ca="1" si="12"/>
        <v>686944.15285389335</v>
      </c>
      <c r="AK56" s="4">
        <f t="shared" ca="1" si="12"/>
        <v>691192.3648990842</v>
      </c>
      <c r="AL56" s="4">
        <f t="shared" ca="1" si="12"/>
        <v>695470.40041436348</v>
      </c>
      <c r="AM56" s="4">
        <f t="shared" ca="1" si="12"/>
        <v>699778.45952975156</v>
      </c>
      <c r="AN56" s="4">
        <f t="shared" ca="1" si="12"/>
        <v>704116.74359624228</v>
      </c>
      <c r="AO56" s="4">
        <f t="shared" ca="1" si="12"/>
        <v>708485.45519155893</v>
      </c>
      <c r="AP56" s="4">
        <f t="shared" ca="1" si="12"/>
        <v>713509.60442792159</v>
      </c>
      <c r="AQ56" s="4">
        <f t="shared" ca="1" si="12"/>
        <v>718573.30616785842</v>
      </c>
      <c r="AR56" s="4">
        <f t="shared" ca="1" si="12"/>
        <v>587553.19352474611</v>
      </c>
      <c r="AS56" s="4">
        <f t="shared" ca="1" si="12"/>
        <v>588953.95749634271</v>
      </c>
      <c r="AT56" s="4">
        <f t="shared" ca="1" si="12"/>
        <v>492456.23091290693</v>
      </c>
      <c r="AU56" s="4">
        <f t="shared" ca="1" si="12"/>
        <v>51048590.798577942</v>
      </c>
      <c r="AV56" s="4">
        <f t="shared" si="12"/>
        <v>0</v>
      </c>
      <c r="AW56" s="4">
        <f t="shared" si="12"/>
        <v>0</v>
      </c>
      <c r="AX56" s="4">
        <f t="shared" si="12"/>
        <v>0</v>
      </c>
      <c r="AY56" s="4">
        <f t="shared" si="13"/>
        <v>0</v>
      </c>
      <c r="AZ56" s="4">
        <f t="shared" si="13"/>
        <v>0</v>
      </c>
      <c r="BA56" s="4">
        <f t="shared" si="13"/>
        <v>0</v>
      </c>
      <c r="BB56" s="4">
        <f t="shared" si="13"/>
        <v>0</v>
      </c>
      <c r="BC56" s="4">
        <f t="shared" si="13"/>
        <v>0</v>
      </c>
      <c r="BD56" s="4">
        <f t="shared" si="13"/>
        <v>0</v>
      </c>
      <c r="BE56" s="4">
        <f t="shared" si="13"/>
        <v>0</v>
      </c>
      <c r="BF56" s="4">
        <f t="shared" si="13"/>
        <v>0</v>
      </c>
      <c r="BG56" s="4">
        <f t="shared" si="13"/>
        <v>0</v>
      </c>
      <c r="BH56" s="4">
        <f t="shared" si="13"/>
        <v>0</v>
      </c>
      <c r="BI56" s="4">
        <f t="shared" si="13"/>
        <v>0</v>
      </c>
      <c r="BK56" s="7">
        <f t="shared" ca="1" si="6"/>
        <v>0.10639832838311003</v>
      </c>
    </row>
    <row r="57" spans="1:63" x14ac:dyDescent="0.25">
      <c r="A57">
        <f t="shared" si="4"/>
        <v>46</v>
      </c>
      <c r="C57" s="4">
        <f t="shared" ca="1" si="15"/>
        <v>-29996280.078282315</v>
      </c>
      <c r="D57" s="4">
        <f t="shared" ca="1" si="15"/>
        <v>256715.41600232286</v>
      </c>
      <c r="E57" s="4">
        <f t="shared" ca="1" si="15"/>
        <v>296834.51877583377</v>
      </c>
      <c r="F57" s="4">
        <f t="shared" ca="1" si="15"/>
        <v>296262.70635722886</v>
      </c>
      <c r="G57" s="4">
        <f t="shared" ca="1" si="15"/>
        <v>336751.62903343659</v>
      </c>
      <c r="H57" s="4">
        <f t="shared" ca="1" si="15"/>
        <v>373331.56155831652</v>
      </c>
      <c r="I57" s="4">
        <f t="shared" ca="1" si="15"/>
        <v>411006.85259266268</v>
      </c>
      <c r="J57" s="4">
        <f t="shared" ca="1" si="15"/>
        <v>450366.54398298479</v>
      </c>
      <c r="K57" s="4">
        <f t="shared" ca="1" si="15"/>
        <v>490924.6505648279</v>
      </c>
      <c r="L57" s="4">
        <f t="shared" ca="1" si="15"/>
        <v>530413.21412907611</v>
      </c>
      <c r="M57" s="4">
        <f t="shared" ca="1" si="15"/>
        <v>520211.52358415857</v>
      </c>
      <c r="N57" s="4">
        <f t="shared" ca="1" si="15"/>
        <v>373835.28236518143</v>
      </c>
      <c r="O57" s="4">
        <f t="shared" ca="1" si="15"/>
        <v>388537.55861310294</v>
      </c>
      <c r="P57" s="4">
        <f t="shared" ca="1" si="15"/>
        <v>404622.72626410611</v>
      </c>
      <c r="Q57" s="4">
        <f t="shared" ca="1" si="15"/>
        <v>420966.25632015447</v>
      </c>
      <c r="R57" s="4">
        <f t="shared" ca="1" si="14"/>
        <v>441140.82531534502</v>
      </c>
      <c r="S57" s="4">
        <f t="shared" ca="1" si="11"/>
        <v>459310.99737284088</v>
      </c>
      <c r="T57" s="4">
        <f t="shared" ca="1" si="11"/>
        <v>498477.95620842912</v>
      </c>
      <c r="U57" s="4">
        <f t="shared" ca="1" si="11"/>
        <v>517082.82310912292</v>
      </c>
      <c r="V57" s="4">
        <f t="shared" ca="1" si="11"/>
        <v>537479.50512350234</v>
      </c>
      <c r="W57" s="4">
        <f t="shared" ca="1" si="11"/>
        <v>558175.22163698939</v>
      </c>
      <c r="X57" s="4">
        <f t="shared" ca="1" si="11"/>
        <v>437613.7614378006</v>
      </c>
      <c r="Y57" s="4">
        <f t="shared" ca="1" si="11"/>
        <v>440485.20363864256</v>
      </c>
      <c r="Z57" s="4">
        <f t="shared" ca="1" si="11"/>
        <v>324932.12867154391</v>
      </c>
      <c r="AA57" s="4">
        <f t="shared" ca="1" si="11"/>
        <v>337582.33994087973</v>
      </c>
      <c r="AB57" s="4">
        <f t="shared" ca="1" si="11"/>
        <v>607841.87067943346</v>
      </c>
      <c r="AC57" s="4">
        <f t="shared" ca="1" si="11"/>
        <v>649560.39911268745</v>
      </c>
      <c r="AD57" s="4">
        <f t="shared" ca="1" si="11"/>
        <v>879106.42954238341</v>
      </c>
      <c r="AE57" s="4">
        <f t="shared" ca="1" si="11"/>
        <v>886645.5272850066</v>
      </c>
      <c r="AF57" s="4">
        <f t="shared" ca="1" si="11"/>
        <v>858789.08477106085</v>
      </c>
      <c r="AG57" s="4">
        <f t="shared" ca="1" si="11"/>
        <v>861705.73681264324</v>
      </c>
      <c r="AH57" s="4">
        <f t="shared" ca="1" si="11"/>
        <v>755258.8162266321</v>
      </c>
      <c r="AI57" s="4">
        <f t="shared" ca="1" si="12"/>
        <v>749058.57098353514</v>
      </c>
      <c r="AJ57" s="4">
        <f t="shared" ca="1" si="12"/>
        <v>686944.15285389335</v>
      </c>
      <c r="AK57" s="4">
        <f t="shared" ca="1" si="12"/>
        <v>691192.3648990842</v>
      </c>
      <c r="AL57" s="4">
        <f t="shared" ca="1" si="12"/>
        <v>695470.40041436348</v>
      </c>
      <c r="AM57" s="4">
        <f t="shared" ca="1" si="12"/>
        <v>699778.45952975156</v>
      </c>
      <c r="AN57" s="4">
        <f t="shared" ca="1" si="12"/>
        <v>704116.74359624228</v>
      </c>
      <c r="AO57" s="4">
        <f t="shared" ca="1" si="12"/>
        <v>708485.45519155893</v>
      </c>
      <c r="AP57" s="4">
        <f t="shared" ca="1" si="12"/>
        <v>713509.60442792159</v>
      </c>
      <c r="AQ57" s="4">
        <f t="shared" ca="1" si="12"/>
        <v>718573.30616785842</v>
      </c>
      <c r="AR57" s="4">
        <f t="shared" ca="1" si="12"/>
        <v>587553.19352474611</v>
      </c>
      <c r="AS57" s="4">
        <f t="shared" ca="1" si="12"/>
        <v>588953.95749634271</v>
      </c>
      <c r="AT57" s="4">
        <f t="shared" ca="1" si="12"/>
        <v>492456.23091290693</v>
      </c>
      <c r="AU57" s="4">
        <f t="shared" ca="1" si="12"/>
        <v>483465.79183876759</v>
      </c>
      <c r="AV57" s="4">
        <f t="shared" ca="1" si="12"/>
        <v>52343272.033304013</v>
      </c>
      <c r="AW57" s="4">
        <f t="shared" si="12"/>
        <v>0</v>
      </c>
      <c r="AX57" s="4">
        <f t="shared" si="12"/>
        <v>0</v>
      </c>
      <c r="AY57" s="4">
        <f t="shared" si="13"/>
        <v>0</v>
      </c>
      <c r="AZ57" s="4">
        <f t="shared" si="13"/>
        <v>0</v>
      </c>
      <c r="BA57" s="4">
        <f t="shared" si="13"/>
        <v>0</v>
      </c>
      <c r="BB57" s="4">
        <f t="shared" si="13"/>
        <v>0</v>
      </c>
      <c r="BC57" s="4">
        <f t="shared" si="13"/>
        <v>0</v>
      </c>
      <c r="BD57" s="4">
        <f t="shared" si="13"/>
        <v>0</v>
      </c>
      <c r="BE57" s="4">
        <f t="shared" si="13"/>
        <v>0</v>
      </c>
      <c r="BF57" s="4">
        <f t="shared" si="13"/>
        <v>0</v>
      </c>
      <c r="BG57" s="4">
        <f t="shared" si="13"/>
        <v>0</v>
      </c>
      <c r="BH57" s="4">
        <f t="shared" si="13"/>
        <v>0</v>
      </c>
      <c r="BI57" s="4">
        <f t="shared" si="13"/>
        <v>0</v>
      </c>
      <c r="BK57" s="7">
        <f t="shared" ca="1" si="6"/>
        <v>0.10705883500991531</v>
      </c>
    </row>
    <row r="58" spans="1:63" x14ac:dyDescent="0.25">
      <c r="A58">
        <f t="shared" si="4"/>
        <v>47</v>
      </c>
      <c r="C58" s="4">
        <f t="shared" ca="1" si="15"/>
        <v>-29996280.078282315</v>
      </c>
      <c r="D58" s="4">
        <f t="shared" ca="1" si="15"/>
        <v>256715.41600232286</v>
      </c>
      <c r="E58" s="4">
        <f t="shared" ca="1" si="15"/>
        <v>296834.51877583377</v>
      </c>
      <c r="F58" s="4">
        <f t="shared" ca="1" si="15"/>
        <v>296262.70635722886</v>
      </c>
      <c r="G58" s="4">
        <f t="shared" ca="1" si="15"/>
        <v>336751.62903343659</v>
      </c>
      <c r="H58" s="4">
        <f t="shared" ca="1" si="15"/>
        <v>373331.56155831652</v>
      </c>
      <c r="I58" s="4">
        <f t="shared" ca="1" si="15"/>
        <v>411006.85259266268</v>
      </c>
      <c r="J58" s="4">
        <f t="shared" ca="1" si="15"/>
        <v>450366.54398298479</v>
      </c>
      <c r="K58" s="4">
        <f t="shared" ca="1" si="15"/>
        <v>490924.6505648279</v>
      </c>
      <c r="L58" s="4">
        <f t="shared" ca="1" si="15"/>
        <v>530413.21412907611</v>
      </c>
      <c r="M58" s="4">
        <f t="shared" ca="1" si="15"/>
        <v>520211.52358415857</v>
      </c>
      <c r="N58" s="4">
        <f t="shared" ca="1" si="15"/>
        <v>373835.28236518143</v>
      </c>
      <c r="O58" s="4">
        <f t="shared" ca="1" si="15"/>
        <v>388537.55861310294</v>
      </c>
      <c r="P58" s="4">
        <f t="shared" ca="1" si="15"/>
        <v>404622.72626410611</v>
      </c>
      <c r="Q58" s="4">
        <f t="shared" ca="1" si="15"/>
        <v>420966.25632015447</v>
      </c>
      <c r="R58" s="4">
        <f t="shared" ca="1" si="14"/>
        <v>441140.82531534502</v>
      </c>
      <c r="S58" s="4">
        <f t="shared" ca="1" si="11"/>
        <v>459310.99737284088</v>
      </c>
      <c r="T58" s="4">
        <f t="shared" ca="1" si="11"/>
        <v>498477.95620842912</v>
      </c>
      <c r="U58" s="4">
        <f t="shared" ca="1" si="11"/>
        <v>517082.82310912292</v>
      </c>
      <c r="V58" s="4">
        <f t="shared" ca="1" si="11"/>
        <v>537479.50512350234</v>
      </c>
      <c r="W58" s="4">
        <f t="shared" ca="1" si="11"/>
        <v>558175.22163698939</v>
      </c>
      <c r="X58" s="4">
        <f t="shared" ca="1" si="11"/>
        <v>437613.7614378006</v>
      </c>
      <c r="Y58" s="4">
        <f t="shared" ca="1" si="11"/>
        <v>440485.20363864256</v>
      </c>
      <c r="Z58" s="4">
        <f t="shared" ca="1" si="11"/>
        <v>324932.12867154391</v>
      </c>
      <c r="AA58" s="4">
        <f t="shared" ca="1" si="11"/>
        <v>337582.33994087973</v>
      </c>
      <c r="AB58" s="4">
        <f t="shared" ca="1" si="11"/>
        <v>607841.87067943346</v>
      </c>
      <c r="AC58" s="4">
        <f t="shared" ca="1" si="11"/>
        <v>649560.39911268745</v>
      </c>
      <c r="AD58" s="4">
        <f t="shared" ca="1" si="11"/>
        <v>879106.42954238341</v>
      </c>
      <c r="AE58" s="4">
        <f t="shared" ca="1" si="11"/>
        <v>886645.5272850066</v>
      </c>
      <c r="AF58" s="4">
        <f t="shared" ca="1" si="11"/>
        <v>858789.08477106085</v>
      </c>
      <c r="AG58" s="4">
        <f t="shared" ca="1" si="11"/>
        <v>861705.73681264324</v>
      </c>
      <c r="AH58" s="4">
        <f t="shared" ca="1" si="11"/>
        <v>755258.8162266321</v>
      </c>
      <c r="AI58" s="4">
        <f t="shared" ca="1" si="12"/>
        <v>749058.57098353514</v>
      </c>
      <c r="AJ58" s="4">
        <f t="shared" ca="1" si="12"/>
        <v>686944.15285389335</v>
      </c>
      <c r="AK58" s="4">
        <f t="shared" ca="1" si="12"/>
        <v>691192.3648990842</v>
      </c>
      <c r="AL58" s="4">
        <f t="shared" ca="1" si="12"/>
        <v>695470.40041436348</v>
      </c>
      <c r="AM58" s="4">
        <f t="shared" ca="1" si="12"/>
        <v>699778.45952975156</v>
      </c>
      <c r="AN58" s="4">
        <f t="shared" ca="1" si="12"/>
        <v>704116.74359624228</v>
      </c>
      <c r="AO58" s="4">
        <f t="shared" ca="1" si="12"/>
        <v>708485.45519155893</v>
      </c>
      <c r="AP58" s="4">
        <f t="shared" ca="1" si="12"/>
        <v>713509.60442792159</v>
      </c>
      <c r="AQ58" s="4">
        <f t="shared" ca="1" si="12"/>
        <v>718573.30616785842</v>
      </c>
      <c r="AR58" s="4">
        <f t="shared" ca="1" si="12"/>
        <v>587553.19352474611</v>
      </c>
      <c r="AS58" s="4">
        <f t="shared" ca="1" si="12"/>
        <v>588953.95749634271</v>
      </c>
      <c r="AT58" s="4">
        <f t="shared" ca="1" si="12"/>
        <v>492456.23091290693</v>
      </c>
      <c r="AU58" s="4">
        <f t="shared" ca="1" si="12"/>
        <v>483465.79183876759</v>
      </c>
      <c r="AV58" s="4">
        <f t="shared" ca="1" si="12"/>
        <v>640854.6774612735</v>
      </c>
      <c r="AW58" s="4">
        <f t="shared" ca="1" si="12"/>
        <v>53523388.462118119</v>
      </c>
      <c r="AX58" s="4">
        <f t="shared" si="12"/>
        <v>0</v>
      </c>
      <c r="AY58" s="4">
        <f t="shared" si="13"/>
        <v>0</v>
      </c>
      <c r="AZ58" s="4">
        <f t="shared" si="13"/>
        <v>0</v>
      </c>
      <c r="BA58" s="4">
        <f t="shared" si="13"/>
        <v>0</v>
      </c>
      <c r="BB58" s="4">
        <f t="shared" si="13"/>
        <v>0</v>
      </c>
      <c r="BC58" s="4">
        <f t="shared" si="13"/>
        <v>0</v>
      </c>
      <c r="BD58" s="4">
        <f t="shared" si="13"/>
        <v>0</v>
      </c>
      <c r="BE58" s="4">
        <f t="shared" si="13"/>
        <v>0</v>
      </c>
      <c r="BF58" s="4">
        <f t="shared" si="13"/>
        <v>0</v>
      </c>
      <c r="BG58" s="4">
        <f t="shared" si="13"/>
        <v>0</v>
      </c>
      <c r="BH58" s="4">
        <f t="shared" si="13"/>
        <v>0</v>
      </c>
      <c r="BI58" s="4">
        <f t="shared" si="13"/>
        <v>0</v>
      </c>
      <c r="BK58" s="7">
        <f t="shared" ca="1" si="6"/>
        <v>0.10769595778452867</v>
      </c>
    </row>
    <row r="59" spans="1:63" x14ac:dyDescent="0.25">
      <c r="A59">
        <f t="shared" si="4"/>
        <v>48</v>
      </c>
      <c r="C59" s="4">
        <f t="shared" ca="1" si="15"/>
        <v>-29996280.078282315</v>
      </c>
      <c r="D59" s="4">
        <f t="shared" ca="1" si="15"/>
        <v>256715.41600232286</v>
      </c>
      <c r="E59" s="4">
        <f t="shared" ca="1" si="15"/>
        <v>296834.51877583377</v>
      </c>
      <c r="F59" s="4">
        <f t="shared" ca="1" si="15"/>
        <v>296262.70635722886</v>
      </c>
      <c r="G59" s="4">
        <f t="shared" ca="1" si="15"/>
        <v>336751.62903343659</v>
      </c>
      <c r="H59" s="4">
        <f t="shared" ca="1" si="15"/>
        <v>373331.56155831652</v>
      </c>
      <c r="I59" s="4">
        <f t="shared" ca="1" si="15"/>
        <v>411006.85259266268</v>
      </c>
      <c r="J59" s="4">
        <f t="shared" ca="1" si="15"/>
        <v>450366.54398298479</v>
      </c>
      <c r="K59" s="4">
        <f t="shared" ca="1" si="15"/>
        <v>490924.6505648279</v>
      </c>
      <c r="L59" s="4">
        <f t="shared" ca="1" si="15"/>
        <v>530413.21412907611</v>
      </c>
      <c r="M59" s="4">
        <f t="shared" ca="1" si="15"/>
        <v>520211.52358415857</v>
      </c>
      <c r="N59" s="4">
        <f t="shared" ca="1" si="15"/>
        <v>373835.28236518143</v>
      </c>
      <c r="O59" s="4">
        <f t="shared" ca="1" si="15"/>
        <v>388537.55861310294</v>
      </c>
      <c r="P59" s="4">
        <f t="shared" ca="1" si="15"/>
        <v>404622.72626410611</v>
      </c>
      <c r="Q59" s="4">
        <f t="shared" ca="1" si="15"/>
        <v>420966.25632015447</v>
      </c>
      <c r="R59" s="4">
        <f t="shared" ca="1" si="14"/>
        <v>441140.82531534502</v>
      </c>
      <c r="S59" s="4">
        <f t="shared" ca="1" si="11"/>
        <v>459310.99737284088</v>
      </c>
      <c r="T59" s="4">
        <f t="shared" ca="1" si="11"/>
        <v>498477.95620842912</v>
      </c>
      <c r="U59" s="4">
        <f t="shared" ca="1" si="11"/>
        <v>517082.82310912292</v>
      </c>
      <c r="V59" s="4">
        <f t="shared" ca="1" si="11"/>
        <v>537479.50512350234</v>
      </c>
      <c r="W59" s="4">
        <f t="shared" ca="1" si="11"/>
        <v>558175.22163698939</v>
      </c>
      <c r="X59" s="4">
        <f t="shared" ca="1" si="11"/>
        <v>437613.7614378006</v>
      </c>
      <c r="Y59" s="4">
        <f t="shared" ca="1" si="11"/>
        <v>440485.20363864256</v>
      </c>
      <c r="Z59" s="4">
        <f t="shared" ca="1" si="11"/>
        <v>324932.12867154391</v>
      </c>
      <c r="AA59" s="4">
        <f t="shared" ca="1" si="11"/>
        <v>337582.33994087973</v>
      </c>
      <c r="AB59" s="4">
        <f t="shared" ca="1" si="11"/>
        <v>607841.87067943346</v>
      </c>
      <c r="AC59" s="4">
        <f t="shared" ca="1" si="11"/>
        <v>649560.39911268745</v>
      </c>
      <c r="AD59" s="4">
        <f t="shared" ca="1" si="11"/>
        <v>879106.42954238341</v>
      </c>
      <c r="AE59" s="4">
        <f t="shared" ca="1" si="11"/>
        <v>886645.5272850066</v>
      </c>
      <c r="AF59" s="4">
        <f t="shared" ca="1" si="11"/>
        <v>858789.08477106085</v>
      </c>
      <c r="AG59" s="4">
        <f t="shared" ca="1" si="11"/>
        <v>861705.73681264324</v>
      </c>
      <c r="AH59" s="4">
        <f t="shared" ref="AH59:AW70" ca="1" si="16">IF(AH$11&lt;=$A59,AH$7,0)+IF(AH$11=$A59,AH$8)</f>
        <v>755258.8162266321</v>
      </c>
      <c r="AI59" s="4">
        <f t="shared" ca="1" si="12"/>
        <v>749058.57098353514</v>
      </c>
      <c r="AJ59" s="4">
        <f t="shared" ca="1" si="12"/>
        <v>686944.15285389335</v>
      </c>
      <c r="AK59" s="4">
        <f t="shared" ca="1" si="12"/>
        <v>691192.3648990842</v>
      </c>
      <c r="AL59" s="4">
        <f t="shared" ca="1" si="12"/>
        <v>695470.40041436348</v>
      </c>
      <c r="AM59" s="4">
        <f t="shared" ca="1" si="12"/>
        <v>699778.45952975156</v>
      </c>
      <c r="AN59" s="4">
        <f t="shared" ca="1" si="12"/>
        <v>704116.74359624228</v>
      </c>
      <c r="AO59" s="4">
        <f t="shared" ca="1" si="12"/>
        <v>708485.45519155893</v>
      </c>
      <c r="AP59" s="4">
        <f t="shared" ca="1" si="12"/>
        <v>713509.60442792159</v>
      </c>
      <c r="AQ59" s="4">
        <f t="shared" ca="1" si="12"/>
        <v>718573.30616785842</v>
      </c>
      <c r="AR59" s="4">
        <f t="shared" ca="1" si="12"/>
        <v>587553.19352474611</v>
      </c>
      <c r="AS59" s="4">
        <f t="shared" ca="1" si="12"/>
        <v>588953.95749634271</v>
      </c>
      <c r="AT59" s="4">
        <f t="shared" ca="1" si="12"/>
        <v>492456.23091290693</v>
      </c>
      <c r="AU59" s="4">
        <f t="shared" ca="1" si="12"/>
        <v>483465.79183876759</v>
      </c>
      <c r="AV59" s="4">
        <f t="shared" ca="1" si="12"/>
        <v>640854.6774612735</v>
      </c>
      <c r="AW59" s="4">
        <f t="shared" ca="1" si="12"/>
        <v>669011.82981176372</v>
      </c>
      <c r="AX59" s="4">
        <f t="shared" ref="AX59:BI70" ca="1" si="17">IF(AX$11&lt;=$A59,AX$7,0)+IF(AX$11=$A59,AX$8)</f>
        <v>53674580.897372223</v>
      </c>
      <c r="AY59" s="4">
        <f t="shared" si="13"/>
        <v>0</v>
      </c>
      <c r="AZ59" s="4">
        <f t="shared" si="13"/>
        <v>0</v>
      </c>
      <c r="BA59" s="4">
        <f t="shared" si="13"/>
        <v>0</v>
      </c>
      <c r="BB59" s="4">
        <f t="shared" si="13"/>
        <v>0</v>
      </c>
      <c r="BC59" s="4">
        <f t="shared" si="13"/>
        <v>0</v>
      </c>
      <c r="BD59" s="4">
        <f t="shared" si="13"/>
        <v>0</v>
      </c>
      <c r="BE59" s="4">
        <f t="shared" si="13"/>
        <v>0</v>
      </c>
      <c r="BF59" s="4">
        <f t="shared" si="13"/>
        <v>0</v>
      </c>
      <c r="BG59" s="4">
        <f t="shared" si="13"/>
        <v>0</v>
      </c>
      <c r="BH59" s="4">
        <f t="shared" si="13"/>
        <v>0</v>
      </c>
      <c r="BI59" s="4">
        <f t="shared" si="13"/>
        <v>0</v>
      </c>
      <c r="BK59" s="7">
        <f t="shared" ca="1" si="6"/>
        <v>0.10701012284801559</v>
      </c>
    </row>
    <row r="60" spans="1:63" x14ac:dyDescent="0.25">
      <c r="A60">
        <f t="shared" si="4"/>
        <v>49</v>
      </c>
      <c r="C60" s="4">
        <f t="shared" ca="1" si="15"/>
        <v>-29996280.078282315</v>
      </c>
      <c r="D60" s="4">
        <f t="shared" ca="1" si="15"/>
        <v>256715.41600232286</v>
      </c>
      <c r="E60" s="4">
        <f t="shared" ca="1" si="15"/>
        <v>296834.51877583377</v>
      </c>
      <c r="F60" s="4">
        <f t="shared" ca="1" si="15"/>
        <v>296262.70635722886</v>
      </c>
      <c r="G60" s="4">
        <f t="shared" ca="1" si="15"/>
        <v>336751.62903343659</v>
      </c>
      <c r="H60" s="4">
        <f t="shared" ca="1" si="15"/>
        <v>373331.56155831652</v>
      </c>
      <c r="I60" s="4">
        <f t="shared" ca="1" si="15"/>
        <v>411006.85259266268</v>
      </c>
      <c r="J60" s="4">
        <f t="shared" ca="1" si="15"/>
        <v>450366.54398298479</v>
      </c>
      <c r="K60" s="4">
        <f t="shared" ca="1" si="15"/>
        <v>490924.6505648279</v>
      </c>
      <c r="L60" s="4">
        <f t="shared" ca="1" si="15"/>
        <v>530413.21412907611</v>
      </c>
      <c r="M60" s="4">
        <f t="shared" ca="1" si="15"/>
        <v>520211.52358415857</v>
      </c>
      <c r="N60" s="4">
        <f t="shared" ca="1" si="15"/>
        <v>373835.28236518143</v>
      </c>
      <c r="O60" s="4">
        <f t="shared" ca="1" si="15"/>
        <v>388537.55861310294</v>
      </c>
      <c r="P60" s="4">
        <f t="shared" ca="1" si="15"/>
        <v>404622.72626410611</v>
      </c>
      <c r="Q60" s="4">
        <f t="shared" ca="1" si="15"/>
        <v>420966.25632015447</v>
      </c>
      <c r="R60" s="4">
        <f t="shared" ca="1" si="14"/>
        <v>441140.82531534502</v>
      </c>
      <c r="S60" s="4">
        <f t="shared" ca="1" si="14"/>
        <v>459310.99737284088</v>
      </c>
      <c r="T60" s="4">
        <f t="shared" ca="1" si="14"/>
        <v>498477.95620842912</v>
      </c>
      <c r="U60" s="4">
        <f t="shared" ca="1" si="14"/>
        <v>517082.82310912292</v>
      </c>
      <c r="V60" s="4">
        <f t="shared" ca="1" si="14"/>
        <v>537479.50512350234</v>
      </c>
      <c r="W60" s="4">
        <f t="shared" ca="1" si="14"/>
        <v>558175.22163698939</v>
      </c>
      <c r="X60" s="4">
        <f t="shared" ca="1" si="14"/>
        <v>437613.7614378006</v>
      </c>
      <c r="Y60" s="4">
        <f t="shared" ca="1" si="14"/>
        <v>440485.20363864256</v>
      </c>
      <c r="Z60" s="4">
        <f t="shared" ca="1" si="14"/>
        <v>324932.12867154391</v>
      </c>
      <c r="AA60" s="4">
        <f t="shared" ca="1" si="14"/>
        <v>337582.33994087973</v>
      </c>
      <c r="AB60" s="4">
        <f t="shared" ca="1" si="14"/>
        <v>607841.87067943346</v>
      </c>
      <c r="AC60" s="4">
        <f t="shared" ca="1" si="14"/>
        <v>649560.39911268745</v>
      </c>
      <c r="AD60" s="4">
        <f t="shared" ca="1" si="14"/>
        <v>879106.42954238341</v>
      </c>
      <c r="AE60" s="4">
        <f t="shared" ca="1" si="14"/>
        <v>886645.5272850066</v>
      </c>
      <c r="AF60" s="4">
        <f t="shared" ca="1" si="14"/>
        <v>858789.08477106085</v>
      </c>
      <c r="AG60" s="4">
        <f t="shared" ca="1" si="14"/>
        <v>861705.73681264324</v>
      </c>
      <c r="AH60" s="4">
        <f t="shared" ca="1" si="16"/>
        <v>755258.8162266321</v>
      </c>
      <c r="AI60" s="4">
        <f t="shared" ca="1" si="16"/>
        <v>749058.57098353514</v>
      </c>
      <c r="AJ60" s="4">
        <f t="shared" ca="1" si="16"/>
        <v>686944.15285389335</v>
      </c>
      <c r="AK60" s="4">
        <f t="shared" ca="1" si="16"/>
        <v>691192.3648990842</v>
      </c>
      <c r="AL60" s="4">
        <f t="shared" ca="1" si="16"/>
        <v>695470.40041436348</v>
      </c>
      <c r="AM60" s="4">
        <f t="shared" ca="1" si="16"/>
        <v>699778.45952975156</v>
      </c>
      <c r="AN60" s="4">
        <f t="shared" ca="1" si="16"/>
        <v>704116.74359624228</v>
      </c>
      <c r="AO60" s="4">
        <f t="shared" ca="1" si="16"/>
        <v>708485.45519155893</v>
      </c>
      <c r="AP60" s="4">
        <f t="shared" ca="1" si="16"/>
        <v>713509.60442792159</v>
      </c>
      <c r="AQ60" s="4">
        <f t="shared" ca="1" si="16"/>
        <v>718573.30616785842</v>
      </c>
      <c r="AR60" s="4">
        <f t="shared" ca="1" si="16"/>
        <v>587553.19352474611</v>
      </c>
      <c r="AS60" s="4">
        <f t="shared" ca="1" si="16"/>
        <v>588953.95749634271</v>
      </c>
      <c r="AT60" s="4">
        <f t="shared" ca="1" si="16"/>
        <v>492456.23091290693</v>
      </c>
      <c r="AU60" s="4">
        <f t="shared" ca="1" si="16"/>
        <v>483465.79183876759</v>
      </c>
      <c r="AV60" s="4">
        <f t="shared" ca="1" si="16"/>
        <v>640854.6774612735</v>
      </c>
      <c r="AW60" s="4">
        <f t="shared" ca="1" si="16"/>
        <v>669011.82981176372</v>
      </c>
      <c r="AX60" s="4">
        <f t="shared" ca="1" si="17"/>
        <v>952573.97873954417</v>
      </c>
      <c r="AY60" s="4">
        <f t="shared" ca="1" si="17"/>
        <v>53557934.396285795</v>
      </c>
      <c r="AZ60" s="4">
        <f t="shared" si="17"/>
        <v>0</v>
      </c>
      <c r="BA60" s="4">
        <f t="shared" si="17"/>
        <v>0</v>
      </c>
      <c r="BB60" s="4">
        <f t="shared" si="17"/>
        <v>0</v>
      </c>
      <c r="BC60" s="4">
        <f t="shared" si="17"/>
        <v>0</v>
      </c>
      <c r="BD60" s="4">
        <f t="shared" si="17"/>
        <v>0</v>
      </c>
      <c r="BE60" s="4">
        <f t="shared" si="17"/>
        <v>0</v>
      </c>
      <c r="BF60" s="4">
        <f t="shared" si="17"/>
        <v>0</v>
      </c>
      <c r="BG60" s="4">
        <f t="shared" si="17"/>
        <v>0</v>
      </c>
      <c r="BH60" s="4">
        <f t="shared" si="17"/>
        <v>0</v>
      </c>
      <c r="BI60" s="4">
        <f t="shared" si="17"/>
        <v>0</v>
      </c>
      <c r="BK60" s="7">
        <f t="shared" ca="1" si="6"/>
        <v>0.10637984851303561</v>
      </c>
    </row>
    <row r="61" spans="1:63" x14ac:dyDescent="0.25">
      <c r="A61">
        <f t="shared" si="4"/>
        <v>50</v>
      </c>
      <c r="C61" s="4">
        <f t="shared" ca="1" si="15"/>
        <v>-29996280.078282315</v>
      </c>
      <c r="D61" s="4">
        <f t="shared" ca="1" si="15"/>
        <v>256715.41600232286</v>
      </c>
      <c r="E61" s="4">
        <f t="shared" ca="1" si="15"/>
        <v>296834.51877583377</v>
      </c>
      <c r="F61" s="4">
        <f t="shared" ca="1" si="15"/>
        <v>296262.70635722886</v>
      </c>
      <c r="G61" s="4">
        <f t="shared" ca="1" si="15"/>
        <v>336751.62903343659</v>
      </c>
      <c r="H61" s="4">
        <f t="shared" ca="1" si="15"/>
        <v>373331.56155831652</v>
      </c>
      <c r="I61" s="4">
        <f t="shared" ca="1" si="15"/>
        <v>411006.85259266268</v>
      </c>
      <c r="J61" s="4">
        <f t="shared" ca="1" si="15"/>
        <v>450366.54398298479</v>
      </c>
      <c r="K61" s="4">
        <f t="shared" ca="1" si="15"/>
        <v>490924.6505648279</v>
      </c>
      <c r="L61" s="4">
        <f t="shared" ca="1" si="15"/>
        <v>530413.21412907611</v>
      </c>
      <c r="M61" s="4">
        <f t="shared" ca="1" si="15"/>
        <v>520211.52358415857</v>
      </c>
      <c r="N61" s="4">
        <f t="shared" ca="1" si="15"/>
        <v>373835.28236518143</v>
      </c>
      <c r="O61" s="4">
        <f t="shared" ca="1" si="15"/>
        <v>388537.55861310294</v>
      </c>
      <c r="P61" s="4">
        <f t="shared" ca="1" si="15"/>
        <v>404622.72626410611</v>
      </c>
      <c r="Q61" s="4">
        <f t="shared" ca="1" si="15"/>
        <v>420966.25632015447</v>
      </c>
      <c r="R61" s="4">
        <f t="shared" ca="1" si="15"/>
        <v>441140.82531534502</v>
      </c>
      <c r="S61" s="4">
        <f t="shared" ref="S61:AG70" ca="1" si="18">IF(S$11&lt;=$A61,S$7,0)+IF(S$11=$A61,S$8)</f>
        <v>459310.99737284088</v>
      </c>
      <c r="T61" s="4">
        <f t="shared" ca="1" si="18"/>
        <v>498477.95620842912</v>
      </c>
      <c r="U61" s="4">
        <f t="shared" ca="1" si="18"/>
        <v>517082.82310912292</v>
      </c>
      <c r="V61" s="4">
        <f t="shared" ca="1" si="18"/>
        <v>537479.50512350234</v>
      </c>
      <c r="W61" s="4">
        <f t="shared" ca="1" si="18"/>
        <v>558175.22163698939</v>
      </c>
      <c r="X61" s="4">
        <f t="shared" ca="1" si="18"/>
        <v>437613.7614378006</v>
      </c>
      <c r="Y61" s="4">
        <f t="shared" ca="1" si="18"/>
        <v>440485.20363864256</v>
      </c>
      <c r="Z61" s="4">
        <f t="shared" ca="1" si="18"/>
        <v>324932.12867154391</v>
      </c>
      <c r="AA61" s="4">
        <f t="shared" ca="1" si="18"/>
        <v>337582.33994087973</v>
      </c>
      <c r="AB61" s="4">
        <f t="shared" ca="1" si="18"/>
        <v>607841.87067943346</v>
      </c>
      <c r="AC61" s="4">
        <f t="shared" ca="1" si="18"/>
        <v>649560.39911268745</v>
      </c>
      <c r="AD61" s="4">
        <f t="shared" ca="1" si="18"/>
        <v>879106.42954238341</v>
      </c>
      <c r="AE61" s="4">
        <f t="shared" ca="1" si="18"/>
        <v>886645.5272850066</v>
      </c>
      <c r="AF61" s="4">
        <f t="shared" ca="1" si="18"/>
        <v>858789.08477106085</v>
      </c>
      <c r="AG61" s="4">
        <f t="shared" ca="1" si="18"/>
        <v>861705.73681264324</v>
      </c>
      <c r="AH61" s="4">
        <f t="shared" ca="1" si="16"/>
        <v>755258.8162266321</v>
      </c>
      <c r="AI61" s="4">
        <f t="shared" ca="1" si="16"/>
        <v>749058.57098353514</v>
      </c>
      <c r="AJ61" s="4">
        <f t="shared" ca="1" si="16"/>
        <v>686944.15285389335</v>
      </c>
      <c r="AK61" s="4">
        <f t="shared" ca="1" si="16"/>
        <v>691192.3648990842</v>
      </c>
      <c r="AL61" s="4">
        <f t="shared" ca="1" si="16"/>
        <v>695470.40041436348</v>
      </c>
      <c r="AM61" s="4">
        <f t="shared" ca="1" si="16"/>
        <v>699778.45952975156</v>
      </c>
      <c r="AN61" s="4">
        <f t="shared" ca="1" si="16"/>
        <v>704116.74359624228</v>
      </c>
      <c r="AO61" s="4">
        <f t="shared" ca="1" si="16"/>
        <v>708485.45519155893</v>
      </c>
      <c r="AP61" s="4">
        <f t="shared" ca="1" si="16"/>
        <v>713509.60442792159</v>
      </c>
      <c r="AQ61" s="4">
        <f t="shared" ca="1" si="16"/>
        <v>718573.30616785842</v>
      </c>
      <c r="AR61" s="4">
        <f t="shared" ca="1" si="16"/>
        <v>587553.19352474611</v>
      </c>
      <c r="AS61" s="4">
        <f t="shared" ca="1" si="16"/>
        <v>588953.95749634271</v>
      </c>
      <c r="AT61" s="4">
        <f t="shared" ca="1" si="16"/>
        <v>492456.23091290693</v>
      </c>
      <c r="AU61" s="4">
        <f t="shared" ca="1" si="16"/>
        <v>483465.79183876759</v>
      </c>
      <c r="AV61" s="4">
        <f t="shared" ca="1" si="16"/>
        <v>640854.6774612735</v>
      </c>
      <c r="AW61" s="4">
        <f t="shared" ca="1" si="16"/>
        <v>669011.82981176372</v>
      </c>
      <c r="AX61" s="4">
        <f t="shared" ca="1" si="17"/>
        <v>952573.97873954417</v>
      </c>
      <c r="AY61" s="4">
        <f t="shared" ca="1" si="17"/>
        <v>975516.72537232598</v>
      </c>
      <c r="AZ61" s="4">
        <f t="shared" ca="1" si="17"/>
        <v>54012434.261758737</v>
      </c>
      <c r="BA61" s="4">
        <f t="shared" si="17"/>
        <v>0</v>
      </c>
      <c r="BB61" s="4">
        <f t="shared" si="17"/>
        <v>0</v>
      </c>
      <c r="BC61" s="4">
        <f t="shared" si="17"/>
        <v>0</v>
      </c>
      <c r="BD61" s="4">
        <f t="shared" si="17"/>
        <v>0</v>
      </c>
      <c r="BE61" s="4">
        <f t="shared" si="17"/>
        <v>0</v>
      </c>
      <c r="BF61" s="4">
        <f t="shared" si="17"/>
        <v>0</v>
      </c>
      <c r="BG61" s="4">
        <f t="shared" si="17"/>
        <v>0</v>
      </c>
      <c r="BH61" s="4">
        <f t="shared" si="17"/>
        <v>0</v>
      </c>
      <c r="BI61" s="4">
        <f t="shared" si="17"/>
        <v>0</v>
      </c>
      <c r="BK61" s="7">
        <f t="shared" ca="1" si="6"/>
        <v>0.10647794406654221</v>
      </c>
    </row>
    <row r="62" spans="1:63" x14ac:dyDescent="0.25">
      <c r="A62">
        <f t="shared" si="4"/>
        <v>51</v>
      </c>
      <c r="C62" s="4">
        <f t="shared" ref="C62:R70" ca="1" si="19">IF(C$11&lt;=$A62,C$7,0)+IF(C$11=$A62,C$8)</f>
        <v>-29996280.078282315</v>
      </c>
      <c r="D62" s="4">
        <f t="shared" ca="1" si="19"/>
        <v>256715.41600232286</v>
      </c>
      <c r="E62" s="4">
        <f t="shared" ca="1" si="19"/>
        <v>296834.51877583377</v>
      </c>
      <c r="F62" s="4">
        <f t="shared" ca="1" si="19"/>
        <v>296262.70635722886</v>
      </c>
      <c r="G62" s="4">
        <f t="shared" ca="1" si="19"/>
        <v>336751.62903343659</v>
      </c>
      <c r="H62" s="4">
        <f t="shared" ca="1" si="19"/>
        <v>373331.56155831652</v>
      </c>
      <c r="I62" s="4">
        <f t="shared" ca="1" si="19"/>
        <v>411006.85259266268</v>
      </c>
      <c r="J62" s="4">
        <f t="shared" ca="1" si="19"/>
        <v>450366.54398298479</v>
      </c>
      <c r="K62" s="4">
        <f t="shared" ca="1" si="19"/>
        <v>490924.6505648279</v>
      </c>
      <c r="L62" s="4">
        <f t="shared" ca="1" si="19"/>
        <v>530413.21412907611</v>
      </c>
      <c r="M62" s="4">
        <f t="shared" ca="1" si="19"/>
        <v>520211.52358415857</v>
      </c>
      <c r="N62" s="4">
        <f t="shared" ca="1" si="19"/>
        <v>373835.28236518143</v>
      </c>
      <c r="O62" s="4">
        <f t="shared" ca="1" si="19"/>
        <v>388537.55861310294</v>
      </c>
      <c r="P62" s="4">
        <f t="shared" ca="1" si="19"/>
        <v>404622.72626410611</v>
      </c>
      <c r="Q62" s="4">
        <f t="shared" ca="1" si="19"/>
        <v>420966.25632015447</v>
      </c>
      <c r="R62" s="4">
        <f t="shared" ca="1" si="19"/>
        <v>441140.82531534502</v>
      </c>
      <c r="S62" s="4">
        <f t="shared" ca="1" si="18"/>
        <v>459310.99737284088</v>
      </c>
      <c r="T62" s="4">
        <f t="shared" ca="1" si="18"/>
        <v>498477.95620842912</v>
      </c>
      <c r="U62" s="4">
        <f t="shared" ca="1" si="18"/>
        <v>517082.82310912292</v>
      </c>
      <c r="V62" s="4">
        <f t="shared" ca="1" si="18"/>
        <v>537479.50512350234</v>
      </c>
      <c r="W62" s="4">
        <f t="shared" ca="1" si="18"/>
        <v>558175.22163698939</v>
      </c>
      <c r="X62" s="4">
        <f t="shared" ca="1" si="18"/>
        <v>437613.7614378006</v>
      </c>
      <c r="Y62" s="4">
        <f t="shared" ca="1" si="18"/>
        <v>440485.20363864256</v>
      </c>
      <c r="Z62" s="4">
        <f t="shared" ca="1" si="18"/>
        <v>324932.12867154391</v>
      </c>
      <c r="AA62" s="4">
        <f t="shared" ca="1" si="18"/>
        <v>337582.33994087973</v>
      </c>
      <c r="AB62" s="4">
        <f t="shared" ca="1" si="18"/>
        <v>607841.87067943346</v>
      </c>
      <c r="AC62" s="4">
        <f t="shared" ca="1" si="18"/>
        <v>649560.39911268745</v>
      </c>
      <c r="AD62" s="4">
        <f t="shared" ca="1" si="18"/>
        <v>879106.42954238341</v>
      </c>
      <c r="AE62" s="4">
        <f t="shared" ca="1" si="18"/>
        <v>886645.5272850066</v>
      </c>
      <c r="AF62" s="4">
        <f t="shared" ca="1" si="18"/>
        <v>858789.08477106085</v>
      </c>
      <c r="AG62" s="4">
        <f t="shared" ca="1" si="18"/>
        <v>861705.73681264324</v>
      </c>
      <c r="AH62" s="4">
        <f t="shared" ca="1" si="16"/>
        <v>755258.8162266321</v>
      </c>
      <c r="AI62" s="4">
        <f t="shared" ca="1" si="16"/>
        <v>749058.57098353514</v>
      </c>
      <c r="AJ62" s="4">
        <f t="shared" ca="1" si="16"/>
        <v>686944.15285389335</v>
      </c>
      <c r="AK62" s="4">
        <f t="shared" ca="1" si="16"/>
        <v>691192.3648990842</v>
      </c>
      <c r="AL62" s="4">
        <f t="shared" ca="1" si="16"/>
        <v>695470.40041436348</v>
      </c>
      <c r="AM62" s="4">
        <f t="shared" ca="1" si="16"/>
        <v>699778.45952975156</v>
      </c>
      <c r="AN62" s="4">
        <f t="shared" ca="1" si="16"/>
        <v>704116.74359624228</v>
      </c>
      <c r="AO62" s="4">
        <f t="shared" ca="1" si="16"/>
        <v>708485.45519155893</v>
      </c>
      <c r="AP62" s="4">
        <f t="shared" ca="1" si="16"/>
        <v>713509.60442792159</v>
      </c>
      <c r="AQ62" s="4">
        <f t="shared" ca="1" si="16"/>
        <v>718573.30616785842</v>
      </c>
      <c r="AR62" s="4">
        <f t="shared" ca="1" si="16"/>
        <v>587553.19352474611</v>
      </c>
      <c r="AS62" s="4">
        <f t="shared" ca="1" si="16"/>
        <v>588953.95749634271</v>
      </c>
      <c r="AT62" s="4">
        <f t="shared" ca="1" si="16"/>
        <v>492456.23091290693</v>
      </c>
      <c r="AU62" s="4">
        <f t="shared" ca="1" si="16"/>
        <v>483465.79183876759</v>
      </c>
      <c r="AV62" s="4">
        <f t="shared" ca="1" si="16"/>
        <v>640854.6774612735</v>
      </c>
      <c r="AW62" s="4">
        <f t="shared" ca="1" si="16"/>
        <v>669011.82981176372</v>
      </c>
      <c r="AX62" s="4">
        <f t="shared" ca="1" si="17"/>
        <v>952573.97873954417</v>
      </c>
      <c r="AY62" s="4">
        <f t="shared" ca="1" si="17"/>
        <v>975516.72537232598</v>
      </c>
      <c r="AZ62" s="4">
        <f t="shared" ca="1" si="17"/>
        <v>1077383.8967460685</v>
      </c>
      <c r="BA62" s="4">
        <f t="shared" ca="1" si="17"/>
        <v>54358976.199537449</v>
      </c>
      <c r="BB62" s="4">
        <f t="shared" si="17"/>
        <v>0</v>
      </c>
      <c r="BC62" s="4">
        <f t="shared" si="17"/>
        <v>0</v>
      </c>
      <c r="BD62" s="4">
        <f t="shared" si="17"/>
        <v>0</v>
      </c>
      <c r="BE62" s="4">
        <f t="shared" si="17"/>
        <v>0</v>
      </c>
      <c r="BF62" s="4">
        <f t="shared" si="17"/>
        <v>0</v>
      </c>
      <c r="BG62" s="4">
        <f t="shared" si="17"/>
        <v>0</v>
      </c>
      <c r="BH62" s="4">
        <f t="shared" si="17"/>
        <v>0</v>
      </c>
      <c r="BI62" s="4">
        <f t="shared" si="17"/>
        <v>0</v>
      </c>
      <c r="BK62" s="7">
        <f t="shared" ca="1" si="6"/>
        <v>0.10655390400003828</v>
      </c>
    </row>
    <row r="63" spans="1:63" x14ac:dyDescent="0.25">
      <c r="A63">
        <f t="shared" si="4"/>
        <v>52</v>
      </c>
      <c r="C63" s="4">
        <f t="shared" ca="1" si="19"/>
        <v>-29996280.078282315</v>
      </c>
      <c r="D63" s="4">
        <f t="shared" ca="1" si="19"/>
        <v>256715.41600232286</v>
      </c>
      <c r="E63" s="4">
        <f t="shared" ca="1" si="19"/>
        <v>296834.51877583377</v>
      </c>
      <c r="F63" s="4">
        <f t="shared" ca="1" si="19"/>
        <v>296262.70635722886</v>
      </c>
      <c r="G63" s="4">
        <f t="shared" ca="1" si="19"/>
        <v>336751.62903343659</v>
      </c>
      <c r="H63" s="4">
        <f t="shared" ca="1" si="19"/>
        <v>373331.56155831652</v>
      </c>
      <c r="I63" s="4">
        <f t="shared" ca="1" si="19"/>
        <v>411006.85259266268</v>
      </c>
      <c r="J63" s="4">
        <f t="shared" ca="1" si="19"/>
        <v>450366.54398298479</v>
      </c>
      <c r="K63" s="4">
        <f t="shared" ca="1" si="19"/>
        <v>490924.6505648279</v>
      </c>
      <c r="L63" s="4">
        <f t="shared" ca="1" si="19"/>
        <v>530413.21412907611</v>
      </c>
      <c r="M63" s="4">
        <f t="shared" ca="1" si="19"/>
        <v>520211.52358415857</v>
      </c>
      <c r="N63" s="4">
        <f t="shared" ca="1" si="19"/>
        <v>373835.28236518143</v>
      </c>
      <c r="O63" s="4">
        <f t="shared" ca="1" si="19"/>
        <v>388537.55861310294</v>
      </c>
      <c r="P63" s="4">
        <f t="shared" ca="1" si="19"/>
        <v>404622.72626410611</v>
      </c>
      <c r="Q63" s="4">
        <f t="shared" ca="1" si="19"/>
        <v>420966.25632015447</v>
      </c>
      <c r="R63" s="4">
        <f t="shared" ca="1" si="19"/>
        <v>441140.82531534502</v>
      </c>
      <c r="S63" s="4">
        <f t="shared" ca="1" si="18"/>
        <v>459310.99737284088</v>
      </c>
      <c r="T63" s="4">
        <f t="shared" ca="1" si="18"/>
        <v>498477.95620842912</v>
      </c>
      <c r="U63" s="4">
        <f t="shared" ca="1" si="18"/>
        <v>517082.82310912292</v>
      </c>
      <c r="V63" s="4">
        <f t="shared" ca="1" si="18"/>
        <v>537479.50512350234</v>
      </c>
      <c r="W63" s="4">
        <f t="shared" ca="1" si="18"/>
        <v>558175.22163698939</v>
      </c>
      <c r="X63" s="4">
        <f t="shared" ca="1" si="18"/>
        <v>437613.7614378006</v>
      </c>
      <c r="Y63" s="4">
        <f t="shared" ca="1" si="18"/>
        <v>440485.20363864256</v>
      </c>
      <c r="Z63" s="4">
        <f t="shared" ca="1" si="18"/>
        <v>324932.12867154391</v>
      </c>
      <c r="AA63" s="4">
        <f t="shared" ca="1" si="18"/>
        <v>337582.33994087973</v>
      </c>
      <c r="AB63" s="4">
        <f t="shared" ca="1" si="18"/>
        <v>607841.87067943346</v>
      </c>
      <c r="AC63" s="4">
        <f t="shared" ca="1" si="18"/>
        <v>649560.39911268745</v>
      </c>
      <c r="AD63" s="4">
        <f t="shared" ca="1" si="18"/>
        <v>879106.42954238341</v>
      </c>
      <c r="AE63" s="4">
        <f t="shared" ca="1" si="18"/>
        <v>886645.5272850066</v>
      </c>
      <c r="AF63" s="4">
        <f t="shared" ca="1" si="18"/>
        <v>858789.08477106085</v>
      </c>
      <c r="AG63" s="4">
        <f t="shared" ca="1" si="18"/>
        <v>861705.73681264324</v>
      </c>
      <c r="AH63" s="4">
        <f t="shared" ca="1" si="16"/>
        <v>755258.8162266321</v>
      </c>
      <c r="AI63" s="4">
        <f t="shared" ca="1" si="16"/>
        <v>749058.57098353514</v>
      </c>
      <c r="AJ63" s="4">
        <f t="shared" ca="1" si="16"/>
        <v>686944.15285389335</v>
      </c>
      <c r="AK63" s="4">
        <f t="shared" ca="1" si="16"/>
        <v>691192.3648990842</v>
      </c>
      <c r="AL63" s="4">
        <f t="shared" ca="1" si="16"/>
        <v>695470.40041436348</v>
      </c>
      <c r="AM63" s="4">
        <f t="shared" ca="1" si="16"/>
        <v>699778.45952975156</v>
      </c>
      <c r="AN63" s="4">
        <f t="shared" ca="1" si="16"/>
        <v>704116.74359624228</v>
      </c>
      <c r="AO63" s="4">
        <f t="shared" ca="1" si="16"/>
        <v>708485.45519155893</v>
      </c>
      <c r="AP63" s="4">
        <f t="shared" ca="1" si="16"/>
        <v>713509.60442792159</v>
      </c>
      <c r="AQ63" s="4">
        <f t="shared" ca="1" si="16"/>
        <v>718573.30616785842</v>
      </c>
      <c r="AR63" s="4">
        <f t="shared" ca="1" si="16"/>
        <v>587553.19352474611</v>
      </c>
      <c r="AS63" s="4">
        <f t="shared" ca="1" si="16"/>
        <v>588953.95749634271</v>
      </c>
      <c r="AT63" s="4">
        <f t="shared" ca="1" si="16"/>
        <v>492456.23091290693</v>
      </c>
      <c r="AU63" s="4">
        <f t="shared" ca="1" si="16"/>
        <v>483465.79183876759</v>
      </c>
      <c r="AV63" s="4">
        <f t="shared" ca="1" si="16"/>
        <v>640854.6774612735</v>
      </c>
      <c r="AW63" s="4">
        <f t="shared" ca="1" si="16"/>
        <v>669011.82981176372</v>
      </c>
      <c r="AX63" s="4">
        <f t="shared" ca="1" si="17"/>
        <v>952573.97873954417</v>
      </c>
      <c r="AY63" s="4">
        <f t="shared" ca="1" si="17"/>
        <v>975516.72537232598</v>
      </c>
      <c r="AZ63" s="4">
        <f t="shared" ca="1" si="17"/>
        <v>1077383.8967460685</v>
      </c>
      <c r="BA63" s="4">
        <f t="shared" ca="1" si="17"/>
        <v>1069479.3039357434</v>
      </c>
      <c r="BB63" s="4">
        <f t="shared" ca="1" si="17"/>
        <v>54457775.154756755</v>
      </c>
      <c r="BC63" s="4">
        <f t="shared" si="17"/>
        <v>0</v>
      </c>
      <c r="BD63" s="4">
        <f t="shared" si="17"/>
        <v>0</v>
      </c>
      <c r="BE63" s="4">
        <f t="shared" si="17"/>
        <v>0</v>
      </c>
      <c r="BF63" s="4">
        <f t="shared" si="17"/>
        <v>0</v>
      </c>
      <c r="BG63" s="4">
        <f t="shared" si="17"/>
        <v>0</v>
      </c>
      <c r="BH63" s="4">
        <f t="shared" si="17"/>
        <v>0</v>
      </c>
      <c r="BI63" s="4">
        <f t="shared" si="17"/>
        <v>0</v>
      </c>
      <c r="BK63" s="7">
        <f t="shared" ca="1" si="6"/>
        <v>0.10634058310316785</v>
      </c>
    </row>
    <row r="64" spans="1:63" x14ac:dyDescent="0.25">
      <c r="A64">
        <f t="shared" si="4"/>
        <v>53</v>
      </c>
      <c r="C64" s="4">
        <f t="shared" ca="1" si="19"/>
        <v>-29996280.078282315</v>
      </c>
      <c r="D64" s="4">
        <f t="shared" ca="1" si="19"/>
        <v>256715.41600232286</v>
      </c>
      <c r="E64" s="4">
        <f t="shared" ca="1" si="19"/>
        <v>296834.51877583377</v>
      </c>
      <c r="F64" s="4">
        <f t="shared" ca="1" si="19"/>
        <v>296262.70635722886</v>
      </c>
      <c r="G64" s="4">
        <f t="shared" ca="1" si="19"/>
        <v>336751.62903343659</v>
      </c>
      <c r="H64" s="4">
        <f t="shared" ca="1" si="19"/>
        <v>373331.56155831652</v>
      </c>
      <c r="I64" s="4">
        <f t="shared" ca="1" si="19"/>
        <v>411006.85259266268</v>
      </c>
      <c r="J64" s="4">
        <f t="shared" ca="1" si="19"/>
        <v>450366.54398298479</v>
      </c>
      <c r="K64" s="4">
        <f t="shared" ca="1" si="19"/>
        <v>490924.6505648279</v>
      </c>
      <c r="L64" s="4">
        <f t="shared" ca="1" si="19"/>
        <v>530413.21412907611</v>
      </c>
      <c r="M64" s="4">
        <f t="shared" ca="1" si="19"/>
        <v>520211.52358415857</v>
      </c>
      <c r="N64" s="4">
        <f t="shared" ca="1" si="19"/>
        <v>373835.28236518143</v>
      </c>
      <c r="O64" s="4">
        <f t="shared" ca="1" si="19"/>
        <v>388537.55861310294</v>
      </c>
      <c r="P64" s="4">
        <f t="shared" ca="1" si="19"/>
        <v>404622.72626410611</v>
      </c>
      <c r="Q64" s="4">
        <f t="shared" ca="1" si="19"/>
        <v>420966.25632015447</v>
      </c>
      <c r="R64" s="4">
        <f t="shared" ca="1" si="19"/>
        <v>441140.82531534502</v>
      </c>
      <c r="S64" s="4">
        <f t="shared" ca="1" si="18"/>
        <v>459310.99737284088</v>
      </c>
      <c r="T64" s="4">
        <f t="shared" ca="1" si="18"/>
        <v>498477.95620842912</v>
      </c>
      <c r="U64" s="4">
        <f t="shared" ca="1" si="18"/>
        <v>517082.82310912292</v>
      </c>
      <c r="V64" s="4">
        <f t="shared" ca="1" si="18"/>
        <v>537479.50512350234</v>
      </c>
      <c r="W64" s="4">
        <f t="shared" ca="1" si="18"/>
        <v>558175.22163698939</v>
      </c>
      <c r="X64" s="4">
        <f t="shared" ca="1" si="18"/>
        <v>437613.7614378006</v>
      </c>
      <c r="Y64" s="4">
        <f t="shared" ca="1" si="18"/>
        <v>440485.20363864256</v>
      </c>
      <c r="Z64" s="4">
        <f t="shared" ca="1" si="18"/>
        <v>324932.12867154391</v>
      </c>
      <c r="AA64" s="4">
        <f t="shared" ca="1" si="18"/>
        <v>337582.33994087973</v>
      </c>
      <c r="AB64" s="4">
        <f t="shared" ca="1" si="18"/>
        <v>607841.87067943346</v>
      </c>
      <c r="AC64" s="4">
        <f t="shared" ca="1" si="18"/>
        <v>649560.39911268745</v>
      </c>
      <c r="AD64" s="4">
        <f t="shared" ca="1" si="18"/>
        <v>879106.42954238341</v>
      </c>
      <c r="AE64" s="4">
        <f t="shared" ca="1" si="18"/>
        <v>886645.5272850066</v>
      </c>
      <c r="AF64" s="4">
        <f t="shared" ca="1" si="18"/>
        <v>858789.08477106085</v>
      </c>
      <c r="AG64" s="4">
        <f t="shared" ca="1" si="18"/>
        <v>861705.73681264324</v>
      </c>
      <c r="AH64" s="4">
        <f t="shared" ca="1" si="16"/>
        <v>755258.8162266321</v>
      </c>
      <c r="AI64" s="4">
        <f t="shared" ca="1" si="16"/>
        <v>749058.57098353514</v>
      </c>
      <c r="AJ64" s="4">
        <f t="shared" ca="1" si="16"/>
        <v>686944.15285389335</v>
      </c>
      <c r="AK64" s="4">
        <f t="shared" ca="1" si="16"/>
        <v>691192.3648990842</v>
      </c>
      <c r="AL64" s="4">
        <f t="shared" ca="1" si="16"/>
        <v>695470.40041436348</v>
      </c>
      <c r="AM64" s="4">
        <f t="shared" ca="1" si="16"/>
        <v>699778.45952975156</v>
      </c>
      <c r="AN64" s="4">
        <f t="shared" ca="1" si="16"/>
        <v>704116.74359624228</v>
      </c>
      <c r="AO64" s="4">
        <f t="shared" ca="1" si="16"/>
        <v>708485.45519155893</v>
      </c>
      <c r="AP64" s="4">
        <f t="shared" ca="1" si="16"/>
        <v>713509.60442792159</v>
      </c>
      <c r="AQ64" s="4">
        <f t="shared" ca="1" si="16"/>
        <v>718573.30616785842</v>
      </c>
      <c r="AR64" s="4">
        <f t="shared" ca="1" si="16"/>
        <v>587553.19352474611</v>
      </c>
      <c r="AS64" s="4">
        <f t="shared" ca="1" si="16"/>
        <v>588953.95749634271</v>
      </c>
      <c r="AT64" s="4">
        <f t="shared" ca="1" si="16"/>
        <v>492456.23091290693</v>
      </c>
      <c r="AU64" s="4">
        <f t="shared" ca="1" si="16"/>
        <v>483465.79183876759</v>
      </c>
      <c r="AV64" s="4">
        <f t="shared" ca="1" si="16"/>
        <v>640854.6774612735</v>
      </c>
      <c r="AW64" s="4">
        <f t="shared" ca="1" si="16"/>
        <v>669011.82981176372</v>
      </c>
      <c r="AX64" s="4">
        <f t="shared" ca="1" si="17"/>
        <v>952573.97873954417</v>
      </c>
      <c r="AY64" s="4">
        <f t="shared" ca="1" si="17"/>
        <v>975516.72537232598</v>
      </c>
      <c r="AZ64" s="4">
        <f t="shared" ca="1" si="17"/>
        <v>1077383.8967460685</v>
      </c>
      <c r="BA64" s="4">
        <f t="shared" ca="1" si="17"/>
        <v>1069479.3039357434</v>
      </c>
      <c r="BB64" s="4">
        <f t="shared" ca="1" si="17"/>
        <v>884908.9794092346</v>
      </c>
      <c r="BC64" s="4">
        <f t="shared" ca="1" si="17"/>
        <v>54745480.239987463</v>
      </c>
      <c r="BD64" s="4">
        <f t="shared" si="17"/>
        <v>0</v>
      </c>
      <c r="BE64" s="4">
        <f t="shared" si="17"/>
        <v>0</v>
      </c>
      <c r="BF64" s="4">
        <f t="shared" si="17"/>
        <v>0</v>
      </c>
      <c r="BG64" s="4">
        <f t="shared" si="17"/>
        <v>0</v>
      </c>
      <c r="BH64" s="4">
        <f t="shared" si="17"/>
        <v>0</v>
      </c>
      <c r="BI64" s="4">
        <f t="shared" si="17"/>
        <v>0</v>
      </c>
      <c r="BK64" s="7">
        <f ca="1">-1+(1+IRR(C64:BI64))^4</f>
        <v>0.10613445387996312</v>
      </c>
    </row>
    <row r="65" spans="1:63" x14ac:dyDescent="0.25">
      <c r="A65">
        <f t="shared" si="4"/>
        <v>54</v>
      </c>
      <c r="C65" s="4">
        <f t="shared" ca="1" si="19"/>
        <v>-29996280.078282315</v>
      </c>
      <c r="D65" s="4">
        <f t="shared" ca="1" si="19"/>
        <v>256715.41600232286</v>
      </c>
      <c r="E65" s="4">
        <f t="shared" ca="1" si="19"/>
        <v>296834.51877583377</v>
      </c>
      <c r="F65" s="4">
        <f t="shared" ca="1" si="19"/>
        <v>296262.70635722886</v>
      </c>
      <c r="G65" s="4">
        <f t="shared" ca="1" si="19"/>
        <v>336751.62903343659</v>
      </c>
      <c r="H65" s="4">
        <f t="shared" ca="1" si="19"/>
        <v>373331.56155831652</v>
      </c>
      <c r="I65" s="4">
        <f t="shared" ca="1" si="19"/>
        <v>411006.85259266268</v>
      </c>
      <c r="J65" s="4">
        <f t="shared" ca="1" si="19"/>
        <v>450366.54398298479</v>
      </c>
      <c r="K65" s="4">
        <f t="shared" ca="1" si="19"/>
        <v>490924.6505648279</v>
      </c>
      <c r="L65" s="4">
        <f t="shared" ca="1" si="19"/>
        <v>530413.21412907611</v>
      </c>
      <c r="M65" s="4">
        <f t="shared" ca="1" si="19"/>
        <v>520211.52358415857</v>
      </c>
      <c r="N65" s="4">
        <f t="shared" ca="1" si="19"/>
        <v>373835.28236518143</v>
      </c>
      <c r="O65" s="4">
        <f t="shared" ca="1" si="19"/>
        <v>388537.55861310294</v>
      </c>
      <c r="P65" s="4">
        <f t="shared" ca="1" si="19"/>
        <v>404622.72626410611</v>
      </c>
      <c r="Q65" s="4">
        <f t="shared" ca="1" si="19"/>
        <v>420966.25632015447</v>
      </c>
      <c r="R65" s="4">
        <f t="shared" ca="1" si="19"/>
        <v>441140.82531534502</v>
      </c>
      <c r="S65" s="4">
        <f t="shared" ca="1" si="18"/>
        <v>459310.99737284088</v>
      </c>
      <c r="T65" s="4">
        <f t="shared" ca="1" si="18"/>
        <v>498477.95620842912</v>
      </c>
      <c r="U65" s="4">
        <f t="shared" ca="1" si="18"/>
        <v>517082.82310912292</v>
      </c>
      <c r="V65" s="4">
        <f t="shared" ca="1" si="18"/>
        <v>537479.50512350234</v>
      </c>
      <c r="W65" s="4">
        <f t="shared" ca="1" si="18"/>
        <v>558175.22163698939</v>
      </c>
      <c r="X65" s="4">
        <f t="shared" ca="1" si="18"/>
        <v>437613.7614378006</v>
      </c>
      <c r="Y65" s="4">
        <f t="shared" ca="1" si="18"/>
        <v>440485.20363864256</v>
      </c>
      <c r="Z65" s="4">
        <f t="shared" ca="1" si="18"/>
        <v>324932.12867154391</v>
      </c>
      <c r="AA65" s="4">
        <f t="shared" ca="1" si="18"/>
        <v>337582.33994087973</v>
      </c>
      <c r="AB65" s="4">
        <f t="shared" ca="1" si="18"/>
        <v>607841.87067943346</v>
      </c>
      <c r="AC65" s="4">
        <f t="shared" ca="1" si="18"/>
        <v>649560.39911268745</v>
      </c>
      <c r="AD65" s="4">
        <f t="shared" ca="1" si="18"/>
        <v>879106.42954238341</v>
      </c>
      <c r="AE65" s="4">
        <f t="shared" ca="1" si="18"/>
        <v>886645.5272850066</v>
      </c>
      <c r="AF65" s="4">
        <f t="shared" ca="1" si="18"/>
        <v>858789.08477106085</v>
      </c>
      <c r="AG65" s="4">
        <f t="shared" ca="1" si="18"/>
        <v>861705.73681264324</v>
      </c>
      <c r="AH65" s="4">
        <f t="shared" ca="1" si="16"/>
        <v>755258.8162266321</v>
      </c>
      <c r="AI65" s="4">
        <f t="shared" ca="1" si="16"/>
        <v>749058.57098353514</v>
      </c>
      <c r="AJ65" s="4">
        <f t="shared" ca="1" si="16"/>
        <v>686944.15285389335</v>
      </c>
      <c r="AK65" s="4">
        <f t="shared" ca="1" si="16"/>
        <v>691192.3648990842</v>
      </c>
      <c r="AL65" s="4">
        <f t="shared" ca="1" si="16"/>
        <v>695470.40041436348</v>
      </c>
      <c r="AM65" s="4">
        <f t="shared" ca="1" si="16"/>
        <v>699778.45952975156</v>
      </c>
      <c r="AN65" s="4">
        <f t="shared" ca="1" si="16"/>
        <v>704116.74359624228</v>
      </c>
      <c r="AO65" s="4">
        <f t="shared" ca="1" si="16"/>
        <v>708485.45519155893</v>
      </c>
      <c r="AP65" s="4">
        <f t="shared" ca="1" si="16"/>
        <v>713509.60442792159</v>
      </c>
      <c r="AQ65" s="4">
        <f t="shared" ca="1" si="16"/>
        <v>718573.30616785842</v>
      </c>
      <c r="AR65" s="4">
        <f t="shared" ca="1" si="16"/>
        <v>587553.19352474611</v>
      </c>
      <c r="AS65" s="4">
        <f t="shared" ca="1" si="16"/>
        <v>588953.95749634271</v>
      </c>
      <c r="AT65" s="4">
        <f t="shared" ca="1" si="16"/>
        <v>492456.23091290693</v>
      </c>
      <c r="AU65" s="4">
        <f t="shared" ca="1" si="16"/>
        <v>483465.79183876759</v>
      </c>
      <c r="AV65" s="4">
        <f t="shared" ca="1" si="16"/>
        <v>640854.6774612735</v>
      </c>
      <c r="AW65" s="4">
        <f t="shared" ca="1" si="16"/>
        <v>669011.82981176372</v>
      </c>
      <c r="AX65" s="4">
        <f t="shared" ca="1" si="17"/>
        <v>952573.97873954417</v>
      </c>
      <c r="AY65" s="4">
        <f t="shared" ca="1" si="17"/>
        <v>975516.72537232598</v>
      </c>
      <c r="AZ65" s="4">
        <f t="shared" ca="1" si="17"/>
        <v>1077383.8967460685</v>
      </c>
      <c r="BA65" s="4">
        <f t="shared" ca="1" si="17"/>
        <v>1069479.3039357434</v>
      </c>
      <c r="BB65" s="4">
        <f t="shared" ca="1" si="17"/>
        <v>884908.9794092346</v>
      </c>
      <c r="BC65" s="4">
        <f t="shared" ca="1" si="17"/>
        <v>889007.31451983191</v>
      </c>
      <c r="BD65" s="4">
        <f t="shared" ca="1" si="17"/>
        <v>55166784.973492302</v>
      </c>
      <c r="BE65" s="4">
        <f t="shared" si="17"/>
        <v>0</v>
      </c>
      <c r="BF65" s="4">
        <f t="shared" si="17"/>
        <v>0</v>
      </c>
      <c r="BG65" s="4">
        <f t="shared" si="17"/>
        <v>0</v>
      </c>
      <c r="BH65" s="4">
        <f t="shared" si="17"/>
        <v>0</v>
      </c>
      <c r="BI65" s="4">
        <f t="shared" si="17"/>
        <v>0</v>
      </c>
      <c r="BK65" s="7">
        <f t="shared" ca="1" si="6"/>
        <v>0.10606912284644876</v>
      </c>
    </row>
    <row r="66" spans="1:63" x14ac:dyDescent="0.25">
      <c r="A66">
        <f t="shared" si="4"/>
        <v>55</v>
      </c>
      <c r="C66" s="4">
        <f t="shared" ca="1" si="19"/>
        <v>-29996280.078282315</v>
      </c>
      <c r="D66" s="4">
        <f t="shared" ca="1" si="19"/>
        <v>256715.41600232286</v>
      </c>
      <c r="E66" s="4">
        <f t="shared" ca="1" si="19"/>
        <v>296834.51877583377</v>
      </c>
      <c r="F66" s="4">
        <f t="shared" ca="1" si="19"/>
        <v>296262.70635722886</v>
      </c>
      <c r="G66" s="4">
        <f t="shared" ca="1" si="19"/>
        <v>336751.62903343659</v>
      </c>
      <c r="H66" s="4">
        <f t="shared" ca="1" si="19"/>
        <v>373331.56155831652</v>
      </c>
      <c r="I66" s="4">
        <f t="shared" ca="1" si="19"/>
        <v>411006.85259266268</v>
      </c>
      <c r="J66" s="4">
        <f t="shared" ca="1" si="19"/>
        <v>450366.54398298479</v>
      </c>
      <c r="K66" s="4">
        <f t="shared" ca="1" si="19"/>
        <v>490924.6505648279</v>
      </c>
      <c r="L66" s="4">
        <f t="shared" ca="1" si="19"/>
        <v>530413.21412907611</v>
      </c>
      <c r="M66" s="4">
        <f t="shared" ca="1" si="19"/>
        <v>520211.52358415857</v>
      </c>
      <c r="N66" s="4">
        <f t="shared" ca="1" si="19"/>
        <v>373835.28236518143</v>
      </c>
      <c r="O66" s="4">
        <f t="shared" ca="1" si="19"/>
        <v>388537.55861310294</v>
      </c>
      <c r="P66" s="4">
        <f t="shared" ca="1" si="19"/>
        <v>404622.72626410611</v>
      </c>
      <c r="Q66" s="4">
        <f t="shared" ca="1" si="19"/>
        <v>420966.25632015447</v>
      </c>
      <c r="R66" s="4">
        <f t="shared" ca="1" si="19"/>
        <v>441140.82531534502</v>
      </c>
      <c r="S66" s="4">
        <f t="shared" ca="1" si="18"/>
        <v>459310.99737284088</v>
      </c>
      <c r="T66" s="4">
        <f t="shared" ca="1" si="18"/>
        <v>498477.95620842912</v>
      </c>
      <c r="U66" s="4">
        <f t="shared" ca="1" si="18"/>
        <v>517082.82310912292</v>
      </c>
      <c r="V66" s="4">
        <f t="shared" ca="1" si="18"/>
        <v>537479.50512350234</v>
      </c>
      <c r="W66" s="4">
        <f t="shared" ca="1" si="18"/>
        <v>558175.22163698939</v>
      </c>
      <c r="X66" s="4">
        <f t="shared" ca="1" si="18"/>
        <v>437613.7614378006</v>
      </c>
      <c r="Y66" s="4">
        <f t="shared" ca="1" si="18"/>
        <v>440485.20363864256</v>
      </c>
      <c r="Z66" s="4">
        <f t="shared" ca="1" si="18"/>
        <v>324932.12867154391</v>
      </c>
      <c r="AA66" s="4">
        <f t="shared" ca="1" si="18"/>
        <v>337582.33994087973</v>
      </c>
      <c r="AB66" s="4">
        <f t="shared" ca="1" si="18"/>
        <v>607841.87067943346</v>
      </c>
      <c r="AC66" s="4">
        <f t="shared" ca="1" si="18"/>
        <v>649560.39911268745</v>
      </c>
      <c r="AD66" s="4">
        <f t="shared" ca="1" si="18"/>
        <v>879106.42954238341</v>
      </c>
      <c r="AE66" s="4">
        <f t="shared" ca="1" si="18"/>
        <v>886645.5272850066</v>
      </c>
      <c r="AF66" s="4">
        <f t="shared" ca="1" si="18"/>
        <v>858789.08477106085</v>
      </c>
      <c r="AG66" s="4">
        <f t="shared" ca="1" si="18"/>
        <v>861705.73681264324</v>
      </c>
      <c r="AH66" s="4">
        <f t="shared" ca="1" si="16"/>
        <v>755258.8162266321</v>
      </c>
      <c r="AI66" s="4">
        <f t="shared" ca="1" si="16"/>
        <v>749058.57098353514</v>
      </c>
      <c r="AJ66" s="4">
        <f t="shared" ca="1" si="16"/>
        <v>686944.15285389335</v>
      </c>
      <c r="AK66" s="4">
        <f t="shared" ca="1" si="16"/>
        <v>691192.3648990842</v>
      </c>
      <c r="AL66" s="4">
        <f t="shared" ca="1" si="16"/>
        <v>695470.40041436348</v>
      </c>
      <c r="AM66" s="4">
        <f t="shared" ca="1" si="16"/>
        <v>699778.45952975156</v>
      </c>
      <c r="AN66" s="4">
        <f t="shared" ca="1" si="16"/>
        <v>704116.74359624228</v>
      </c>
      <c r="AO66" s="4">
        <f t="shared" ca="1" si="16"/>
        <v>708485.45519155893</v>
      </c>
      <c r="AP66" s="4">
        <f t="shared" ca="1" si="16"/>
        <v>713509.60442792159</v>
      </c>
      <c r="AQ66" s="4">
        <f t="shared" ca="1" si="16"/>
        <v>718573.30616785842</v>
      </c>
      <c r="AR66" s="4">
        <f t="shared" ca="1" si="16"/>
        <v>587553.19352474611</v>
      </c>
      <c r="AS66" s="4">
        <f t="shared" ca="1" si="16"/>
        <v>588953.95749634271</v>
      </c>
      <c r="AT66" s="4">
        <f t="shared" ca="1" si="16"/>
        <v>492456.23091290693</v>
      </c>
      <c r="AU66" s="4">
        <f t="shared" ca="1" si="16"/>
        <v>483465.79183876759</v>
      </c>
      <c r="AV66" s="4">
        <f t="shared" ca="1" si="16"/>
        <v>640854.6774612735</v>
      </c>
      <c r="AW66" s="4">
        <f t="shared" ca="1" si="16"/>
        <v>669011.82981176372</v>
      </c>
      <c r="AX66" s="4">
        <f t="shared" ca="1" si="17"/>
        <v>952573.97873954417</v>
      </c>
      <c r="AY66" s="4">
        <f t="shared" ca="1" si="17"/>
        <v>975516.72537232598</v>
      </c>
      <c r="AZ66" s="4">
        <f t="shared" ca="1" si="17"/>
        <v>1077383.8967460685</v>
      </c>
      <c r="BA66" s="4">
        <f t="shared" ca="1" si="17"/>
        <v>1069479.3039357434</v>
      </c>
      <c r="BB66" s="4">
        <f t="shared" ca="1" si="17"/>
        <v>884908.9794092346</v>
      </c>
      <c r="BC66" s="4">
        <f t="shared" ca="1" si="17"/>
        <v>889007.31451983191</v>
      </c>
      <c r="BD66" s="4">
        <f t="shared" ca="1" si="17"/>
        <v>848181.71477026935</v>
      </c>
      <c r="BE66" s="4">
        <f t="shared" ca="1" si="17"/>
        <v>55633028.257174827</v>
      </c>
      <c r="BF66" s="4">
        <f t="shared" si="17"/>
        <v>0</v>
      </c>
      <c r="BG66" s="4">
        <f t="shared" si="17"/>
        <v>0</v>
      </c>
      <c r="BH66" s="4">
        <f t="shared" si="17"/>
        <v>0</v>
      </c>
      <c r="BI66" s="4">
        <f t="shared" si="17"/>
        <v>0</v>
      </c>
      <c r="BK66" s="7">
        <f t="shared" ca="1" si="6"/>
        <v>0.10599949642617368</v>
      </c>
    </row>
    <row r="67" spans="1:63" x14ac:dyDescent="0.25">
      <c r="A67">
        <f t="shared" si="4"/>
        <v>56</v>
      </c>
      <c r="C67" s="4">
        <f t="shared" ca="1" si="19"/>
        <v>-29996280.078282315</v>
      </c>
      <c r="D67" s="4">
        <f t="shared" ca="1" si="19"/>
        <v>256715.41600232286</v>
      </c>
      <c r="E67" s="4">
        <f t="shared" ca="1" si="19"/>
        <v>296834.51877583377</v>
      </c>
      <c r="F67" s="4">
        <f t="shared" ca="1" si="19"/>
        <v>296262.70635722886</v>
      </c>
      <c r="G67" s="4">
        <f t="shared" ca="1" si="19"/>
        <v>336751.62903343659</v>
      </c>
      <c r="H67" s="4">
        <f t="shared" ca="1" si="19"/>
        <v>373331.56155831652</v>
      </c>
      <c r="I67" s="4">
        <f t="shared" ca="1" si="19"/>
        <v>411006.85259266268</v>
      </c>
      <c r="J67" s="4">
        <f t="shared" ca="1" si="19"/>
        <v>450366.54398298479</v>
      </c>
      <c r="K67" s="4">
        <f t="shared" ca="1" si="19"/>
        <v>490924.6505648279</v>
      </c>
      <c r="L67" s="4">
        <f t="shared" ca="1" si="19"/>
        <v>530413.21412907611</v>
      </c>
      <c r="M67" s="4">
        <f t="shared" ca="1" si="19"/>
        <v>520211.52358415857</v>
      </c>
      <c r="N67" s="4">
        <f t="shared" ca="1" si="19"/>
        <v>373835.28236518143</v>
      </c>
      <c r="O67" s="4">
        <f t="shared" ca="1" si="19"/>
        <v>388537.55861310294</v>
      </c>
      <c r="P67" s="4">
        <f t="shared" ca="1" si="19"/>
        <v>404622.72626410611</v>
      </c>
      <c r="Q67" s="4">
        <f t="shared" ca="1" si="19"/>
        <v>420966.25632015447</v>
      </c>
      <c r="R67" s="4">
        <f t="shared" ca="1" si="19"/>
        <v>441140.82531534502</v>
      </c>
      <c r="S67" s="4">
        <f t="shared" ca="1" si="18"/>
        <v>459310.99737284088</v>
      </c>
      <c r="T67" s="4">
        <f t="shared" ca="1" si="18"/>
        <v>498477.95620842912</v>
      </c>
      <c r="U67" s="4">
        <f t="shared" ca="1" si="18"/>
        <v>517082.82310912292</v>
      </c>
      <c r="V67" s="4">
        <f t="shared" ca="1" si="18"/>
        <v>537479.50512350234</v>
      </c>
      <c r="W67" s="4">
        <f t="shared" ca="1" si="18"/>
        <v>558175.22163698939</v>
      </c>
      <c r="X67" s="4">
        <f t="shared" ca="1" si="18"/>
        <v>437613.7614378006</v>
      </c>
      <c r="Y67" s="4">
        <f t="shared" ca="1" si="18"/>
        <v>440485.20363864256</v>
      </c>
      <c r="Z67" s="4">
        <f t="shared" ca="1" si="18"/>
        <v>324932.12867154391</v>
      </c>
      <c r="AA67" s="4">
        <f t="shared" ca="1" si="18"/>
        <v>337582.33994087973</v>
      </c>
      <c r="AB67" s="4">
        <f t="shared" ca="1" si="18"/>
        <v>607841.87067943346</v>
      </c>
      <c r="AC67" s="4">
        <f t="shared" ca="1" si="18"/>
        <v>649560.39911268745</v>
      </c>
      <c r="AD67" s="4">
        <f t="shared" ca="1" si="18"/>
        <v>879106.42954238341</v>
      </c>
      <c r="AE67" s="4">
        <f t="shared" ca="1" si="18"/>
        <v>886645.5272850066</v>
      </c>
      <c r="AF67" s="4">
        <f t="shared" ca="1" si="18"/>
        <v>858789.08477106085</v>
      </c>
      <c r="AG67" s="4">
        <f t="shared" ca="1" si="18"/>
        <v>861705.73681264324</v>
      </c>
      <c r="AH67" s="4">
        <f t="shared" ca="1" si="16"/>
        <v>755258.8162266321</v>
      </c>
      <c r="AI67" s="4">
        <f t="shared" ca="1" si="16"/>
        <v>749058.57098353514</v>
      </c>
      <c r="AJ67" s="4">
        <f t="shared" ca="1" si="16"/>
        <v>686944.15285389335</v>
      </c>
      <c r="AK67" s="4">
        <f t="shared" ca="1" si="16"/>
        <v>691192.3648990842</v>
      </c>
      <c r="AL67" s="4">
        <f t="shared" ca="1" si="16"/>
        <v>695470.40041436348</v>
      </c>
      <c r="AM67" s="4">
        <f t="shared" ca="1" si="16"/>
        <v>699778.45952975156</v>
      </c>
      <c r="AN67" s="4">
        <f t="shared" ca="1" si="16"/>
        <v>704116.74359624228</v>
      </c>
      <c r="AO67" s="4">
        <f t="shared" ca="1" si="16"/>
        <v>708485.45519155893</v>
      </c>
      <c r="AP67" s="4">
        <f t="shared" ca="1" si="16"/>
        <v>713509.60442792159</v>
      </c>
      <c r="AQ67" s="4">
        <f t="shared" ca="1" si="16"/>
        <v>718573.30616785842</v>
      </c>
      <c r="AR67" s="4">
        <f t="shared" ca="1" si="16"/>
        <v>587553.19352474611</v>
      </c>
      <c r="AS67" s="4">
        <f t="shared" ca="1" si="16"/>
        <v>588953.95749634271</v>
      </c>
      <c r="AT67" s="4">
        <f t="shared" ca="1" si="16"/>
        <v>492456.23091290693</v>
      </c>
      <c r="AU67" s="4">
        <f t="shared" ca="1" si="16"/>
        <v>483465.79183876759</v>
      </c>
      <c r="AV67" s="4">
        <f t="shared" ca="1" si="16"/>
        <v>640854.6774612735</v>
      </c>
      <c r="AW67" s="4">
        <f t="shared" ca="1" si="16"/>
        <v>669011.82981176372</v>
      </c>
      <c r="AX67" s="4">
        <f t="shared" ca="1" si="17"/>
        <v>952573.97873954417</v>
      </c>
      <c r="AY67" s="4">
        <f t="shared" ca="1" si="17"/>
        <v>975516.72537232598</v>
      </c>
      <c r="AZ67" s="4">
        <f t="shared" ca="1" si="17"/>
        <v>1077383.8967460685</v>
      </c>
      <c r="BA67" s="4">
        <f t="shared" ca="1" si="17"/>
        <v>1069479.3039357434</v>
      </c>
      <c r="BB67" s="4">
        <f t="shared" ca="1" si="17"/>
        <v>884908.9794092346</v>
      </c>
      <c r="BC67" s="4">
        <f t="shared" ca="1" si="17"/>
        <v>889007.31451983191</v>
      </c>
      <c r="BD67" s="4">
        <f t="shared" ca="1" si="17"/>
        <v>848181.71477026935</v>
      </c>
      <c r="BE67" s="4">
        <f t="shared" ca="1" si="17"/>
        <v>848868.04072315432</v>
      </c>
      <c r="BF67" s="4">
        <f t="shared" ca="1" si="17"/>
        <v>56079868.871046595</v>
      </c>
      <c r="BG67" s="4">
        <f t="shared" si="17"/>
        <v>0</v>
      </c>
      <c r="BH67" s="4">
        <f t="shared" si="17"/>
        <v>0</v>
      </c>
      <c r="BI67" s="4">
        <f t="shared" si="17"/>
        <v>0</v>
      </c>
      <c r="BK67" s="7">
        <f t="shared" ca="1" si="6"/>
        <v>0.10590460423243941</v>
      </c>
    </row>
    <row r="68" spans="1:63" x14ac:dyDescent="0.25">
      <c r="A68">
        <f t="shared" si="4"/>
        <v>57</v>
      </c>
      <c r="C68" s="4">
        <f t="shared" ca="1" si="19"/>
        <v>-29996280.078282315</v>
      </c>
      <c r="D68" s="4">
        <f t="shared" ca="1" si="19"/>
        <v>256715.41600232286</v>
      </c>
      <c r="E68" s="4">
        <f t="shared" ca="1" si="19"/>
        <v>296834.51877583377</v>
      </c>
      <c r="F68" s="4">
        <f t="shared" ca="1" si="19"/>
        <v>296262.70635722886</v>
      </c>
      <c r="G68" s="4">
        <f t="shared" ca="1" si="19"/>
        <v>336751.62903343659</v>
      </c>
      <c r="H68" s="4">
        <f t="shared" ca="1" si="19"/>
        <v>373331.56155831652</v>
      </c>
      <c r="I68" s="4">
        <f t="shared" ca="1" si="19"/>
        <v>411006.85259266268</v>
      </c>
      <c r="J68" s="4">
        <f t="shared" ca="1" si="19"/>
        <v>450366.54398298479</v>
      </c>
      <c r="K68" s="4">
        <f t="shared" ca="1" si="19"/>
        <v>490924.6505648279</v>
      </c>
      <c r="L68" s="4">
        <f t="shared" ca="1" si="19"/>
        <v>530413.21412907611</v>
      </c>
      <c r="M68" s="4">
        <f t="shared" ca="1" si="19"/>
        <v>520211.52358415857</v>
      </c>
      <c r="N68" s="4">
        <f t="shared" ca="1" si="19"/>
        <v>373835.28236518143</v>
      </c>
      <c r="O68" s="4">
        <f t="shared" ca="1" si="19"/>
        <v>388537.55861310294</v>
      </c>
      <c r="P68" s="4">
        <f t="shared" ca="1" si="19"/>
        <v>404622.72626410611</v>
      </c>
      <c r="Q68" s="4">
        <f t="shared" ca="1" si="19"/>
        <v>420966.25632015447</v>
      </c>
      <c r="R68" s="4">
        <f t="shared" ca="1" si="19"/>
        <v>441140.82531534502</v>
      </c>
      <c r="S68" s="4">
        <f t="shared" ca="1" si="18"/>
        <v>459310.99737284088</v>
      </c>
      <c r="T68" s="4">
        <f t="shared" ca="1" si="18"/>
        <v>498477.95620842912</v>
      </c>
      <c r="U68" s="4">
        <f t="shared" ca="1" si="18"/>
        <v>517082.82310912292</v>
      </c>
      <c r="V68" s="4">
        <f t="shared" ca="1" si="18"/>
        <v>537479.50512350234</v>
      </c>
      <c r="W68" s="4">
        <f t="shared" ca="1" si="18"/>
        <v>558175.22163698939</v>
      </c>
      <c r="X68" s="4">
        <f t="shared" ca="1" si="18"/>
        <v>437613.7614378006</v>
      </c>
      <c r="Y68" s="4">
        <f t="shared" ca="1" si="18"/>
        <v>440485.20363864256</v>
      </c>
      <c r="Z68" s="4">
        <f t="shared" ca="1" si="18"/>
        <v>324932.12867154391</v>
      </c>
      <c r="AA68" s="4">
        <f t="shared" ca="1" si="18"/>
        <v>337582.33994087973</v>
      </c>
      <c r="AB68" s="4">
        <f t="shared" ca="1" si="18"/>
        <v>607841.87067943346</v>
      </c>
      <c r="AC68" s="4">
        <f t="shared" ca="1" si="18"/>
        <v>649560.39911268745</v>
      </c>
      <c r="AD68" s="4">
        <f t="shared" ca="1" si="18"/>
        <v>879106.42954238341</v>
      </c>
      <c r="AE68" s="4">
        <f t="shared" ca="1" si="18"/>
        <v>886645.5272850066</v>
      </c>
      <c r="AF68" s="4">
        <f t="shared" ca="1" si="18"/>
        <v>858789.08477106085</v>
      </c>
      <c r="AG68" s="4">
        <f t="shared" ca="1" si="18"/>
        <v>861705.73681264324</v>
      </c>
      <c r="AH68" s="4">
        <f t="shared" ca="1" si="16"/>
        <v>755258.8162266321</v>
      </c>
      <c r="AI68" s="4">
        <f t="shared" ca="1" si="16"/>
        <v>749058.57098353514</v>
      </c>
      <c r="AJ68" s="4">
        <f t="shared" ca="1" si="16"/>
        <v>686944.15285389335</v>
      </c>
      <c r="AK68" s="4">
        <f t="shared" ca="1" si="16"/>
        <v>691192.3648990842</v>
      </c>
      <c r="AL68" s="4">
        <f t="shared" ca="1" si="16"/>
        <v>695470.40041436348</v>
      </c>
      <c r="AM68" s="4">
        <f t="shared" ca="1" si="16"/>
        <v>699778.45952975156</v>
      </c>
      <c r="AN68" s="4">
        <f t="shared" ca="1" si="16"/>
        <v>704116.74359624228</v>
      </c>
      <c r="AO68" s="4">
        <f t="shared" ca="1" si="16"/>
        <v>708485.45519155893</v>
      </c>
      <c r="AP68" s="4">
        <f t="shared" ca="1" si="16"/>
        <v>713509.60442792159</v>
      </c>
      <c r="AQ68" s="4">
        <f t="shared" ca="1" si="16"/>
        <v>718573.30616785842</v>
      </c>
      <c r="AR68" s="4">
        <f t="shared" ca="1" si="16"/>
        <v>587553.19352474611</v>
      </c>
      <c r="AS68" s="4">
        <f t="shared" ca="1" si="16"/>
        <v>588953.95749634271</v>
      </c>
      <c r="AT68" s="4">
        <f t="shared" ca="1" si="16"/>
        <v>492456.23091290693</v>
      </c>
      <c r="AU68" s="4">
        <f t="shared" ca="1" si="16"/>
        <v>483465.79183876759</v>
      </c>
      <c r="AV68" s="4">
        <f t="shared" ca="1" si="16"/>
        <v>640854.6774612735</v>
      </c>
      <c r="AW68" s="4">
        <f t="shared" ca="1" si="16"/>
        <v>669011.82981176372</v>
      </c>
      <c r="AX68" s="4">
        <f t="shared" ca="1" si="17"/>
        <v>952573.97873954417</v>
      </c>
      <c r="AY68" s="4">
        <f t="shared" ca="1" si="17"/>
        <v>975516.72537232598</v>
      </c>
      <c r="AZ68" s="4">
        <f t="shared" ca="1" si="17"/>
        <v>1077383.8967460685</v>
      </c>
      <c r="BA68" s="4">
        <f t="shared" ca="1" si="17"/>
        <v>1069479.3039357434</v>
      </c>
      <c r="BB68" s="4">
        <f t="shared" ca="1" si="17"/>
        <v>884908.9794092346</v>
      </c>
      <c r="BC68" s="4">
        <f t="shared" ca="1" si="17"/>
        <v>889007.31451983191</v>
      </c>
      <c r="BD68" s="4">
        <f t="shared" ca="1" si="17"/>
        <v>848181.71477026935</v>
      </c>
      <c r="BE68" s="4">
        <f t="shared" ca="1" si="17"/>
        <v>848868.04072315432</v>
      </c>
      <c r="BF68" s="4">
        <f t="shared" ca="1" si="17"/>
        <v>826558.81325872173</v>
      </c>
      <c r="BG68" s="4">
        <f t="shared" ca="1" si="17"/>
        <v>56557539.222130932</v>
      </c>
      <c r="BH68" s="4">
        <f t="shared" si="17"/>
        <v>0</v>
      </c>
      <c r="BI68" s="4">
        <f t="shared" si="17"/>
        <v>0</v>
      </c>
      <c r="BK68" s="7">
        <f t="shared" ca="1" si="6"/>
        <v>0.10581101355833433</v>
      </c>
    </row>
    <row r="69" spans="1:63" x14ac:dyDescent="0.25">
      <c r="A69">
        <f>A68+1</f>
        <v>58</v>
      </c>
      <c r="C69" s="4">
        <f t="shared" ca="1" si="19"/>
        <v>-29996280.078282315</v>
      </c>
      <c r="D69" s="4">
        <f t="shared" ca="1" si="19"/>
        <v>256715.41600232286</v>
      </c>
      <c r="E69" s="4">
        <f t="shared" ca="1" si="19"/>
        <v>296834.51877583377</v>
      </c>
      <c r="F69" s="4">
        <f t="shared" ca="1" si="19"/>
        <v>296262.70635722886</v>
      </c>
      <c r="G69" s="4">
        <f t="shared" ca="1" si="19"/>
        <v>336751.62903343659</v>
      </c>
      <c r="H69" s="4">
        <f t="shared" ca="1" si="19"/>
        <v>373331.56155831652</v>
      </c>
      <c r="I69" s="4">
        <f t="shared" ca="1" si="19"/>
        <v>411006.85259266268</v>
      </c>
      <c r="J69" s="4">
        <f t="shared" ca="1" si="19"/>
        <v>450366.54398298479</v>
      </c>
      <c r="K69" s="4">
        <f t="shared" ca="1" si="19"/>
        <v>490924.6505648279</v>
      </c>
      <c r="L69" s="4">
        <f t="shared" ca="1" si="19"/>
        <v>530413.21412907611</v>
      </c>
      <c r="M69" s="4">
        <f t="shared" ca="1" si="19"/>
        <v>520211.52358415857</v>
      </c>
      <c r="N69" s="4">
        <f t="shared" ca="1" si="19"/>
        <v>373835.28236518143</v>
      </c>
      <c r="O69" s="4">
        <f t="shared" ca="1" si="19"/>
        <v>388537.55861310294</v>
      </c>
      <c r="P69" s="4">
        <f t="shared" ca="1" si="19"/>
        <v>404622.72626410611</v>
      </c>
      <c r="Q69" s="4">
        <f t="shared" ca="1" si="19"/>
        <v>420966.25632015447</v>
      </c>
      <c r="R69" s="4">
        <f t="shared" ca="1" si="19"/>
        <v>441140.82531534502</v>
      </c>
      <c r="S69" s="4">
        <f t="shared" ca="1" si="18"/>
        <v>459310.99737284088</v>
      </c>
      <c r="T69" s="4">
        <f t="shared" ca="1" si="18"/>
        <v>498477.95620842912</v>
      </c>
      <c r="U69" s="4">
        <f t="shared" ca="1" si="18"/>
        <v>517082.82310912292</v>
      </c>
      <c r="V69" s="4">
        <f t="shared" ca="1" si="18"/>
        <v>537479.50512350234</v>
      </c>
      <c r="W69" s="4">
        <f t="shared" ca="1" si="18"/>
        <v>558175.22163698939</v>
      </c>
      <c r="X69" s="4">
        <f t="shared" ca="1" si="18"/>
        <v>437613.7614378006</v>
      </c>
      <c r="Y69" s="4">
        <f t="shared" ca="1" si="18"/>
        <v>440485.20363864256</v>
      </c>
      <c r="Z69" s="4">
        <f t="shared" ca="1" si="18"/>
        <v>324932.12867154391</v>
      </c>
      <c r="AA69" s="4">
        <f t="shared" ca="1" si="18"/>
        <v>337582.33994087973</v>
      </c>
      <c r="AB69" s="4">
        <f t="shared" ca="1" si="18"/>
        <v>607841.87067943346</v>
      </c>
      <c r="AC69" s="4">
        <f t="shared" ca="1" si="18"/>
        <v>649560.39911268745</v>
      </c>
      <c r="AD69" s="4">
        <f t="shared" ca="1" si="18"/>
        <v>879106.42954238341</v>
      </c>
      <c r="AE69" s="4">
        <f t="shared" ca="1" si="18"/>
        <v>886645.5272850066</v>
      </c>
      <c r="AF69" s="4">
        <f t="shared" ca="1" si="18"/>
        <v>858789.08477106085</v>
      </c>
      <c r="AG69" s="4">
        <f t="shared" ca="1" si="18"/>
        <v>861705.73681264324</v>
      </c>
      <c r="AH69" s="4">
        <f t="shared" ca="1" si="16"/>
        <v>755258.8162266321</v>
      </c>
      <c r="AI69" s="4">
        <f t="shared" ca="1" si="16"/>
        <v>749058.57098353514</v>
      </c>
      <c r="AJ69" s="4">
        <f t="shared" ca="1" si="16"/>
        <v>686944.15285389335</v>
      </c>
      <c r="AK69" s="4">
        <f t="shared" ca="1" si="16"/>
        <v>691192.3648990842</v>
      </c>
      <c r="AL69" s="4">
        <f t="shared" ca="1" si="16"/>
        <v>695470.40041436348</v>
      </c>
      <c r="AM69" s="4">
        <f t="shared" ca="1" si="16"/>
        <v>699778.45952975156</v>
      </c>
      <c r="AN69" s="4">
        <f t="shared" ca="1" si="16"/>
        <v>704116.74359624228</v>
      </c>
      <c r="AO69" s="4">
        <f t="shared" ca="1" si="16"/>
        <v>708485.45519155893</v>
      </c>
      <c r="AP69" s="4">
        <f t="shared" ca="1" si="16"/>
        <v>713509.60442792159</v>
      </c>
      <c r="AQ69" s="4">
        <f t="shared" ca="1" si="16"/>
        <v>718573.30616785842</v>
      </c>
      <c r="AR69" s="4">
        <f t="shared" ca="1" si="16"/>
        <v>587553.19352474611</v>
      </c>
      <c r="AS69" s="4">
        <f t="shared" ca="1" si="16"/>
        <v>588953.95749634271</v>
      </c>
      <c r="AT69" s="4">
        <f t="shared" ca="1" si="16"/>
        <v>492456.23091290693</v>
      </c>
      <c r="AU69" s="4">
        <f t="shared" ca="1" si="16"/>
        <v>483465.79183876759</v>
      </c>
      <c r="AV69" s="4">
        <f t="shared" ca="1" si="16"/>
        <v>640854.6774612735</v>
      </c>
      <c r="AW69" s="4">
        <f t="shared" ca="1" si="16"/>
        <v>669011.82981176372</v>
      </c>
      <c r="AX69" s="4">
        <f t="shared" ca="1" si="17"/>
        <v>952573.97873954417</v>
      </c>
      <c r="AY69" s="4">
        <f t="shared" ca="1" si="17"/>
        <v>975516.72537232598</v>
      </c>
      <c r="AZ69" s="4">
        <f t="shared" ca="1" si="17"/>
        <v>1077383.8967460685</v>
      </c>
      <c r="BA69" s="4">
        <f t="shared" ca="1" si="17"/>
        <v>1069479.3039357434</v>
      </c>
      <c r="BB69" s="4">
        <f t="shared" ca="1" si="17"/>
        <v>884908.9794092346</v>
      </c>
      <c r="BC69" s="4">
        <f t="shared" ca="1" si="17"/>
        <v>889007.31451983191</v>
      </c>
      <c r="BD69" s="4">
        <f t="shared" ca="1" si="17"/>
        <v>848181.71477026935</v>
      </c>
      <c r="BE69" s="4">
        <f t="shared" ca="1" si="17"/>
        <v>848868.04072315432</v>
      </c>
      <c r="BF69" s="4">
        <f t="shared" ca="1" si="17"/>
        <v>826558.81325872173</v>
      </c>
      <c r="BG69" s="4">
        <f t="shared" ca="1" si="17"/>
        <v>831599.60495909699</v>
      </c>
      <c r="BH69" s="4">
        <f t="shared" ca="1" si="17"/>
        <v>56564706.325356744</v>
      </c>
      <c r="BI69" s="4">
        <f t="shared" si="17"/>
        <v>0</v>
      </c>
      <c r="BK69" s="7">
        <f t="shared" ca="1" si="6"/>
        <v>0.10530507724524041</v>
      </c>
    </row>
    <row r="70" spans="1:63" x14ac:dyDescent="0.25">
      <c r="A70">
        <f>A69+1</f>
        <v>59</v>
      </c>
      <c r="C70" s="4">
        <f t="shared" ca="1" si="19"/>
        <v>-29996280.078282315</v>
      </c>
      <c r="D70" s="4">
        <f t="shared" ca="1" si="19"/>
        <v>256715.41600232286</v>
      </c>
      <c r="E70" s="4">
        <f t="shared" ca="1" si="19"/>
        <v>296834.51877583377</v>
      </c>
      <c r="F70" s="4">
        <f t="shared" ca="1" si="19"/>
        <v>296262.70635722886</v>
      </c>
      <c r="G70" s="4">
        <f t="shared" ca="1" si="19"/>
        <v>336751.62903343659</v>
      </c>
      <c r="H70" s="4">
        <f t="shared" ca="1" si="19"/>
        <v>373331.56155831652</v>
      </c>
      <c r="I70" s="4">
        <f t="shared" ca="1" si="19"/>
        <v>411006.85259266268</v>
      </c>
      <c r="J70" s="4">
        <f t="shared" ca="1" si="19"/>
        <v>450366.54398298479</v>
      </c>
      <c r="K70" s="4">
        <f t="shared" ca="1" si="19"/>
        <v>490924.6505648279</v>
      </c>
      <c r="L70" s="4">
        <f t="shared" ca="1" si="19"/>
        <v>530413.21412907611</v>
      </c>
      <c r="M70" s="4">
        <f t="shared" ca="1" si="19"/>
        <v>520211.52358415857</v>
      </c>
      <c r="N70" s="4">
        <f t="shared" ca="1" si="19"/>
        <v>373835.28236518143</v>
      </c>
      <c r="O70" s="4">
        <f t="shared" ca="1" si="19"/>
        <v>388537.55861310294</v>
      </c>
      <c r="P70" s="4">
        <f t="shared" ca="1" si="19"/>
        <v>404622.72626410611</v>
      </c>
      <c r="Q70" s="4">
        <f t="shared" ca="1" si="19"/>
        <v>420966.25632015447</v>
      </c>
      <c r="R70" s="4">
        <f t="shared" ca="1" si="19"/>
        <v>441140.82531534502</v>
      </c>
      <c r="S70" s="4">
        <f t="shared" ca="1" si="18"/>
        <v>459310.99737284088</v>
      </c>
      <c r="T70" s="4">
        <f t="shared" ca="1" si="18"/>
        <v>498477.95620842912</v>
      </c>
      <c r="U70" s="4">
        <f t="shared" ca="1" si="18"/>
        <v>517082.82310912292</v>
      </c>
      <c r="V70" s="4">
        <f t="shared" ca="1" si="18"/>
        <v>537479.50512350234</v>
      </c>
      <c r="W70" s="4">
        <f t="shared" ca="1" si="18"/>
        <v>558175.22163698939</v>
      </c>
      <c r="X70" s="4">
        <f t="shared" ca="1" si="18"/>
        <v>437613.7614378006</v>
      </c>
      <c r="Y70" s="4">
        <f t="shared" ca="1" si="18"/>
        <v>440485.20363864256</v>
      </c>
      <c r="Z70" s="4">
        <f t="shared" ca="1" si="18"/>
        <v>324932.12867154391</v>
      </c>
      <c r="AA70" s="4">
        <f t="shared" ca="1" si="18"/>
        <v>337582.33994087973</v>
      </c>
      <c r="AB70" s="4">
        <f t="shared" ca="1" si="18"/>
        <v>607841.87067943346</v>
      </c>
      <c r="AC70" s="4">
        <f t="shared" ca="1" si="18"/>
        <v>649560.39911268745</v>
      </c>
      <c r="AD70" s="4">
        <f t="shared" ca="1" si="18"/>
        <v>879106.42954238341</v>
      </c>
      <c r="AE70" s="4">
        <f t="shared" ca="1" si="18"/>
        <v>886645.5272850066</v>
      </c>
      <c r="AF70" s="4">
        <f t="shared" ca="1" si="18"/>
        <v>858789.08477106085</v>
      </c>
      <c r="AG70" s="4">
        <f t="shared" ca="1" si="18"/>
        <v>861705.73681264324</v>
      </c>
      <c r="AH70" s="4">
        <f t="shared" ca="1" si="16"/>
        <v>755258.8162266321</v>
      </c>
      <c r="AI70" s="4">
        <f t="shared" ca="1" si="16"/>
        <v>749058.57098353514</v>
      </c>
      <c r="AJ70" s="4">
        <f t="shared" ca="1" si="16"/>
        <v>686944.15285389335</v>
      </c>
      <c r="AK70" s="4">
        <f t="shared" ca="1" si="16"/>
        <v>691192.3648990842</v>
      </c>
      <c r="AL70" s="4">
        <f t="shared" ca="1" si="16"/>
        <v>695470.40041436348</v>
      </c>
      <c r="AM70" s="4">
        <f t="shared" ca="1" si="16"/>
        <v>699778.45952975156</v>
      </c>
      <c r="AN70" s="4">
        <f t="shared" ca="1" si="16"/>
        <v>704116.74359624228</v>
      </c>
      <c r="AO70" s="4">
        <f t="shared" ca="1" si="16"/>
        <v>708485.45519155893</v>
      </c>
      <c r="AP70" s="4">
        <f t="shared" ca="1" si="16"/>
        <v>713509.60442792159</v>
      </c>
      <c r="AQ70" s="4">
        <f t="shared" ca="1" si="16"/>
        <v>718573.30616785842</v>
      </c>
      <c r="AR70" s="4">
        <f t="shared" ca="1" si="16"/>
        <v>587553.19352474611</v>
      </c>
      <c r="AS70" s="4">
        <f t="shared" ca="1" si="16"/>
        <v>588953.95749634271</v>
      </c>
      <c r="AT70" s="4">
        <f t="shared" ca="1" si="16"/>
        <v>492456.23091290693</v>
      </c>
      <c r="AU70" s="4">
        <f t="shared" ca="1" si="16"/>
        <v>483465.79183876759</v>
      </c>
      <c r="AV70" s="4">
        <f t="shared" ca="1" si="16"/>
        <v>640854.6774612735</v>
      </c>
      <c r="AW70" s="4">
        <f t="shared" ca="1" si="16"/>
        <v>669011.82981176372</v>
      </c>
      <c r="AX70" s="4">
        <f t="shared" ca="1" si="17"/>
        <v>952573.97873954417</v>
      </c>
      <c r="AY70" s="4">
        <f t="shared" ca="1" si="17"/>
        <v>975516.72537232598</v>
      </c>
      <c r="AZ70" s="4">
        <f t="shared" ca="1" si="17"/>
        <v>1077383.8967460685</v>
      </c>
      <c r="BA70" s="4">
        <f t="shared" ca="1" si="17"/>
        <v>1069479.3039357434</v>
      </c>
      <c r="BB70" s="4">
        <f t="shared" ca="1" si="17"/>
        <v>884908.9794092346</v>
      </c>
      <c r="BC70" s="4">
        <f t="shared" ca="1" si="17"/>
        <v>889007.31451983191</v>
      </c>
      <c r="BD70" s="4">
        <f t="shared" ca="1" si="17"/>
        <v>848181.71477026935</v>
      </c>
      <c r="BE70" s="4">
        <f t="shared" ca="1" si="17"/>
        <v>848868.04072315432</v>
      </c>
      <c r="BF70" s="4">
        <f t="shared" ca="1" si="17"/>
        <v>826558.81325872173</v>
      </c>
      <c r="BG70" s="4">
        <f t="shared" ca="1" si="17"/>
        <v>831599.60495909699</v>
      </c>
      <c r="BH70" s="4">
        <f t="shared" ca="1" si="17"/>
        <v>838161.600098141</v>
      </c>
      <c r="BI70" s="4">
        <f t="shared" ca="1" si="17"/>
        <v>56572495.587445185</v>
      </c>
      <c r="BK70" s="7">
        <f t="shared" ca="1" si="6"/>
        <v>0.10482529427564669</v>
      </c>
    </row>
    <row r="72" spans="1:63" x14ac:dyDescent="0.25">
      <c r="A72" t="s">
        <v>109</v>
      </c>
      <c r="D72" s="7">
        <f ca="1">OFFSET($BK$11,D11,0)</f>
        <v>0.64160348736688921</v>
      </c>
      <c r="E72" s="7">
        <f t="shared" ref="E72:BI72" ca="1" si="20">OFFSET($BK$11,E11,0)</f>
        <v>0.42031043785652478</v>
      </c>
      <c r="F72" s="7">
        <f t="shared" ca="1" si="20"/>
        <v>0.35206747128902793</v>
      </c>
      <c r="G72" s="7">
        <f t="shared" ca="1" si="20"/>
        <v>0.23876843537734915</v>
      </c>
      <c r="H72" s="7">
        <f t="shared" ca="1" si="20"/>
        <v>0.2130266635769591</v>
      </c>
      <c r="I72" s="7">
        <f t="shared" ca="1" si="20"/>
        <v>0.19616160672470984</v>
      </c>
      <c r="J72" s="7">
        <f t="shared" ca="1" si="20"/>
        <v>0.18116231887993095</v>
      </c>
      <c r="K72" s="7">
        <f t="shared" ca="1" si="20"/>
        <v>0.16992027166496593</v>
      </c>
      <c r="L72" s="7">
        <f t="shared" ca="1" si="20"/>
        <v>0.15942532947152466</v>
      </c>
      <c r="M72" s="7">
        <f t="shared" ca="1" si="20"/>
        <v>0.15091948389074017</v>
      </c>
      <c r="N72" s="7">
        <f t="shared" ca="1" si="20"/>
        <v>0.1461289464020743</v>
      </c>
      <c r="O72" s="7">
        <f t="shared" ca="1" si="20"/>
        <v>0.14207080665703953</v>
      </c>
      <c r="P72" s="7">
        <f t="shared" ca="1" si="20"/>
        <v>0.13828782322727062</v>
      </c>
      <c r="Q72" s="7">
        <f t="shared" ca="1" si="20"/>
        <v>0.1350469886660659</v>
      </c>
      <c r="R72" s="7">
        <f t="shared" ca="1" si="20"/>
        <v>0.12441056290798835</v>
      </c>
      <c r="S72" s="7">
        <f t="shared" ca="1" si="20"/>
        <v>0.1199463253397639</v>
      </c>
      <c r="T72" s="7">
        <f t="shared" ca="1" si="20"/>
        <v>0.11629831281280523</v>
      </c>
      <c r="U72" s="7">
        <f t="shared" ca="1" si="20"/>
        <v>0.11321059613316264</v>
      </c>
      <c r="V72" s="7">
        <f t="shared" ca="1" si="20"/>
        <v>0.10796683604376467</v>
      </c>
      <c r="W72" s="7">
        <f t="shared" ca="1" si="20"/>
        <v>0.10331537675965707</v>
      </c>
      <c r="X72" s="7">
        <f t="shared" ca="1" si="20"/>
        <v>0.10173020764361196</v>
      </c>
      <c r="Y72" s="7">
        <f t="shared" ca="1" si="20"/>
        <v>0.10026504830695782</v>
      </c>
      <c r="Z72" s="7">
        <f t="shared" ca="1" si="20"/>
        <v>0.10636479549281308</v>
      </c>
      <c r="AA72" s="7">
        <f t="shared" ca="1" si="20"/>
        <v>0.11159857366887693</v>
      </c>
      <c r="AB72" s="7">
        <f t="shared" ca="1" si="20"/>
        <v>0.11197656441789405</v>
      </c>
      <c r="AC72" s="7">
        <f t="shared" ca="1" si="20"/>
        <v>0.11231958778854012</v>
      </c>
      <c r="AD72" s="7">
        <f t="shared" ca="1" si="20"/>
        <v>0.11178502225303122</v>
      </c>
      <c r="AE72" s="7">
        <f t="shared" ca="1" si="20"/>
        <v>0.11124937972923865</v>
      </c>
      <c r="AF72" s="7">
        <f t="shared" ca="1" si="20"/>
        <v>0.11013669690456007</v>
      </c>
      <c r="AG72" s="7">
        <f t="shared" ca="1" si="20"/>
        <v>0.10903371862896849</v>
      </c>
      <c r="AH72" s="7">
        <f t="shared" ca="1" si="20"/>
        <v>0.10883471963615365</v>
      </c>
      <c r="AI72" s="7">
        <f t="shared" ca="1" si="20"/>
        <v>0.1086204432567468</v>
      </c>
      <c r="AJ72" s="7">
        <f t="shared" ca="1" si="20"/>
        <v>0.10826469503261049</v>
      </c>
      <c r="AK72" s="7">
        <f t="shared" ca="1" si="20"/>
        <v>0.10792900719412812</v>
      </c>
      <c r="AL72" s="7">
        <f t="shared" ca="1" si="20"/>
        <v>0.10761164358936304</v>
      </c>
      <c r="AM72" s="7">
        <f t="shared" ca="1" si="20"/>
        <v>0.10731106518439804</v>
      </c>
      <c r="AN72" s="7">
        <f t="shared" ca="1" si="20"/>
        <v>0.10702590282646218</v>
      </c>
      <c r="AO72" s="7">
        <f t="shared" ca="1" si="20"/>
        <v>0.10675493440153727</v>
      </c>
      <c r="AP72" s="7">
        <f t="shared" ca="1" si="20"/>
        <v>0.1061440850792863</v>
      </c>
      <c r="AQ72" s="7">
        <f t="shared" ca="1" si="20"/>
        <v>0.10556959786544629</v>
      </c>
      <c r="AR72" s="7">
        <f t="shared" ca="1" si="20"/>
        <v>0.10457915235519222</v>
      </c>
      <c r="AS72" s="7">
        <f t="shared" ca="1" si="20"/>
        <v>0.10363527522816884</v>
      </c>
      <c r="AT72" s="7">
        <f t="shared" ca="1" si="20"/>
        <v>0.10508690422130851</v>
      </c>
      <c r="AU72" s="7">
        <f t="shared" ca="1" si="20"/>
        <v>0.10639832838311003</v>
      </c>
      <c r="AV72" s="7">
        <f t="shared" ca="1" si="20"/>
        <v>0.10705883500991531</v>
      </c>
      <c r="AW72" s="7">
        <f t="shared" ca="1" si="20"/>
        <v>0.10769595778452867</v>
      </c>
      <c r="AX72" s="7">
        <f t="shared" ca="1" si="20"/>
        <v>0.10701012284801559</v>
      </c>
      <c r="AY72" s="7">
        <f t="shared" ca="1" si="20"/>
        <v>0.10637984851303561</v>
      </c>
      <c r="AZ72" s="7">
        <f t="shared" ca="1" si="20"/>
        <v>0.10647794406654221</v>
      </c>
      <c r="BA72" s="7">
        <f t="shared" ca="1" si="20"/>
        <v>0.10655390400003828</v>
      </c>
      <c r="BB72" s="7">
        <f t="shared" ca="1" si="20"/>
        <v>0.10634058310316785</v>
      </c>
      <c r="BC72" s="7">
        <f t="shared" ca="1" si="20"/>
        <v>0.10613445387996312</v>
      </c>
      <c r="BD72" s="7">
        <f t="shared" ca="1" si="20"/>
        <v>0.10606912284644876</v>
      </c>
      <c r="BE72" s="7">
        <f t="shared" ca="1" si="20"/>
        <v>0.10599949642617368</v>
      </c>
      <c r="BF72" s="7">
        <f t="shared" ca="1" si="20"/>
        <v>0.10590460423243941</v>
      </c>
      <c r="BG72" s="7">
        <f t="shared" ca="1" si="20"/>
        <v>0.10581101355833433</v>
      </c>
      <c r="BH72" s="7">
        <f t="shared" ca="1" si="20"/>
        <v>0.10530507724524041</v>
      </c>
      <c r="BI72" s="7">
        <f t="shared" ca="1" si="20"/>
        <v>0.10482529427564669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BK72"/>
  <sheetViews>
    <sheetView topLeftCell="A55" workbookViewId="0">
      <selection activeCell="P72" sqref="P72"/>
    </sheetView>
  </sheetViews>
  <sheetFormatPr defaultRowHeight="15" x14ac:dyDescent="0.25"/>
  <cols>
    <col min="3" max="3" width="12.28515625" bestFit="1" customWidth="1"/>
    <col min="4" max="10" width="11.5703125" bestFit="1" customWidth="1"/>
  </cols>
  <sheetData>
    <row r="3" spans="1:63" x14ac:dyDescent="0.25">
      <c r="C3" s="2">
        <f>Timeline!C12</f>
        <v>2014.75</v>
      </c>
      <c r="D3" s="2">
        <f>Timeline!D12</f>
        <v>2015</v>
      </c>
      <c r="E3" s="2">
        <f>Timeline!E12</f>
        <v>2015.25</v>
      </c>
      <c r="F3" s="2">
        <f>Timeline!F12</f>
        <v>2015.5</v>
      </c>
      <c r="G3" s="2">
        <f>Timeline!G12</f>
        <v>2015.75</v>
      </c>
      <c r="H3" s="2">
        <f>Timeline!H12</f>
        <v>2016</v>
      </c>
      <c r="I3" s="2">
        <f>Timeline!I12</f>
        <v>2016.25</v>
      </c>
      <c r="J3" s="2">
        <f>Timeline!J12</f>
        <v>2016.5</v>
      </c>
      <c r="K3" s="2">
        <f>Timeline!K12</f>
        <v>2016.75</v>
      </c>
      <c r="L3" s="2">
        <f>Timeline!L12</f>
        <v>2017</v>
      </c>
      <c r="M3" s="2">
        <f>Timeline!M12</f>
        <v>2017.25</v>
      </c>
      <c r="N3" s="2">
        <f>Timeline!N12</f>
        <v>2017.5</v>
      </c>
      <c r="O3" s="2">
        <f>Timeline!O12</f>
        <v>2017.75</v>
      </c>
      <c r="P3" s="2">
        <f>Timeline!P12</f>
        <v>2018</v>
      </c>
      <c r="Q3" s="2">
        <f>Timeline!Q12</f>
        <v>2018.25</v>
      </c>
      <c r="R3" s="2">
        <f>Timeline!R12</f>
        <v>2018.5</v>
      </c>
      <c r="S3" s="2">
        <f>Timeline!S12</f>
        <v>2018.75</v>
      </c>
      <c r="T3" s="2">
        <f>Timeline!T12</f>
        <v>2019</v>
      </c>
      <c r="U3" s="2">
        <f>Timeline!U12</f>
        <v>2019.25</v>
      </c>
      <c r="V3" s="2">
        <f>Timeline!V12</f>
        <v>2019.5</v>
      </c>
      <c r="W3" s="2">
        <f>Timeline!W12</f>
        <v>2019.75</v>
      </c>
      <c r="X3" s="2">
        <f>Timeline!X12</f>
        <v>2020</v>
      </c>
      <c r="Y3" s="2">
        <f>Timeline!Y12</f>
        <v>2020.25</v>
      </c>
      <c r="Z3" s="2">
        <f>Timeline!Z12</f>
        <v>2020.5</v>
      </c>
      <c r="AA3" s="2">
        <f>Timeline!AA12</f>
        <v>2020.75</v>
      </c>
      <c r="AB3" s="2">
        <f>Timeline!AB12</f>
        <v>2021</v>
      </c>
      <c r="AC3" s="2">
        <f>Timeline!AC12</f>
        <v>2021.25</v>
      </c>
      <c r="AD3" s="2">
        <f>Timeline!AD12</f>
        <v>2021.5</v>
      </c>
      <c r="AE3" s="2">
        <f>Timeline!AE12</f>
        <v>2021.75</v>
      </c>
      <c r="AF3" s="2">
        <f>Timeline!AF12</f>
        <v>2022</v>
      </c>
      <c r="AG3" s="2">
        <f>Timeline!AG12</f>
        <v>2022.25</v>
      </c>
      <c r="AH3" s="2">
        <f>Timeline!AH12</f>
        <v>2022.5</v>
      </c>
      <c r="AI3" s="2">
        <f>Timeline!AI12</f>
        <v>2022.75</v>
      </c>
      <c r="AJ3" s="2">
        <f>Timeline!AJ12</f>
        <v>2023</v>
      </c>
      <c r="AK3" s="2">
        <f>Timeline!AK12</f>
        <v>2023.25</v>
      </c>
      <c r="AL3" s="2">
        <f>Timeline!AL12</f>
        <v>2023.5</v>
      </c>
      <c r="AM3" s="2">
        <f>Timeline!AM12</f>
        <v>2023.75</v>
      </c>
      <c r="AN3" s="2">
        <f>Timeline!AN12</f>
        <v>2024</v>
      </c>
      <c r="AO3" s="2">
        <f>Timeline!AO12</f>
        <v>2024.25</v>
      </c>
      <c r="AP3" s="2">
        <f>Timeline!AP12</f>
        <v>2024.5</v>
      </c>
      <c r="AQ3" s="2">
        <f>Timeline!AQ12</f>
        <v>2024.75</v>
      </c>
      <c r="AR3" s="2">
        <f>Timeline!AR12</f>
        <v>2025</v>
      </c>
      <c r="AS3" s="2">
        <f>Timeline!AS12</f>
        <v>2025.25</v>
      </c>
      <c r="AT3" s="2">
        <f>Timeline!AT12</f>
        <v>2025.5</v>
      </c>
      <c r="AU3" s="2">
        <f>Timeline!AU12</f>
        <v>2025.75</v>
      </c>
      <c r="AV3" s="2">
        <f>Timeline!AV12</f>
        <v>2026</v>
      </c>
      <c r="AW3" s="2">
        <f>Timeline!AW12</f>
        <v>2026.25</v>
      </c>
      <c r="AX3" s="2">
        <f>Timeline!AX12</f>
        <v>2026.5</v>
      </c>
      <c r="AY3" s="2">
        <f>Timeline!AY12</f>
        <v>2026.75</v>
      </c>
      <c r="AZ3" s="2">
        <f>Timeline!AZ12</f>
        <v>2027</v>
      </c>
      <c r="BA3" s="2">
        <f>Timeline!BA12</f>
        <v>2027.25</v>
      </c>
      <c r="BB3" s="2">
        <f>Timeline!BB12</f>
        <v>2027.5</v>
      </c>
      <c r="BC3" s="2">
        <f>Timeline!BC12</f>
        <v>2027.75</v>
      </c>
      <c r="BD3" s="2">
        <f>Timeline!BD12</f>
        <v>2028</v>
      </c>
      <c r="BE3" s="2">
        <f>Timeline!BE12</f>
        <v>2028.25</v>
      </c>
      <c r="BF3" s="2">
        <f>Timeline!BF12</f>
        <v>2028.5</v>
      </c>
      <c r="BG3" s="2">
        <f>Timeline!BG12</f>
        <v>2028.75</v>
      </c>
      <c r="BH3" s="2">
        <f>Timeline!BH12</f>
        <v>2029</v>
      </c>
      <c r="BI3" s="2">
        <f>Timeline!BI12</f>
        <v>2029.25</v>
      </c>
      <c r="BJ3" s="2">
        <f>Timeline!BJ12</f>
        <v>0</v>
      </c>
      <c r="BK3" s="2">
        <f>Timeline!BK12</f>
        <v>0</v>
      </c>
    </row>
    <row r="4" spans="1:63" x14ac:dyDescent="0.25">
      <c r="C4" s="2">
        <f>Timeline!C13</f>
        <v>2014</v>
      </c>
      <c r="D4" s="2">
        <f>Timeline!D13</f>
        <v>2015</v>
      </c>
      <c r="E4" s="2">
        <f>Timeline!E13</f>
        <v>2015</v>
      </c>
      <c r="F4" s="2">
        <f>Timeline!F13</f>
        <v>2015</v>
      </c>
      <c r="G4" s="2">
        <f>Timeline!G13</f>
        <v>2015</v>
      </c>
      <c r="H4" s="2">
        <f>Timeline!H13</f>
        <v>2016</v>
      </c>
      <c r="I4" s="2">
        <f>Timeline!I13</f>
        <v>2016</v>
      </c>
      <c r="J4" s="2">
        <f>Timeline!J13</f>
        <v>2016</v>
      </c>
      <c r="K4" s="2">
        <f>Timeline!K13</f>
        <v>2016</v>
      </c>
      <c r="L4" s="2">
        <f>Timeline!L13</f>
        <v>2017</v>
      </c>
      <c r="M4" s="2">
        <f>Timeline!M13</f>
        <v>2017</v>
      </c>
      <c r="N4" s="2">
        <f>Timeline!N13</f>
        <v>2017</v>
      </c>
      <c r="O4" s="2">
        <f>Timeline!O13</f>
        <v>2017</v>
      </c>
      <c r="P4" s="2">
        <f>Timeline!P13</f>
        <v>2018</v>
      </c>
      <c r="Q4" s="2">
        <f>Timeline!Q13</f>
        <v>2018</v>
      </c>
      <c r="R4" s="2">
        <f>Timeline!R13</f>
        <v>2018</v>
      </c>
      <c r="S4" s="2">
        <f>Timeline!S13</f>
        <v>2018</v>
      </c>
      <c r="T4" s="2">
        <f>Timeline!T13</f>
        <v>2019</v>
      </c>
      <c r="U4" s="2">
        <f>Timeline!U13</f>
        <v>2019</v>
      </c>
      <c r="V4" s="2">
        <f>Timeline!V13</f>
        <v>2019</v>
      </c>
      <c r="W4" s="2">
        <f>Timeline!W13</f>
        <v>2019</v>
      </c>
      <c r="X4" s="2">
        <f>Timeline!X13</f>
        <v>2020</v>
      </c>
      <c r="Y4" s="2">
        <f>Timeline!Y13</f>
        <v>2020</v>
      </c>
      <c r="Z4" s="2">
        <f>Timeline!Z13</f>
        <v>2020</v>
      </c>
      <c r="AA4" s="2">
        <f>Timeline!AA13</f>
        <v>2020</v>
      </c>
      <c r="AB4" s="2">
        <f>Timeline!AB13</f>
        <v>2021</v>
      </c>
      <c r="AC4" s="2">
        <f>Timeline!AC13</f>
        <v>2021</v>
      </c>
      <c r="AD4" s="2">
        <f>Timeline!AD13</f>
        <v>2021</v>
      </c>
      <c r="AE4" s="2">
        <f>Timeline!AE13</f>
        <v>2021</v>
      </c>
      <c r="AF4" s="2">
        <f>Timeline!AF13</f>
        <v>2022</v>
      </c>
      <c r="AG4" s="2">
        <f>Timeline!AG13</f>
        <v>2022</v>
      </c>
      <c r="AH4" s="2">
        <f>Timeline!AH13</f>
        <v>2022</v>
      </c>
      <c r="AI4" s="2">
        <f>Timeline!AI13</f>
        <v>2022</v>
      </c>
      <c r="AJ4" s="2">
        <f>Timeline!AJ13</f>
        <v>2023</v>
      </c>
      <c r="AK4" s="2">
        <f>Timeline!AK13</f>
        <v>2023</v>
      </c>
      <c r="AL4" s="2">
        <f>Timeline!AL13</f>
        <v>2023</v>
      </c>
      <c r="AM4" s="2">
        <f>Timeline!AM13</f>
        <v>2023</v>
      </c>
      <c r="AN4" s="2">
        <f>Timeline!AN13</f>
        <v>2024</v>
      </c>
      <c r="AO4" s="2">
        <f>Timeline!AO13</f>
        <v>2024</v>
      </c>
      <c r="AP4" s="2">
        <f>Timeline!AP13</f>
        <v>2024</v>
      </c>
      <c r="AQ4" s="2">
        <f>Timeline!AQ13</f>
        <v>2024</v>
      </c>
      <c r="AR4" s="2">
        <f>Timeline!AR13</f>
        <v>2025</v>
      </c>
      <c r="AS4" s="2">
        <f>Timeline!AS13</f>
        <v>2025</v>
      </c>
      <c r="AT4" s="2">
        <f>Timeline!AT13</f>
        <v>2025</v>
      </c>
      <c r="AU4" s="2">
        <f>Timeline!AU13</f>
        <v>2025</v>
      </c>
      <c r="AV4" s="2">
        <f>Timeline!AV13</f>
        <v>2026</v>
      </c>
      <c r="AW4" s="2">
        <f>Timeline!AW13</f>
        <v>2026</v>
      </c>
      <c r="AX4" s="2">
        <f>Timeline!AX13</f>
        <v>2026</v>
      </c>
      <c r="AY4" s="2">
        <f>Timeline!AY13</f>
        <v>2026</v>
      </c>
      <c r="AZ4" s="2">
        <f>Timeline!AZ13</f>
        <v>2027</v>
      </c>
      <c r="BA4" s="2">
        <f>Timeline!BA13</f>
        <v>2027</v>
      </c>
      <c r="BB4" s="2">
        <f>Timeline!BB13</f>
        <v>2027</v>
      </c>
      <c r="BC4" s="2">
        <f>Timeline!BC13</f>
        <v>2027</v>
      </c>
      <c r="BD4" s="2">
        <f>Timeline!BD13</f>
        <v>2028</v>
      </c>
      <c r="BE4" s="2">
        <f>Timeline!BE13</f>
        <v>2028</v>
      </c>
      <c r="BF4" s="2">
        <f>Timeline!BF13</f>
        <v>2028</v>
      </c>
      <c r="BG4" s="2">
        <f>Timeline!BG13</f>
        <v>2028</v>
      </c>
      <c r="BH4" s="2">
        <f>Timeline!BH13</f>
        <v>2029</v>
      </c>
      <c r="BI4" s="2">
        <f>Timeline!BI13</f>
        <v>2029</v>
      </c>
      <c r="BJ4" s="2">
        <f>Timeline!BJ13</f>
        <v>0</v>
      </c>
      <c r="BK4" s="2">
        <f>Timeline!BK13</f>
        <v>0</v>
      </c>
    </row>
    <row r="5" spans="1:63" x14ac:dyDescent="0.25">
      <c r="C5" s="2" t="str">
        <f>Timeline!C14</f>
        <v>Q4</v>
      </c>
      <c r="D5" s="2" t="str">
        <f>Timeline!D14</f>
        <v>Q1</v>
      </c>
      <c r="E5" s="2" t="str">
        <f>Timeline!E14</f>
        <v>Q2</v>
      </c>
      <c r="F5" s="2" t="str">
        <f>Timeline!F14</f>
        <v>Q3</v>
      </c>
      <c r="G5" s="2" t="str">
        <f>Timeline!G14</f>
        <v>Q4</v>
      </c>
      <c r="H5" s="2" t="str">
        <f>Timeline!H14</f>
        <v>Q1</v>
      </c>
      <c r="I5" s="2" t="str">
        <f>Timeline!I14</f>
        <v>Q2</v>
      </c>
      <c r="J5" s="2" t="str">
        <f>Timeline!J14</f>
        <v>Q3</v>
      </c>
      <c r="K5" s="2" t="str">
        <f>Timeline!K14</f>
        <v>Q4</v>
      </c>
      <c r="L5" s="2" t="str">
        <f>Timeline!L14</f>
        <v>Q1</v>
      </c>
      <c r="M5" s="2" t="str">
        <f>Timeline!M14</f>
        <v>Q2</v>
      </c>
      <c r="N5" s="2" t="str">
        <f>Timeline!N14</f>
        <v>Q3</v>
      </c>
      <c r="O5" s="2" t="str">
        <f>Timeline!O14</f>
        <v>Q4</v>
      </c>
      <c r="P5" s="2" t="str">
        <f>Timeline!P14</f>
        <v>Q1</v>
      </c>
      <c r="Q5" s="2" t="str">
        <f>Timeline!Q14</f>
        <v>Q2</v>
      </c>
      <c r="R5" s="2" t="str">
        <f>Timeline!R14</f>
        <v>Q3</v>
      </c>
      <c r="S5" s="2" t="str">
        <f>Timeline!S14</f>
        <v>Q4</v>
      </c>
      <c r="T5" s="2" t="str">
        <f>Timeline!T14</f>
        <v>Q1</v>
      </c>
      <c r="U5" s="2" t="str">
        <f>Timeline!U14</f>
        <v>Q2</v>
      </c>
      <c r="V5" s="2" t="str">
        <f>Timeline!V14</f>
        <v>Q3</v>
      </c>
      <c r="W5" s="2" t="str">
        <f>Timeline!W14</f>
        <v>Q4</v>
      </c>
      <c r="X5" s="2" t="str">
        <f>Timeline!X14</f>
        <v>Q1</v>
      </c>
      <c r="Y5" s="2" t="str">
        <f>Timeline!Y14</f>
        <v>Q2</v>
      </c>
      <c r="Z5" s="2" t="str">
        <f>Timeline!Z14</f>
        <v>Q3</v>
      </c>
      <c r="AA5" s="2" t="str">
        <f>Timeline!AA14</f>
        <v>Q4</v>
      </c>
      <c r="AB5" s="2" t="str">
        <f>Timeline!AB14</f>
        <v>Q1</v>
      </c>
      <c r="AC5" s="2" t="str">
        <f>Timeline!AC14</f>
        <v>Q2</v>
      </c>
      <c r="AD5" s="2" t="str">
        <f>Timeline!AD14</f>
        <v>Q3</v>
      </c>
      <c r="AE5" s="2" t="str">
        <f>Timeline!AE14</f>
        <v>Q4</v>
      </c>
      <c r="AF5" s="2" t="str">
        <f>Timeline!AF14</f>
        <v>Q1</v>
      </c>
      <c r="AG5" s="2" t="str">
        <f>Timeline!AG14</f>
        <v>Q2</v>
      </c>
      <c r="AH5" s="2" t="str">
        <f>Timeline!AH14</f>
        <v>Q3</v>
      </c>
      <c r="AI5" s="2" t="str">
        <f>Timeline!AI14</f>
        <v>Q4</v>
      </c>
      <c r="AJ5" s="2" t="str">
        <f>Timeline!AJ14</f>
        <v>Q1</v>
      </c>
      <c r="AK5" s="2" t="str">
        <f>Timeline!AK14</f>
        <v>Q2</v>
      </c>
      <c r="AL5" s="2" t="str">
        <f>Timeline!AL14</f>
        <v>Q3</v>
      </c>
      <c r="AM5" s="2" t="str">
        <f>Timeline!AM14</f>
        <v>Q4</v>
      </c>
      <c r="AN5" s="2" t="str">
        <f>Timeline!AN14</f>
        <v>Q1</v>
      </c>
      <c r="AO5" s="2" t="str">
        <f>Timeline!AO14</f>
        <v>Q2</v>
      </c>
      <c r="AP5" s="2" t="str">
        <f>Timeline!AP14</f>
        <v>Q3</v>
      </c>
      <c r="AQ5" s="2" t="str">
        <f>Timeline!AQ14</f>
        <v>Q4</v>
      </c>
      <c r="AR5" s="2" t="str">
        <f>Timeline!AR14</f>
        <v>Q1</v>
      </c>
      <c r="AS5" s="2" t="str">
        <f>Timeline!AS14</f>
        <v>Q2</v>
      </c>
      <c r="AT5" s="2" t="str">
        <f>Timeline!AT14</f>
        <v>Q3</v>
      </c>
      <c r="AU5" s="2" t="str">
        <f>Timeline!AU14</f>
        <v>Q4</v>
      </c>
      <c r="AV5" s="2" t="str">
        <f>Timeline!AV14</f>
        <v>Q1</v>
      </c>
      <c r="AW5" s="2" t="str">
        <f>Timeline!AW14</f>
        <v>Q2</v>
      </c>
      <c r="AX5" s="2" t="str">
        <f>Timeline!AX14</f>
        <v>Q3</v>
      </c>
      <c r="AY5" s="2" t="str">
        <f>Timeline!AY14</f>
        <v>Q4</v>
      </c>
      <c r="AZ5" s="2" t="str">
        <f>Timeline!AZ14</f>
        <v>Q1</v>
      </c>
      <c r="BA5" s="2" t="str">
        <f>Timeline!BA14</f>
        <v>Q2</v>
      </c>
      <c r="BB5" s="2" t="str">
        <f>Timeline!BB14</f>
        <v>Q3</v>
      </c>
      <c r="BC5" s="2" t="str">
        <f>Timeline!BC14</f>
        <v>Q4</v>
      </c>
      <c r="BD5" s="2" t="str">
        <f>Timeline!BD14</f>
        <v>Q1</v>
      </c>
      <c r="BE5" s="2" t="str">
        <f>Timeline!BE14</f>
        <v>Q2</v>
      </c>
      <c r="BF5" s="2" t="str">
        <f>Timeline!BF14</f>
        <v>Q3</v>
      </c>
      <c r="BG5" s="2" t="str">
        <f>Timeline!BG14</f>
        <v>Q4</v>
      </c>
      <c r="BH5" s="2" t="str">
        <f>Timeline!BH14</f>
        <v>Q1</v>
      </c>
      <c r="BI5" s="2" t="str">
        <f>Timeline!BI14</f>
        <v>Q2</v>
      </c>
      <c r="BJ5" s="2">
        <f>Timeline!BJ14</f>
        <v>0</v>
      </c>
      <c r="BK5" s="2">
        <f>Timeline!BK14</f>
        <v>0</v>
      </c>
    </row>
    <row r="7" spans="1:63" x14ac:dyDescent="0.25">
      <c r="A7" t="s">
        <v>110</v>
      </c>
      <c r="C7" s="4">
        <f ca="1">'Qtr Cash Flow'!C27</f>
        <v>-12393780.078282315</v>
      </c>
      <c r="D7" s="4">
        <f ca="1">'Qtr Cash Flow'!D27</f>
        <v>65465.41600232292</v>
      </c>
      <c r="E7" s="4">
        <f ca="1">'Qtr Cash Flow'!E27</f>
        <v>105584.51877583371</v>
      </c>
      <c r="F7" s="4">
        <f ca="1">'Qtr Cash Flow'!F27</f>
        <v>105012.70635722892</v>
      </c>
      <c r="G7" s="4">
        <f ca="1">'Qtr Cash Flow'!G27</f>
        <v>145501.62903343659</v>
      </c>
      <c r="H7" s="4">
        <f ca="1">'Qtr Cash Flow'!H27</f>
        <v>182081.56155831652</v>
      </c>
      <c r="I7" s="4">
        <f ca="1">'Qtr Cash Flow'!I27</f>
        <v>219756.85259266268</v>
      </c>
      <c r="J7" s="4">
        <f ca="1">'Qtr Cash Flow'!J27</f>
        <v>259116.54398298479</v>
      </c>
      <c r="K7" s="4">
        <f ca="1">'Qtr Cash Flow'!K27</f>
        <v>299674.6505648279</v>
      </c>
      <c r="L7" s="4">
        <f ca="1">'Qtr Cash Flow'!L27</f>
        <v>264301.55868395639</v>
      </c>
      <c r="M7" s="4">
        <f ca="1">'Qtr Cash Flow'!M27</f>
        <v>254099.86813903888</v>
      </c>
      <c r="N7" s="4">
        <f ca="1">'Qtr Cash Flow'!N27</f>
        <v>107723.62692006171</v>
      </c>
      <c r="O7" s="4">
        <f ca="1">'Qtr Cash Flow'!O27</f>
        <v>122425.90316798323</v>
      </c>
      <c r="P7" s="4">
        <f ca="1">'Qtr Cash Flow'!P27</f>
        <v>138511.07081898645</v>
      </c>
      <c r="Q7" s="4">
        <f ca="1">'Qtr Cash Flow'!Q27</f>
        <v>154854.60087503475</v>
      </c>
      <c r="R7" s="4">
        <f ca="1">'Qtr Cash Flow'!R27</f>
        <v>175029.16987022533</v>
      </c>
      <c r="S7" s="4">
        <f ca="1">'Qtr Cash Flow'!S27</f>
        <v>193199.34192772111</v>
      </c>
      <c r="T7" s="4">
        <f ca="1">'Qtr Cash Flow'!T27</f>
        <v>6400935.3465358401</v>
      </c>
      <c r="U7" s="4">
        <f ca="1">'Qtr Cash Flow'!U27</f>
        <v>130776.83370352478</v>
      </c>
      <c r="V7" s="4">
        <f ca="1">'Qtr Cash Flow'!V27</f>
        <v>151173.51571790432</v>
      </c>
      <c r="W7" s="4">
        <f ca="1">'Qtr Cash Flow'!W27</f>
        <v>171869.2322313913</v>
      </c>
      <c r="X7" s="4">
        <f ca="1">'Qtr Cash Flow'!X27</f>
        <v>51307.772032202629</v>
      </c>
      <c r="Y7" s="4">
        <f ca="1">'Qtr Cash Flow'!Y27</f>
        <v>54179.214233044419</v>
      </c>
      <c r="Z7" s="4">
        <f ca="1">'Qtr Cash Flow'!Z27</f>
        <v>-61373.86073405412</v>
      </c>
      <c r="AA7" s="4">
        <f ca="1">'Qtr Cash Flow'!AA27</f>
        <v>-48723.649464718474</v>
      </c>
      <c r="AB7" s="4">
        <f ca="1">'Qtr Cash Flow'!AB27</f>
        <v>221535.88127383543</v>
      </c>
      <c r="AC7" s="4">
        <f ca="1">'Qtr Cash Flow'!AC27</f>
        <v>263254.40970708936</v>
      </c>
      <c r="AD7" s="4">
        <f ca="1">'Qtr Cash Flow'!AD27</f>
        <v>492800.44013678527</v>
      </c>
      <c r="AE7" s="4">
        <f ca="1">'Qtr Cash Flow'!AE27</f>
        <v>500339.5378794084</v>
      </c>
      <c r="AF7" s="4">
        <f ca="1">'Qtr Cash Flow'!AF27</f>
        <v>472483.09536546288</v>
      </c>
      <c r="AG7" s="4">
        <f ca="1">'Qtr Cash Flow'!AG27</f>
        <v>475399.7474070451</v>
      </c>
      <c r="AH7" s="4">
        <f ca="1">'Qtr Cash Flow'!AH27</f>
        <v>368952.82682103402</v>
      </c>
      <c r="AI7" s="4">
        <f ca="1">'Qtr Cash Flow'!AI27</f>
        <v>362752.581577937</v>
      </c>
      <c r="AJ7" s="4">
        <f ca="1">'Qtr Cash Flow'!AJ27</f>
        <v>300638.16344829521</v>
      </c>
      <c r="AK7" s="4">
        <f ca="1">'Qtr Cash Flow'!AK27</f>
        <v>304886.37549348606</v>
      </c>
      <c r="AL7" s="4">
        <f ca="1">'Qtr Cash Flow'!AL27</f>
        <v>309164.41100876534</v>
      </c>
      <c r="AM7" s="4">
        <f ca="1">'Qtr Cash Flow'!AM27</f>
        <v>313472.47012415336</v>
      </c>
      <c r="AN7" s="4">
        <f ca="1">'Qtr Cash Flow'!AN27</f>
        <v>317810.75419064419</v>
      </c>
      <c r="AO7" s="4">
        <f ca="1">'Qtr Cash Flow'!AO27</f>
        <v>322179.46578596078</v>
      </c>
      <c r="AP7" s="4">
        <f ca="1">'Qtr Cash Flow'!AP27</f>
        <v>327203.61502232344</v>
      </c>
      <c r="AQ7" s="4">
        <f ca="1">'Qtr Cash Flow'!AQ27</f>
        <v>332267.31676226039</v>
      </c>
      <c r="AR7" s="4">
        <f ca="1">'Qtr Cash Flow'!AR27</f>
        <v>201247.20411914797</v>
      </c>
      <c r="AS7" s="4">
        <f ca="1">'Qtr Cash Flow'!AS27</f>
        <v>202647.96809074457</v>
      </c>
      <c r="AT7" s="4">
        <f ca="1">'Qtr Cash Flow'!AT27</f>
        <v>106150.24150730873</v>
      </c>
      <c r="AU7" s="4">
        <f ca="1">'Qtr Cash Flow'!AU27</f>
        <v>97159.802433169505</v>
      </c>
      <c r="AV7" s="4">
        <f ca="1">'Qtr Cash Flow'!AV27</f>
        <v>254548.68805567536</v>
      </c>
      <c r="AW7" s="4">
        <f ca="1">'Qtr Cash Flow'!AW27</f>
        <v>282705.84040616557</v>
      </c>
      <c r="AX7" s="4">
        <f ca="1">'Qtr Cash Flow'!AX27</f>
        <v>566267.98933394614</v>
      </c>
      <c r="AY7" s="4">
        <f ca="1">'Qtr Cash Flow'!AY27</f>
        <v>589210.73596672784</v>
      </c>
      <c r="AZ7" s="4">
        <f ca="1">'Qtr Cash Flow'!AZ27</f>
        <v>691077.90734047035</v>
      </c>
      <c r="BA7" s="4">
        <f ca="1">'Qtr Cash Flow'!BA27</f>
        <v>683173.31453014538</v>
      </c>
      <c r="BB7" s="4">
        <f ca="1">'Qtr Cash Flow'!BB27</f>
        <v>498602.99000363646</v>
      </c>
      <c r="BC7" s="4">
        <f ca="1">'Qtr Cash Flow'!BC27</f>
        <v>502701.32511423377</v>
      </c>
      <c r="BD7" s="4">
        <f ca="1">'Qtr Cash Flow'!BD27</f>
        <v>461875.72536467138</v>
      </c>
      <c r="BE7" s="4">
        <f ca="1">'Qtr Cash Flow'!BE27</f>
        <v>462562.0513175563</v>
      </c>
      <c r="BF7" s="4">
        <f ca="1">'Qtr Cash Flow'!BF27</f>
        <v>440252.82385312358</v>
      </c>
      <c r="BG7" s="4">
        <f ca="1">'Qtr Cash Flow'!BG27</f>
        <v>445293.61555349902</v>
      </c>
      <c r="BH7" s="4">
        <f ca="1">'Qtr Cash Flow'!BH27</f>
        <v>451855.61069254286</v>
      </c>
      <c r="BI7" s="4">
        <f ca="1">'Qtr Cash Flow'!BI27</f>
        <v>641833.13186097599</v>
      </c>
    </row>
    <row r="8" spans="1:63" x14ac:dyDescent="0.25">
      <c r="A8" t="s">
        <v>41</v>
      </c>
      <c r="C8" s="4">
        <f ca="1">Valuation!C68</f>
        <v>15682373.850341283</v>
      </c>
      <c r="D8" s="4">
        <f ca="1">Valuation!D68</f>
        <v>15696778.139604315</v>
      </c>
      <c r="E8" s="4">
        <f ca="1">Valuation!E68</f>
        <v>17171514.16732049</v>
      </c>
      <c r="F8" s="4">
        <f ca="1">Valuation!F68</f>
        <v>18696260.556662776</v>
      </c>
      <c r="G8" s="4">
        <f ca="1">Valuation!G68</f>
        <v>17877327.353445448</v>
      </c>
      <c r="H8" s="4">
        <f ca="1">Valuation!H68</f>
        <v>18478566.052960873</v>
      </c>
      <c r="I8" s="4">
        <f ca="1">Valuation!I68</f>
        <v>19057299.3393142</v>
      </c>
      <c r="J8" s="4">
        <f ca="1">Valuation!J68</f>
        <v>19431821.560081273</v>
      </c>
      <c r="K8" s="4">
        <f ca="1">Valuation!K68</f>
        <v>19764562.687587582</v>
      </c>
      <c r="L8" s="4">
        <f ca="1">Valuation!L68</f>
        <v>19995484.049429849</v>
      </c>
      <c r="M8" s="4">
        <f ca="1">Valuation!M68</f>
        <v>20222168.894246355</v>
      </c>
      <c r="N8" s="4">
        <f ca="1">Valuation!N68</f>
        <v>20807903.986178368</v>
      </c>
      <c r="O8" s="4">
        <f ca="1">Valuation!O68</f>
        <v>21383315.215861671</v>
      </c>
      <c r="P8" s="4">
        <f ca="1">Valuation!P68</f>
        <v>21911244.062839635</v>
      </c>
      <c r="Q8" s="4">
        <f ca="1">Valuation!Q68</f>
        <v>22432667.18111261</v>
      </c>
      <c r="R8" s="4">
        <f ca="1">Valuation!R68</f>
        <v>21805145.791505557</v>
      </c>
      <c r="S8" s="4">
        <f ca="1">Valuation!S68</f>
        <v>21896845.026045803</v>
      </c>
      <c r="T8" s="4">
        <f ca="1">Valuation!T68</f>
        <v>15348219.759618323</v>
      </c>
      <c r="U8" s="4">
        <f ca="1">Valuation!U68</f>
        <v>15458952.930249751</v>
      </c>
      <c r="V8" s="4">
        <f ca="1">Valuation!V68</f>
        <v>15076644.192285541</v>
      </c>
      <c r="W8" s="4">
        <f ca="1">Valuation!W68</f>
        <v>14679841.487041812</v>
      </c>
      <c r="X8" s="4">
        <f ca="1">Valuation!X68</f>
        <v>14949904.548649311</v>
      </c>
      <c r="Y8" s="4">
        <f ca="1">Valuation!Y68</f>
        <v>15215336.325055316</v>
      </c>
      <c r="Z8" s="4">
        <f ca="1">Valuation!Z68</f>
        <v>17398490.579870719</v>
      </c>
      <c r="AA8" s="4">
        <f ca="1">Valuation!AA68</f>
        <v>19585840.241535939</v>
      </c>
      <c r="AB8" s="4">
        <f ca="1">Valuation!AB68</f>
        <v>20330668.854467489</v>
      </c>
      <c r="AC8" s="4">
        <f ca="1">Valuation!AC68</f>
        <v>21052468.913398463</v>
      </c>
      <c r="AD8" s="4">
        <f ca="1">Valuation!AD68</f>
        <v>21289752.9990004</v>
      </c>
      <c r="AE8" s="4">
        <f ca="1">Valuation!AE68</f>
        <v>21509101.497268692</v>
      </c>
      <c r="AF8" s="4">
        <f ca="1">Valuation!AF68</f>
        <v>21539464.220029652</v>
      </c>
      <c r="AG8" s="4">
        <f ca="1">Valuation!AG68</f>
        <v>21539400.961012021</v>
      </c>
      <c r="AH8" s="4">
        <f ca="1">Valuation!AH68</f>
        <v>21968269.235041719</v>
      </c>
      <c r="AI8" s="4">
        <f ca="1">Valuation!AI68</f>
        <v>22400819.559274256</v>
      </c>
      <c r="AJ8" s="4">
        <f ca="1">Valuation!AJ68</f>
        <v>22837443.896346133</v>
      </c>
      <c r="AK8" s="4">
        <f ca="1">Valuation!AK68</f>
        <v>23277839.510967594</v>
      </c>
      <c r="AL8" s="4">
        <f ca="1">Valuation!AL68</f>
        <v>23722041.035018805</v>
      </c>
      <c r="AM8" s="4">
        <f ca="1">Valuation!AM68</f>
        <v>24170083.44049741</v>
      </c>
      <c r="AN8" s="4">
        <f ca="1">Valuation!AN68</f>
        <v>24622002.043082278</v>
      </c>
      <c r="AO8" s="4">
        <f ca="1">Valuation!AO68</f>
        <v>25077832.505735841</v>
      </c>
      <c r="AP8" s="4">
        <f ca="1">Valuation!AP68</f>
        <v>25337672.825708203</v>
      </c>
      <c r="AQ8" s="4">
        <f ca="1">Valuation!AQ68</f>
        <v>25598708.231003415</v>
      </c>
      <c r="AR8" s="4">
        <f ca="1">Valuation!AR68</f>
        <v>25723893.35000347</v>
      </c>
      <c r="AS8" s="4">
        <f ca="1">Valuation!AS68</f>
        <v>25847418.430229932</v>
      </c>
      <c r="AT8" s="4">
        <f ca="1">Valuation!AT68</f>
        <v>27608610.696239661</v>
      </c>
      <c r="AU8" s="4">
        <f ca="1">Valuation!AU68</f>
        <v>29394469.266642671</v>
      </c>
      <c r="AV8" s="4">
        <f ca="1">Valuation!AV68</f>
        <v>30653434.408400625</v>
      </c>
      <c r="AW8" s="4">
        <f ca="1">Valuation!AW68</f>
        <v>31928587.387426808</v>
      </c>
      <c r="AX8" s="4">
        <f ca="1">Valuation!AX68</f>
        <v>31920951.29759774</v>
      </c>
      <c r="AY8" s="4">
        <f ca="1">Valuation!AY68</f>
        <v>31907654.844021186</v>
      </c>
      <c r="AZ8" s="4">
        <f ca="1">Valuation!AZ68</f>
        <v>32388158.992189832</v>
      </c>
      <c r="BA8" s="4">
        <f ca="1">Valuation!BA68</f>
        <v>32872075.370024182</v>
      </c>
      <c r="BB8" s="4">
        <f ca="1">Valuation!BB68</f>
        <v>33286532.870105878</v>
      </c>
      <c r="BC8" s="4">
        <f ca="1">Valuation!BC68</f>
        <v>33702866.443316065</v>
      </c>
      <c r="BD8" s="4">
        <f ca="1">Valuation!BD68</f>
        <v>34299382.68494916</v>
      </c>
      <c r="BE8" s="4">
        <f ca="1">Valuation!BE68</f>
        <v>34901005.374912247</v>
      </c>
      <c r="BF8" s="4">
        <f ca="1">Valuation!BF68</f>
        <v>35507921.770134799</v>
      </c>
      <c r="BG8" s="4">
        <f ca="1">Valuation!BG68</f>
        <v>36120039.965328693</v>
      </c>
      <c r="BH8" s="4">
        <f ca="1">Valuation!BH68</f>
        <v>36261877.317173019</v>
      </c>
      <c r="BI8" s="4">
        <f ca="1">Valuation!BI68</f>
        <v>36222686.70489756</v>
      </c>
    </row>
    <row r="11" spans="1:63" x14ac:dyDescent="0.25">
      <c r="A11" t="s">
        <v>108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  <c r="W11">
        <v>21</v>
      </c>
      <c r="X11">
        <v>22</v>
      </c>
      <c r="Y11">
        <v>23</v>
      </c>
      <c r="Z11">
        <v>24</v>
      </c>
      <c r="AA11">
        <v>25</v>
      </c>
      <c r="AB11">
        <v>26</v>
      </c>
      <c r="AC11">
        <v>27</v>
      </c>
      <c r="AD11">
        <v>28</v>
      </c>
      <c r="AE11">
        <v>29</v>
      </c>
      <c r="AF11">
        <v>30</v>
      </c>
      <c r="AG11">
        <v>31</v>
      </c>
      <c r="AH11">
        <v>32</v>
      </c>
      <c r="AI11">
        <v>33</v>
      </c>
      <c r="AJ11">
        <v>34</v>
      </c>
      <c r="AK11">
        <v>35</v>
      </c>
      <c r="AL11">
        <v>36</v>
      </c>
      <c r="AM11">
        <v>37</v>
      </c>
      <c r="AN11">
        <v>38</v>
      </c>
      <c r="AO11">
        <v>39</v>
      </c>
      <c r="AP11">
        <v>40</v>
      </c>
      <c r="AQ11">
        <v>41</v>
      </c>
      <c r="AR11">
        <v>42</v>
      </c>
      <c r="AS11">
        <v>43</v>
      </c>
      <c r="AT11">
        <v>44</v>
      </c>
      <c r="AU11">
        <v>45</v>
      </c>
      <c r="AV11">
        <v>46</v>
      </c>
      <c r="AW11">
        <v>47</v>
      </c>
      <c r="AX11">
        <v>48</v>
      </c>
      <c r="AY11">
        <v>49</v>
      </c>
      <c r="AZ11">
        <v>50</v>
      </c>
      <c r="BA11">
        <v>51</v>
      </c>
      <c r="BB11">
        <v>52</v>
      </c>
      <c r="BC11">
        <v>53</v>
      </c>
      <c r="BD11">
        <v>54</v>
      </c>
      <c r="BE11">
        <v>55</v>
      </c>
      <c r="BF11">
        <v>56</v>
      </c>
      <c r="BG11">
        <v>57</v>
      </c>
      <c r="BH11">
        <v>58</v>
      </c>
      <c r="BI11">
        <v>59</v>
      </c>
      <c r="BK11" t="s">
        <v>109</v>
      </c>
    </row>
    <row r="12" spans="1:63" x14ac:dyDescent="0.25">
      <c r="A12">
        <v>1</v>
      </c>
    </row>
    <row r="13" spans="1:63" x14ac:dyDescent="0.25">
      <c r="A13">
        <f>A12+1</f>
        <v>2</v>
      </c>
      <c r="C13" s="4">
        <f ca="1">IF(C$11&lt;=$A13,C$7,0)+IF(C$11=$A13,C$8)</f>
        <v>-12393780.078282315</v>
      </c>
      <c r="D13" s="4">
        <f t="shared" ref="D13:S28" ca="1" si="0">IF(D$11&lt;=$A13,D$7,0)+IF(D$11=$A13,D$8)</f>
        <v>15762243.555606637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4">
        <f t="shared" si="0"/>
        <v>0</v>
      </c>
      <c r="I13" s="4">
        <f t="shared" si="0"/>
        <v>0</v>
      </c>
      <c r="J13" s="4">
        <f t="shared" si="0"/>
        <v>0</v>
      </c>
      <c r="K13" s="4">
        <f t="shared" si="0"/>
        <v>0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ref="T13:AI28" si="1">IF(T$11&lt;=$A13,T$7,0)+IF(T$11=$A13,T$8)</f>
        <v>0</v>
      </c>
      <c r="U13" s="4">
        <f t="shared" si="1"/>
        <v>0</v>
      </c>
      <c r="V13" s="4">
        <f t="shared" si="1"/>
        <v>0</v>
      </c>
      <c r="W13" s="4">
        <f t="shared" si="1"/>
        <v>0</v>
      </c>
      <c r="X13" s="4">
        <f t="shared" si="1"/>
        <v>0</v>
      </c>
      <c r="Y13" s="4">
        <f t="shared" si="1"/>
        <v>0</v>
      </c>
      <c r="Z13" s="4">
        <f t="shared" si="1"/>
        <v>0</v>
      </c>
      <c r="AA13" s="4">
        <f t="shared" si="1"/>
        <v>0</v>
      </c>
      <c r="AB13" s="4">
        <f t="shared" si="1"/>
        <v>0</v>
      </c>
      <c r="AC13" s="4">
        <f t="shared" si="1"/>
        <v>0</v>
      </c>
      <c r="AD13" s="4">
        <f t="shared" si="1"/>
        <v>0</v>
      </c>
      <c r="AE13" s="4">
        <f t="shared" si="1"/>
        <v>0</v>
      </c>
      <c r="AF13" s="4">
        <f t="shared" si="1"/>
        <v>0</v>
      </c>
      <c r="AG13" s="4">
        <f t="shared" si="1"/>
        <v>0</v>
      </c>
      <c r="AH13" s="4">
        <f t="shared" si="1"/>
        <v>0</v>
      </c>
      <c r="AI13" s="4">
        <f t="shared" si="1"/>
        <v>0</v>
      </c>
      <c r="AJ13" s="4">
        <f t="shared" ref="AJ13:AY28" si="2">IF(AJ$11&lt;=$A13,AJ$7,0)+IF(AJ$11=$A13,AJ$8)</f>
        <v>0</v>
      </c>
      <c r="AK13" s="4">
        <f t="shared" si="2"/>
        <v>0</v>
      </c>
      <c r="AL13" s="4">
        <f t="shared" si="2"/>
        <v>0</v>
      </c>
      <c r="AM13" s="4">
        <f t="shared" si="2"/>
        <v>0</v>
      </c>
      <c r="AN13" s="4">
        <f t="shared" si="2"/>
        <v>0</v>
      </c>
      <c r="AO13" s="4">
        <f t="shared" si="2"/>
        <v>0</v>
      </c>
      <c r="AP13" s="4">
        <f t="shared" si="2"/>
        <v>0</v>
      </c>
      <c r="AQ13" s="4">
        <f t="shared" si="2"/>
        <v>0</v>
      </c>
      <c r="AR13" s="4">
        <f t="shared" si="2"/>
        <v>0</v>
      </c>
      <c r="AS13" s="4">
        <f t="shared" si="2"/>
        <v>0</v>
      </c>
      <c r="AT13" s="4">
        <f t="shared" si="2"/>
        <v>0</v>
      </c>
      <c r="AU13" s="4">
        <f t="shared" si="2"/>
        <v>0</v>
      </c>
      <c r="AV13" s="4">
        <f t="shared" si="2"/>
        <v>0</v>
      </c>
      <c r="AW13" s="4">
        <f t="shared" si="2"/>
        <v>0</v>
      </c>
      <c r="AX13" s="4">
        <f t="shared" si="2"/>
        <v>0</v>
      </c>
      <c r="AY13" s="4">
        <f t="shared" si="2"/>
        <v>0</v>
      </c>
      <c r="AZ13" s="4">
        <f t="shared" ref="AZ13:BI28" si="3">IF(AZ$11&lt;=$A13,AZ$7,0)+IF(AZ$11=$A13,AZ$8)</f>
        <v>0</v>
      </c>
      <c r="BA13" s="4">
        <f t="shared" si="3"/>
        <v>0</v>
      </c>
      <c r="BB13" s="4">
        <f t="shared" si="3"/>
        <v>0</v>
      </c>
      <c r="BC13" s="4">
        <f t="shared" si="3"/>
        <v>0</v>
      </c>
      <c r="BD13" s="4">
        <f t="shared" si="3"/>
        <v>0</v>
      </c>
      <c r="BE13" s="4">
        <f t="shared" si="3"/>
        <v>0</v>
      </c>
      <c r="BF13" s="4">
        <f t="shared" si="3"/>
        <v>0</v>
      </c>
      <c r="BG13" s="4">
        <f t="shared" si="3"/>
        <v>0</v>
      </c>
      <c r="BH13" s="4">
        <f t="shared" si="3"/>
        <v>0</v>
      </c>
      <c r="BI13" s="4">
        <f t="shared" si="3"/>
        <v>0</v>
      </c>
      <c r="BK13" s="7">
        <f ca="1">-1+(1+IRR(C13:BI13))^4</f>
        <v>1.6161159783704564</v>
      </c>
    </row>
    <row r="14" spans="1:63" x14ac:dyDescent="0.25">
      <c r="A14">
        <f t="shared" ref="A14:A68" si="4">A13+1</f>
        <v>3</v>
      </c>
      <c r="C14" s="4">
        <f t="shared" ref="C14:R29" ca="1" si="5">IF(C$11&lt;=$A14,C$7,0)+IF(C$11=$A14,C$8)</f>
        <v>-12393780.078282315</v>
      </c>
      <c r="D14" s="4">
        <f t="shared" ca="1" si="0"/>
        <v>65465.41600232292</v>
      </c>
      <c r="E14" s="4">
        <f t="shared" ca="1" si="0"/>
        <v>17277098.686096322</v>
      </c>
      <c r="F14" s="4">
        <f t="shared" si="0"/>
        <v>0</v>
      </c>
      <c r="G14" s="4">
        <f t="shared" si="0"/>
        <v>0</v>
      </c>
      <c r="H14" s="4">
        <f t="shared" si="0"/>
        <v>0</v>
      </c>
      <c r="I14" s="4">
        <f t="shared" si="0"/>
        <v>0</v>
      </c>
      <c r="J14" s="4">
        <f t="shared" si="0"/>
        <v>0</v>
      </c>
      <c r="K14" s="4">
        <f t="shared" si="0"/>
        <v>0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1"/>
        <v>0</v>
      </c>
      <c r="V14" s="4">
        <f t="shared" si="1"/>
        <v>0</v>
      </c>
      <c r="W14" s="4">
        <f t="shared" si="1"/>
        <v>0</v>
      </c>
      <c r="X14" s="4">
        <f t="shared" si="1"/>
        <v>0</v>
      </c>
      <c r="Y14" s="4">
        <f t="shared" si="1"/>
        <v>0</v>
      </c>
      <c r="Z14" s="4">
        <f t="shared" si="1"/>
        <v>0</v>
      </c>
      <c r="AA14" s="4">
        <f t="shared" si="1"/>
        <v>0</v>
      </c>
      <c r="AB14" s="4">
        <f t="shared" si="1"/>
        <v>0</v>
      </c>
      <c r="AC14" s="4">
        <f t="shared" si="1"/>
        <v>0</v>
      </c>
      <c r="AD14" s="4">
        <f t="shared" si="1"/>
        <v>0</v>
      </c>
      <c r="AE14" s="4">
        <f t="shared" si="1"/>
        <v>0</v>
      </c>
      <c r="AF14" s="4">
        <f t="shared" si="1"/>
        <v>0</v>
      </c>
      <c r="AG14" s="4">
        <f t="shared" si="1"/>
        <v>0</v>
      </c>
      <c r="AH14" s="4">
        <f t="shared" si="1"/>
        <v>0</v>
      </c>
      <c r="AI14" s="4">
        <f t="shared" si="1"/>
        <v>0</v>
      </c>
      <c r="AJ14" s="4">
        <f t="shared" si="2"/>
        <v>0</v>
      </c>
      <c r="AK14" s="4">
        <f t="shared" si="2"/>
        <v>0</v>
      </c>
      <c r="AL14" s="4">
        <f t="shared" si="2"/>
        <v>0</v>
      </c>
      <c r="AM14" s="4">
        <f t="shared" si="2"/>
        <v>0</v>
      </c>
      <c r="AN14" s="4">
        <f t="shared" si="2"/>
        <v>0</v>
      </c>
      <c r="AO14" s="4">
        <f t="shared" si="2"/>
        <v>0</v>
      </c>
      <c r="AP14" s="4">
        <f t="shared" si="2"/>
        <v>0</v>
      </c>
      <c r="AQ14" s="4">
        <f t="shared" si="2"/>
        <v>0</v>
      </c>
      <c r="AR14" s="4">
        <f t="shared" si="2"/>
        <v>0</v>
      </c>
      <c r="AS14" s="4">
        <f t="shared" si="2"/>
        <v>0</v>
      </c>
      <c r="AT14" s="4">
        <f t="shared" si="2"/>
        <v>0</v>
      </c>
      <c r="AU14" s="4">
        <f t="shared" si="2"/>
        <v>0</v>
      </c>
      <c r="AV14" s="4">
        <f t="shared" si="2"/>
        <v>0</v>
      </c>
      <c r="AW14" s="4">
        <f t="shared" si="2"/>
        <v>0</v>
      </c>
      <c r="AX14" s="4">
        <f t="shared" si="2"/>
        <v>0</v>
      </c>
      <c r="AY14" s="4">
        <f t="shared" si="2"/>
        <v>0</v>
      </c>
      <c r="AZ14" s="4">
        <f t="shared" si="3"/>
        <v>0</v>
      </c>
      <c r="BA14" s="4">
        <f t="shared" si="3"/>
        <v>0</v>
      </c>
      <c r="BB14" s="4">
        <f t="shared" si="3"/>
        <v>0</v>
      </c>
      <c r="BC14" s="4">
        <f t="shared" si="3"/>
        <v>0</v>
      </c>
      <c r="BD14" s="4">
        <f t="shared" si="3"/>
        <v>0</v>
      </c>
      <c r="BE14" s="4">
        <f t="shared" si="3"/>
        <v>0</v>
      </c>
      <c r="BF14" s="4">
        <f t="shared" si="3"/>
        <v>0</v>
      </c>
      <c r="BG14" s="4">
        <f t="shared" si="3"/>
        <v>0</v>
      </c>
      <c r="BH14" s="4">
        <f t="shared" si="3"/>
        <v>0</v>
      </c>
      <c r="BI14" s="4">
        <f t="shared" si="3"/>
        <v>0</v>
      </c>
      <c r="BK14" s="7">
        <f t="shared" ref="BK14:BK70" ca="1" si="6">-1+(1+IRR(C14:BI14))^4</f>
        <v>0.96073964254865118</v>
      </c>
    </row>
    <row r="15" spans="1:63" x14ac:dyDescent="0.25">
      <c r="A15">
        <f t="shared" si="4"/>
        <v>4</v>
      </c>
      <c r="C15" s="4">
        <f t="shared" ca="1" si="5"/>
        <v>-12393780.078282315</v>
      </c>
      <c r="D15" s="4">
        <f t="shared" ca="1" si="0"/>
        <v>65465.41600232292</v>
      </c>
      <c r="E15" s="4">
        <f t="shared" ca="1" si="0"/>
        <v>105584.51877583371</v>
      </c>
      <c r="F15" s="4">
        <f t="shared" ca="1" si="0"/>
        <v>18801273.263020005</v>
      </c>
      <c r="G15" s="4">
        <f t="shared" si="0"/>
        <v>0</v>
      </c>
      <c r="H15" s="4">
        <f t="shared" si="0"/>
        <v>0</v>
      </c>
      <c r="I15" s="4">
        <f t="shared" si="0"/>
        <v>0</v>
      </c>
      <c r="J15" s="4">
        <f t="shared" si="0"/>
        <v>0</v>
      </c>
      <c r="K15" s="4">
        <f t="shared" si="0"/>
        <v>0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1"/>
        <v>0</v>
      </c>
      <c r="V15" s="4">
        <f t="shared" si="1"/>
        <v>0</v>
      </c>
      <c r="W15" s="4">
        <f t="shared" si="1"/>
        <v>0</v>
      </c>
      <c r="X15" s="4">
        <f t="shared" si="1"/>
        <v>0</v>
      </c>
      <c r="Y15" s="4">
        <f t="shared" si="1"/>
        <v>0</v>
      </c>
      <c r="Z15" s="4">
        <f t="shared" si="1"/>
        <v>0</v>
      </c>
      <c r="AA15" s="4">
        <f t="shared" si="1"/>
        <v>0</v>
      </c>
      <c r="AB15" s="4">
        <f t="shared" si="1"/>
        <v>0</v>
      </c>
      <c r="AC15" s="4">
        <f t="shared" si="1"/>
        <v>0</v>
      </c>
      <c r="AD15" s="4">
        <f t="shared" si="1"/>
        <v>0</v>
      </c>
      <c r="AE15" s="4">
        <f t="shared" si="1"/>
        <v>0</v>
      </c>
      <c r="AF15" s="4">
        <f t="shared" si="1"/>
        <v>0</v>
      </c>
      <c r="AG15" s="4">
        <f t="shared" si="1"/>
        <v>0</v>
      </c>
      <c r="AH15" s="4">
        <f t="shared" si="1"/>
        <v>0</v>
      </c>
      <c r="AI15" s="4">
        <f t="shared" si="1"/>
        <v>0</v>
      </c>
      <c r="AJ15" s="4">
        <f t="shared" si="2"/>
        <v>0</v>
      </c>
      <c r="AK15" s="4">
        <f t="shared" si="2"/>
        <v>0</v>
      </c>
      <c r="AL15" s="4">
        <f t="shared" si="2"/>
        <v>0</v>
      </c>
      <c r="AM15" s="4">
        <f t="shared" si="2"/>
        <v>0</v>
      </c>
      <c r="AN15" s="4">
        <f t="shared" si="2"/>
        <v>0</v>
      </c>
      <c r="AO15" s="4">
        <f t="shared" si="2"/>
        <v>0</v>
      </c>
      <c r="AP15" s="4">
        <f t="shared" si="2"/>
        <v>0</v>
      </c>
      <c r="AQ15" s="4">
        <f t="shared" si="2"/>
        <v>0</v>
      </c>
      <c r="AR15" s="4">
        <f t="shared" si="2"/>
        <v>0</v>
      </c>
      <c r="AS15" s="4">
        <f t="shared" si="2"/>
        <v>0</v>
      </c>
      <c r="AT15" s="4">
        <f t="shared" si="2"/>
        <v>0</v>
      </c>
      <c r="AU15" s="4">
        <f t="shared" si="2"/>
        <v>0</v>
      </c>
      <c r="AV15" s="4">
        <f t="shared" si="2"/>
        <v>0</v>
      </c>
      <c r="AW15" s="4">
        <f t="shared" si="2"/>
        <v>0</v>
      </c>
      <c r="AX15" s="4">
        <f t="shared" si="2"/>
        <v>0</v>
      </c>
      <c r="AY15" s="4">
        <f t="shared" si="2"/>
        <v>0</v>
      </c>
      <c r="AZ15" s="4">
        <f t="shared" si="3"/>
        <v>0</v>
      </c>
      <c r="BA15" s="4">
        <f t="shared" si="3"/>
        <v>0</v>
      </c>
      <c r="BB15" s="4">
        <f t="shared" si="3"/>
        <v>0</v>
      </c>
      <c r="BC15" s="4">
        <f t="shared" si="3"/>
        <v>0</v>
      </c>
      <c r="BD15" s="4">
        <f t="shared" si="3"/>
        <v>0</v>
      </c>
      <c r="BE15" s="4">
        <f t="shared" si="3"/>
        <v>0</v>
      </c>
      <c r="BF15" s="4">
        <f t="shared" si="3"/>
        <v>0</v>
      </c>
      <c r="BG15" s="4">
        <f t="shared" si="3"/>
        <v>0</v>
      </c>
      <c r="BH15" s="4">
        <f t="shared" si="3"/>
        <v>0</v>
      </c>
      <c r="BI15" s="4">
        <f t="shared" si="3"/>
        <v>0</v>
      </c>
      <c r="BK15" s="7">
        <f t="shared" ca="1" si="6"/>
        <v>0.76891825212064924</v>
      </c>
    </row>
    <row r="16" spans="1:63" x14ac:dyDescent="0.25">
      <c r="A16">
        <f t="shared" si="4"/>
        <v>5</v>
      </c>
      <c r="C16" s="4">
        <f t="shared" ca="1" si="5"/>
        <v>-12393780.078282315</v>
      </c>
      <c r="D16" s="4">
        <f t="shared" ca="1" si="0"/>
        <v>65465.41600232292</v>
      </c>
      <c r="E16" s="4">
        <f t="shared" ca="1" si="0"/>
        <v>105584.51877583371</v>
      </c>
      <c r="F16" s="4">
        <f t="shared" ca="1" si="0"/>
        <v>105012.70635722892</v>
      </c>
      <c r="G16" s="4">
        <f t="shared" ca="1" si="0"/>
        <v>18022828.982478883</v>
      </c>
      <c r="H16" s="4">
        <f t="shared" si="0"/>
        <v>0</v>
      </c>
      <c r="I16" s="4">
        <f t="shared" si="0"/>
        <v>0</v>
      </c>
      <c r="J16" s="4">
        <f t="shared" si="0"/>
        <v>0</v>
      </c>
      <c r="K16" s="4">
        <f t="shared" si="0"/>
        <v>0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1"/>
        <v>0</v>
      </c>
      <c r="V16" s="4">
        <f t="shared" si="1"/>
        <v>0</v>
      </c>
      <c r="W16" s="4">
        <f t="shared" si="1"/>
        <v>0</v>
      </c>
      <c r="X16" s="4">
        <f t="shared" si="1"/>
        <v>0</v>
      </c>
      <c r="Y16" s="4">
        <f t="shared" si="1"/>
        <v>0</v>
      </c>
      <c r="Z16" s="4">
        <f t="shared" si="1"/>
        <v>0</v>
      </c>
      <c r="AA16" s="4">
        <f t="shared" si="1"/>
        <v>0</v>
      </c>
      <c r="AB16" s="4">
        <f t="shared" si="1"/>
        <v>0</v>
      </c>
      <c r="AC16" s="4">
        <f t="shared" si="1"/>
        <v>0</v>
      </c>
      <c r="AD16" s="4">
        <f t="shared" si="1"/>
        <v>0</v>
      </c>
      <c r="AE16" s="4">
        <f t="shared" si="1"/>
        <v>0</v>
      </c>
      <c r="AF16" s="4">
        <f t="shared" si="1"/>
        <v>0</v>
      </c>
      <c r="AG16" s="4">
        <f t="shared" si="1"/>
        <v>0</v>
      </c>
      <c r="AH16" s="4">
        <f t="shared" si="1"/>
        <v>0</v>
      </c>
      <c r="AI16" s="4">
        <f t="shared" si="1"/>
        <v>0</v>
      </c>
      <c r="AJ16" s="4">
        <f t="shared" si="2"/>
        <v>0</v>
      </c>
      <c r="AK16" s="4">
        <f t="shared" si="2"/>
        <v>0</v>
      </c>
      <c r="AL16" s="4">
        <f t="shared" si="2"/>
        <v>0</v>
      </c>
      <c r="AM16" s="4">
        <f t="shared" si="2"/>
        <v>0</v>
      </c>
      <c r="AN16" s="4">
        <f t="shared" si="2"/>
        <v>0</v>
      </c>
      <c r="AO16" s="4">
        <f t="shared" si="2"/>
        <v>0</v>
      </c>
      <c r="AP16" s="4">
        <f t="shared" si="2"/>
        <v>0</v>
      </c>
      <c r="AQ16" s="4">
        <f t="shared" si="2"/>
        <v>0</v>
      </c>
      <c r="AR16" s="4">
        <f t="shared" si="2"/>
        <v>0</v>
      </c>
      <c r="AS16" s="4">
        <f t="shared" si="2"/>
        <v>0</v>
      </c>
      <c r="AT16" s="4">
        <f t="shared" si="2"/>
        <v>0</v>
      </c>
      <c r="AU16" s="4">
        <f t="shared" si="2"/>
        <v>0</v>
      </c>
      <c r="AV16" s="4">
        <f t="shared" si="2"/>
        <v>0</v>
      </c>
      <c r="AW16" s="4">
        <f t="shared" si="2"/>
        <v>0</v>
      </c>
      <c r="AX16" s="4">
        <f t="shared" si="2"/>
        <v>0</v>
      </c>
      <c r="AY16" s="4">
        <f t="shared" si="2"/>
        <v>0</v>
      </c>
      <c r="AZ16" s="4">
        <f t="shared" si="3"/>
        <v>0</v>
      </c>
      <c r="BA16" s="4">
        <f t="shared" si="3"/>
        <v>0</v>
      </c>
      <c r="BB16" s="4">
        <f t="shared" si="3"/>
        <v>0</v>
      </c>
      <c r="BC16" s="4">
        <f t="shared" si="3"/>
        <v>0</v>
      </c>
      <c r="BD16" s="4">
        <f t="shared" si="3"/>
        <v>0</v>
      </c>
      <c r="BE16" s="4">
        <f t="shared" si="3"/>
        <v>0</v>
      </c>
      <c r="BF16" s="4">
        <f t="shared" si="3"/>
        <v>0</v>
      </c>
      <c r="BG16" s="4">
        <f t="shared" si="3"/>
        <v>0</v>
      </c>
      <c r="BH16" s="4">
        <f t="shared" si="3"/>
        <v>0</v>
      </c>
      <c r="BI16" s="4">
        <f t="shared" si="3"/>
        <v>0</v>
      </c>
      <c r="BK16" s="7">
        <f t="shared" ca="1" si="6"/>
        <v>0.48098915842947743</v>
      </c>
    </row>
    <row r="17" spans="1:63" x14ac:dyDescent="0.25">
      <c r="A17">
        <f t="shared" si="4"/>
        <v>6</v>
      </c>
      <c r="C17" s="4">
        <f t="shared" ca="1" si="5"/>
        <v>-12393780.078282315</v>
      </c>
      <c r="D17" s="4">
        <f t="shared" ca="1" si="0"/>
        <v>65465.41600232292</v>
      </c>
      <c r="E17" s="4">
        <f t="shared" ca="1" si="0"/>
        <v>105584.51877583371</v>
      </c>
      <c r="F17" s="4">
        <f t="shared" ca="1" si="0"/>
        <v>105012.70635722892</v>
      </c>
      <c r="G17" s="4">
        <f t="shared" ca="1" si="0"/>
        <v>145501.62903343659</v>
      </c>
      <c r="H17" s="4">
        <f t="shared" ca="1" si="0"/>
        <v>18660647.61451919</v>
      </c>
      <c r="I17" s="4">
        <f t="shared" si="0"/>
        <v>0</v>
      </c>
      <c r="J17" s="4">
        <f t="shared" si="0"/>
        <v>0</v>
      </c>
      <c r="K17" s="4">
        <f t="shared" si="0"/>
        <v>0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  <c r="Z17" s="4">
        <f t="shared" si="1"/>
        <v>0</v>
      </c>
      <c r="AA17" s="4">
        <f t="shared" si="1"/>
        <v>0</v>
      </c>
      <c r="AB17" s="4">
        <f t="shared" si="1"/>
        <v>0</v>
      </c>
      <c r="AC17" s="4">
        <f t="shared" si="1"/>
        <v>0</v>
      </c>
      <c r="AD17" s="4">
        <f t="shared" si="1"/>
        <v>0</v>
      </c>
      <c r="AE17" s="4">
        <f t="shared" si="1"/>
        <v>0</v>
      </c>
      <c r="AF17" s="4">
        <f t="shared" si="1"/>
        <v>0</v>
      </c>
      <c r="AG17" s="4">
        <f t="shared" si="1"/>
        <v>0</v>
      </c>
      <c r="AH17" s="4">
        <f t="shared" si="1"/>
        <v>0</v>
      </c>
      <c r="AI17" s="4">
        <f t="shared" si="1"/>
        <v>0</v>
      </c>
      <c r="AJ17" s="4">
        <f t="shared" si="2"/>
        <v>0</v>
      </c>
      <c r="AK17" s="4">
        <f t="shared" si="2"/>
        <v>0</v>
      </c>
      <c r="AL17" s="4">
        <f t="shared" si="2"/>
        <v>0</v>
      </c>
      <c r="AM17" s="4">
        <f t="shared" si="2"/>
        <v>0</v>
      </c>
      <c r="AN17" s="4">
        <f t="shared" si="2"/>
        <v>0</v>
      </c>
      <c r="AO17" s="4">
        <f t="shared" si="2"/>
        <v>0</v>
      </c>
      <c r="AP17" s="4">
        <f t="shared" si="2"/>
        <v>0</v>
      </c>
      <c r="AQ17" s="4">
        <f t="shared" si="2"/>
        <v>0</v>
      </c>
      <c r="AR17" s="4">
        <f t="shared" si="2"/>
        <v>0</v>
      </c>
      <c r="AS17" s="4">
        <f t="shared" si="2"/>
        <v>0</v>
      </c>
      <c r="AT17" s="4">
        <f t="shared" si="2"/>
        <v>0</v>
      </c>
      <c r="AU17" s="4">
        <f t="shared" si="2"/>
        <v>0</v>
      </c>
      <c r="AV17" s="4">
        <f t="shared" si="2"/>
        <v>0</v>
      </c>
      <c r="AW17" s="4">
        <f t="shared" si="2"/>
        <v>0</v>
      </c>
      <c r="AX17" s="4">
        <f t="shared" si="2"/>
        <v>0</v>
      </c>
      <c r="AY17" s="4">
        <f t="shared" si="2"/>
        <v>0</v>
      </c>
      <c r="AZ17" s="4">
        <f t="shared" si="3"/>
        <v>0</v>
      </c>
      <c r="BA17" s="4">
        <f t="shared" si="3"/>
        <v>0</v>
      </c>
      <c r="BB17" s="4">
        <f t="shared" si="3"/>
        <v>0</v>
      </c>
      <c r="BC17" s="4">
        <f t="shared" si="3"/>
        <v>0</v>
      </c>
      <c r="BD17" s="4">
        <f t="shared" si="3"/>
        <v>0</v>
      </c>
      <c r="BE17" s="4">
        <f t="shared" si="3"/>
        <v>0</v>
      </c>
      <c r="BF17" s="4">
        <f t="shared" si="3"/>
        <v>0</v>
      </c>
      <c r="BG17" s="4">
        <f t="shared" si="3"/>
        <v>0</v>
      </c>
      <c r="BH17" s="4">
        <f t="shared" si="3"/>
        <v>0</v>
      </c>
      <c r="BI17" s="4">
        <f t="shared" si="3"/>
        <v>0</v>
      </c>
      <c r="BK17" s="7">
        <f t="shared" ca="1" si="6"/>
        <v>0.4178018324285766</v>
      </c>
    </row>
    <row r="18" spans="1:63" x14ac:dyDescent="0.25">
      <c r="A18">
        <f t="shared" si="4"/>
        <v>7</v>
      </c>
      <c r="C18" s="4">
        <f t="shared" ca="1" si="5"/>
        <v>-12393780.078282315</v>
      </c>
      <c r="D18" s="4">
        <f t="shared" ca="1" si="0"/>
        <v>65465.41600232292</v>
      </c>
      <c r="E18" s="4">
        <f t="shared" ca="1" si="0"/>
        <v>105584.51877583371</v>
      </c>
      <c r="F18" s="4">
        <f t="shared" ca="1" si="0"/>
        <v>105012.70635722892</v>
      </c>
      <c r="G18" s="4">
        <f t="shared" ca="1" si="0"/>
        <v>145501.62903343659</v>
      </c>
      <c r="H18" s="4">
        <f t="shared" ca="1" si="0"/>
        <v>182081.56155831652</v>
      </c>
      <c r="I18" s="4">
        <f t="shared" ca="1" si="0"/>
        <v>19277056.191906862</v>
      </c>
      <c r="J18" s="4">
        <f t="shared" si="0"/>
        <v>0</v>
      </c>
      <c r="K18" s="4">
        <f t="shared" si="0"/>
        <v>0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1"/>
        <v>0</v>
      </c>
      <c r="V18" s="4">
        <f t="shared" si="1"/>
        <v>0</v>
      </c>
      <c r="W18" s="4">
        <f t="shared" si="1"/>
        <v>0</v>
      </c>
      <c r="X18" s="4">
        <f t="shared" si="1"/>
        <v>0</v>
      </c>
      <c r="Y18" s="4">
        <f t="shared" si="1"/>
        <v>0</v>
      </c>
      <c r="Z18" s="4">
        <f t="shared" si="1"/>
        <v>0</v>
      </c>
      <c r="AA18" s="4">
        <f t="shared" si="1"/>
        <v>0</v>
      </c>
      <c r="AB18" s="4">
        <f t="shared" si="1"/>
        <v>0</v>
      </c>
      <c r="AC18" s="4">
        <f t="shared" si="1"/>
        <v>0</v>
      </c>
      <c r="AD18" s="4">
        <f t="shared" si="1"/>
        <v>0</v>
      </c>
      <c r="AE18" s="4">
        <f t="shared" si="1"/>
        <v>0</v>
      </c>
      <c r="AF18" s="4">
        <f t="shared" si="1"/>
        <v>0</v>
      </c>
      <c r="AG18" s="4">
        <f t="shared" si="1"/>
        <v>0</v>
      </c>
      <c r="AH18" s="4">
        <f t="shared" si="1"/>
        <v>0</v>
      </c>
      <c r="AI18" s="4">
        <f t="shared" si="1"/>
        <v>0</v>
      </c>
      <c r="AJ18" s="4">
        <f t="shared" si="2"/>
        <v>0</v>
      </c>
      <c r="AK18" s="4">
        <f t="shared" si="2"/>
        <v>0</v>
      </c>
      <c r="AL18" s="4">
        <f t="shared" si="2"/>
        <v>0</v>
      </c>
      <c r="AM18" s="4">
        <f t="shared" si="2"/>
        <v>0</v>
      </c>
      <c r="AN18" s="4">
        <f t="shared" si="2"/>
        <v>0</v>
      </c>
      <c r="AO18" s="4">
        <f t="shared" si="2"/>
        <v>0</v>
      </c>
      <c r="AP18" s="4">
        <f t="shared" si="2"/>
        <v>0</v>
      </c>
      <c r="AQ18" s="4">
        <f t="shared" si="2"/>
        <v>0</v>
      </c>
      <c r="AR18" s="4">
        <f t="shared" si="2"/>
        <v>0</v>
      </c>
      <c r="AS18" s="4">
        <f t="shared" si="2"/>
        <v>0</v>
      </c>
      <c r="AT18" s="4">
        <f t="shared" si="2"/>
        <v>0</v>
      </c>
      <c r="AU18" s="4">
        <f t="shared" si="2"/>
        <v>0</v>
      </c>
      <c r="AV18" s="4">
        <f t="shared" si="2"/>
        <v>0</v>
      </c>
      <c r="AW18" s="4">
        <f t="shared" si="2"/>
        <v>0</v>
      </c>
      <c r="AX18" s="4">
        <f t="shared" si="2"/>
        <v>0</v>
      </c>
      <c r="AY18" s="4">
        <f t="shared" si="2"/>
        <v>0</v>
      </c>
      <c r="AZ18" s="4">
        <f t="shared" si="3"/>
        <v>0</v>
      </c>
      <c r="BA18" s="4">
        <f t="shared" si="3"/>
        <v>0</v>
      </c>
      <c r="BB18" s="4">
        <f t="shared" si="3"/>
        <v>0</v>
      </c>
      <c r="BC18" s="4">
        <f t="shared" si="3"/>
        <v>0</v>
      </c>
      <c r="BD18" s="4">
        <f t="shared" si="3"/>
        <v>0</v>
      </c>
      <c r="BE18" s="4">
        <f t="shared" si="3"/>
        <v>0</v>
      </c>
      <c r="BF18" s="4">
        <f t="shared" si="3"/>
        <v>0</v>
      </c>
      <c r="BG18" s="4">
        <f t="shared" si="3"/>
        <v>0</v>
      </c>
      <c r="BH18" s="4">
        <f t="shared" si="3"/>
        <v>0</v>
      </c>
      <c r="BI18" s="4">
        <f t="shared" si="3"/>
        <v>0</v>
      </c>
      <c r="BK18" s="7">
        <f t="shared" ca="1" si="6"/>
        <v>0.37677081726599271</v>
      </c>
    </row>
    <row r="19" spans="1:63" x14ac:dyDescent="0.25">
      <c r="A19">
        <f t="shared" si="4"/>
        <v>8</v>
      </c>
      <c r="C19" s="4">
        <f t="shared" ca="1" si="5"/>
        <v>-12393780.078282315</v>
      </c>
      <c r="D19" s="4">
        <f t="shared" ca="1" si="0"/>
        <v>65465.41600232292</v>
      </c>
      <c r="E19" s="4">
        <f t="shared" ca="1" si="0"/>
        <v>105584.51877583371</v>
      </c>
      <c r="F19" s="4">
        <f t="shared" ca="1" si="0"/>
        <v>105012.70635722892</v>
      </c>
      <c r="G19" s="4">
        <f t="shared" ca="1" si="0"/>
        <v>145501.62903343659</v>
      </c>
      <c r="H19" s="4">
        <f t="shared" ca="1" si="0"/>
        <v>182081.56155831652</v>
      </c>
      <c r="I19" s="4">
        <f t="shared" ca="1" si="0"/>
        <v>219756.85259266268</v>
      </c>
      <c r="J19" s="4">
        <f t="shared" ca="1" si="0"/>
        <v>19690938.10406426</v>
      </c>
      <c r="K19" s="4">
        <f t="shared" si="0"/>
        <v>0</v>
      </c>
      <c r="L19" s="4">
        <f t="shared" si="0"/>
        <v>0</v>
      </c>
      <c r="M19" s="4">
        <f t="shared" si="0"/>
        <v>0</v>
      </c>
      <c r="N19" s="4">
        <f t="shared" si="0"/>
        <v>0</v>
      </c>
      <c r="O19" s="4">
        <f t="shared" si="0"/>
        <v>0</v>
      </c>
      <c r="P19" s="4">
        <f t="shared" si="0"/>
        <v>0</v>
      </c>
      <c r="Q19" s="4">
        <f t="shared" si="0"/>
        <v>0</v>
      </c>
      <c r="R19" s="4">
        <f t="shared" si="0"/>
        <v>0</v>
      </c>
      <c r="S19" s="4">
        <f t="shared" si="0"/>
        <v>0</v>
      </c>
      <c r="T19" s="4">
        <f t="shared" si="1"/>
        <v>0</v>
      </c>
      <c r="U19" s="4">
        <f t="shared" si="1"/>
        <v>0</v>
      </c>
      <c r="V19" s="4">
        <f t="shared" si="1"/>
        <v>0</v>
      </c>
      <c r="W19" s="4">
        <f t="shared" si="1"/>
        <v>0</v>
      </c>
      <c r="X19" s="4">
        <f t="shared" si="1"/>
        <v>0</v>
      </c>
      <c r="Y19" s="4">
        <f t="shared" si="1"/>
        <v>0</v>
      </c>
      <c r="Z19" s="4">
        <f t="shared" si="1"/>
        <v>0</v>
      </c>
      <c r="AA19" s="4">
        <f t="shared" si="1"/>
        <v>0</v>
      </c>
      <c r="AB19" s="4">
        <f t="shared" si="1"/>
        <v>0</v>
      </c>
      <c r="AC19" s="4">
        <f t="shared" si="1"/>
        <v>0</v>
      </c>
      <c r="AD19" s="4">
        <f t="shared" si="1"/>
        <v>0</v>
      </c>
      <c r="AE19" s="4">
        <f t="shared" si="1"/>
        <v>0</v>
      </c>
      <c r="AF19" s="4">
        <f t="shared" si="1"/>
        <v>0</v>
      </c>
      <c r="AG19" s="4">
        <f t="shared" si="1"/>
        <v>0</v>
      </c>
      <c r="AH19" s="4">
        <f t="shared" si="1"/>
        <v>0</v>
      </c>
      <c r="AI19" s="4">
        <f t="shared" si="1"/>
        <v>0</v>
      </c>
      <c r="AJ19" s="4">
        <f t="shared" si="2"/>
        <v>0</v>
      </c>
      <c r="AK19" s="4">
        <f t="shared" si="2"/>
        <v>0</v>
      </c>
      <c r="AL19" s="4">
        <f t="shared" si="2"/>
        <v>0</v>
      </c>
      <c r="AM19" s="4">
        <f t="shared" si="2"/>
        <v>0</v>
      </c>
      <c r="AN19" s="4">
        <f t="shared" si="2"/>
        <v>0</v>
      </c>
      <c r="AO19" s="4">
        <f t="shared" si="2"/>
        <v>0</v>
      </c>
      <c r="AP19" s="4">
        <f t="shared" si="2"/>
        <v>0</v>
      </c>
      <c r="AQ19" s="4">
        <f t="shared" si="2"/>
        <v>0</v>
      </c>
      <c r="AR19" s="4">
        <f t="shared" si="2"/>
        <v>0</v>
      </c>
      <c r="AS19" s="4">
        <f t="shared" si="2"/>
        <v>0</v>
      </c>
      <c r="AT19" s="4">
        <f t="shared" si="2"/>
        <v>0</v>
      </c>
      <c r="AU19" s="4">
        <f t="shared" si="2"/>
        <v>0</v>
      </c>
      <c r="AV19" s="4">
        <f t="shared" si="2"/>
        <v>0</v>
      </c>
      <c r="AW19" s="4">
        <f t="shared" si="2"/>
        <v>0</v>
      </c>
      <c r="AX19" s="4">
        <f t="shared" si="2"/>
        <v>0</v>
      </c>
      <c r="AY19" s="4">
        <f t="shared" si="2"/>
        <v>0</v>
      </c>
      <c r="AZ19" s="4">
        <f t="shared" si="3"/>
        <v>0</v>
      </c>
      <c r="BA19" s="4">
        <f t="shared" si="3"/>
        <v>0</v>
      </c>
      <c r="BB19" s="4">
        <f t="shared" si="3"/>
        <v>0</v>
      </c>
      <c r="BC19" s="4">
        <f t="shared" si="3"/>
        <v>0</v>
      </c>
      <c r="BD19" s="4">
        <f t="shared" si="3"/>
        <v>0</v>
      </c>
      <c r="BE19" s="4">
        <f t="shared" si="3"/>
        <v>0</v>
      </c>
      <c r="BF19" s="4">
        <f t="shared" si="3"/>
        <v>0</v>
      </c>
      <c r="BG19" s="4">
        <f t="shared" si="3"/>
        <v>0</v>
      </c>
      <c r="BH19" s="4">
        <f t="shared" si="3"/>
        <v>0</v>
      </c>
      <c r="BI19" s="4">
        <f t="shared" si="3"/>
        <v>0</v>
      </c>
      <c r="BK19" s="7">
        <f t="shared" ca="1" si="6"/>
        <v>0.34112454091627908</v>
      </c>
    </row>
    <row r="20" spans="1:63" x14ac:dyDescent="0.25">
      <c r="A20">
        <f t="shared" si="4"/>
        <v>9</v>
      </c>
      <c r="C20" s="4">
        <f t="shared" ca="1" si="5"/>
        <v>-12393780.078282315</v>
      </c>
      <c r="D20" s="4">
        <f t="shared" ca="1" si="0"/>
        <v>65465.41600232292</v>
      </c>
      <c r="E20" s="4">
        <f t="shared" ca="1" si="0"/>
        <v>105584.51877583371</v>
      </c>
      <c r="F20" s="4">
        <f t="shared" ca="1" si="0"/>
        <v>105012.70635722892</v>
      </c>
      <c r="G20" s="4">
        <f t="shared" ca="1" si="0"/>
        <v>145501.62903343659</v>
      </c>
      <c r="H20" s="4">
        <f t="shared" ca="1" si="0"/>
        <v>182081.56155831652</v>
      </c>
      <c r="I20" s="4">
        <f t="shared" ca="1" si="0"/>
        <v>219756.85259266268</v>
      </c>
      <c r="J20" s="4">
        <f t="shared" ca="1" si="0"/>
        <v>259116.54398298479</v>
      </c>
      <c r="K20" s="4">
        <f t="shared" ca="1" si="0"/>
        <v>20064237.338152409</v>
      </c>
      <c r="L20" s="4">
        <f t="shared" si="0"/>
        <v>0</v>
      </c>
      <c r="M20" s="4">
        <f t="shared" si="0"/>
        <v>0</v>
      </c>
      <c r="N20" s="4">
        <f t="shared" si="0"/>
        <v>0</v>
      </c>
      <c r="O20" s="4">
        <f t="shared" si="0"/>
        <v>0</v>
      </c>
      <c r="P20" s="4">
        <f t="shared" si="0"/>
        <v>0</v>
      </c>
      <c r="Q20" s="4">
        <f t="shared" si="0"/>
        <v>0</v>
      </c>
      <c r="R20" s="4">
        <f t="shared" si="0"/>
        <v>0</v>
      </c>
      <c r="S20" s="4">
        <f t="shared" si="0"/>
        <v>0</v>
      </c>
      <c r="T20" s="4">
        <f t="shared" si="1"/>
        <v>0</v>
      </c>
      <c r="U20" s="4">
        <f t="shared" si="1"/>
        <v>0</v>
      </c>
      <c r="V20" s="4">
        <f t="shared" si="1"/>
        <v>0</v>
      </c>
      <c r="W20" s="4">
        <f t="shared" si="1"/>
        <v>0</v>
      </c>
      <c r="X20" s="4">
        <f t="shared" si="1"/>
        <v>0</v>
      </c>
      <c r="Y20" s="4">
        <f t="shared" si="1"/>
        <v>0</v>
      </c>
      <c r="Z20" s="4">
        <f t="shared" si="1"/>
        <v>0</v>
      </c>
      <c r="AA20" s="4">
        <f t="shared" si="1"/>
        <v>0</v>
      </c>
      <c r="AB20" s="4">
        <f t="shared" si="1"/>
        <v>0</v>
      </c>
      <c r="AC20" s="4">
        <f t="shared" si="1"/>
        <v>0</v>
      </c>
      <c r="AD20" s="4">
        <f t="shared" si="1"/>
        <v>0</v>
      </c>
      <c r="AE20" s="4">
        <f t="shared" si="1"/>
        <v>0</v>
      </c>
      <c r="AF20" s="4">
        <f t="shared" si="1"/>
        <v>0</v>
      </c>
      <c r="AG20" s="4">
        <f t="shared" si="1"/>
        <v>0</v>
      </c>
      <c r="AH20" s="4">
        <f t="shared" si="1"/>
        <v>0</v>
      </c>
      <c r="AI20" s="4">
        <f t="shared" si="1"/>
        <v>0</v>
      </c>
      <c r="AJ20" s="4">
        <f t="shared" si="2"/>
        <v>0</v>
      </c>
      <c r="AK20" s="4">
        <f t="shared" si="2"/>
        <v>0</v>
      </c>
      <c r="AL20" s="4">
        <f t="shared" si="2"/>
        <v>0</v>
      </c>
      <c r="AM20" s="4">
        <f t="shared" si="2"/>
        <v>0</v>
      </c>
      <c r="AN20" s="4">
        <f t="shared" si="2"/>
        <v>0</v>
      </c>
      <c r="AO20" s="4">
        <f t="shared" si="2"/>
        <v>0</v>
      </c>
      <c r="AP20" s="4">
        <f t="shared" si="2"/>
        <v>0</v>
      </c>
      <c r="AQ20" s="4">
        <f t="shared" si="2"/>
        <v>0</v>
      </c>
      <c r="AR20" s="4">
        <f t="shared" si="2"/>
        <v>0</v>
      </c>
      <c r="AS20" s="4">
        <f t="shared" si="2"/>
        <v>0</v>
      </c>
      <c r="AT20" s="4">
        <f t="shared" si="2"/>
        <v>0</v>
      </c>
      <c r="AU20" s="4">
        <f t="shared" si="2"/>
        <v>0</v>
      </c>
      <c r="AV20" s="4">
        <f t="shared" si="2"/>
        <v>0</v>
      </c>
      <c r="AW20" s="4">
        <f t="shared" si="2"/>
        <v>0</v>
      </c>
      <c r="AX20" s="4">
        <f t="shared" si="2"/>
        <v>0</v>
      </c>
      <c r="AY20" s="4">
        <f t="shared" si="2"/>
        <v>0</v>
      </c>
      <c r="AZ20" s="4">
        <f t="shared" si="3"/>
        <v>0</v>
      </c>
      <c r="BA20" s="4">
        <f t="shared" si="3"/>
        <v>0</v>
      </c>
      <c r="BB20" s="4">
        <f t="shared" si="3"/>
        <v>0</v>
      </c>
      <c r="BC20" s="4">
        <f t="shared" si="3"/>
        <v>0</v>
      </c>
      <c r="BD20" s="4">
        <f t="shared" si="3"/>
        <v>0</v>
      </c>
      <c r="BE20" s="4">
        <f t="shared" si="3"/>
        <v>0</v>
      </c>
      <c r="BF20" s="4">
        <f t="shared" si="3"/>
        <v>0</v>
      </c>
      <c r="BG20" s="4">
        <f t="shared" si="3"/>
        <v>0</v>
      </c>
      <c r="BH20" s="4">
        <f t="shared" si="3"/>
        <v>0</v>
      </c>
      <c r="BI20" s="4">
        <f t="shared" si="3"/>
        <v>0</v>
      </c>
      <c r="BK20" s="7">
        <f t="shared" ca="1" si="6"/>
        <v>0.31467888461140325</v>
      </c>
    </row>
    <row r="21" spans="1:63" x14ac:dyDescent="0.25">
      <c r="A21">
        <f t="shared" si="4"/>
        <v>10</v>
      </c>
      <c r="C21" s="4">
        <f t="shared" ca="1" si="5"/>
        <v>-12393780.078282315</v>
      </c>
      <c r="D21" s="4">
        <f t="shared" ca="1" si="0"/>
        <v>65465.41600232292</v>
      </c>
      <c r="E21" s="4">
        <f t="shared" ca="1" si="0"/>
        <v>105584.51877583371</v>
      </c>
      <c r="F21" s="4">
        <f t="shared" ca="1" si="0"/>
        <v>105012.70635722892</v>
      </c>
      <c r="G21" s="4">
        <f t="shared" ca="1" si="0"/>
        <v>145501.62903343659</v>
      </c>
      <c r="H21" s="4">
        <f t="shared" ca="1" si="0"/>
        <v>182081.56155831652</v>
      </c>
      <c r="I21" s="4">
        <f t="shared" ca="1" si="0"/>
        <v>219756.85259266268</v>
      </c>
      <c r="J21" s="4">
        <f t="shared" ca="1" si="0"/>
        <v>259116.54398298479</v>
      </c>
      <c r="K21" s="4">
        <f t="shared" ca="1" si="0"/>
        <v>299674.6505648279</v>
      </c>
      <c r="L21" s="4">
        <f t="shared" ca="1" si="0"/>
        <v>20259785.608113807</v>
      </c>
      <c r="M21" s="4">
        <f t="shared" si="0"/>
        <v>0</v>
      </c>
      <c r="N21" s="4">
        <f t="shared" si="0"/>
        <v>0</v>
      </c>
      <c r="O21" s="4">
        <f t="shared" si="0"/>
        <v>0</v>
      </c>
      <c r="P21" s="4">
        <f t="shared" si="0"/>
        <v>0</v>
      </c>
      <c r="Q21" s="4">
        <f t="shared" si="0"/>
        <v>0</v>
      </c>
      <c r="R21" s="4">
        <f t="shared" si="0"/>
        <v>0</v>
      </c>
      <c r="S21" s="4">
        <f t="shared" si="0"/>
        <v>0</v>
      </c>
      <c r="T21" s="4">
        <f t="shared" si="1"/>
        <v>0</v>
      </c>
      <c r="U21" s="4">
        <f t="shared" si="1"/>
        <v>0</v>
      </c>
      <c r="V21" s="4">
        <f t="shared" si="1"/>
        <v>0</v>
      </c>
      <c r="W21" s="4">
        <f t="shared" si="1"/>
        <v>0</v>
      </c>
      <c r="X21" s="4">
        <f t="shared" si="1"/>
        <v>0</v>
      </c>
      <c r="Y21" s="4">
        <f t="shared" si="1"/>
        <v>0</v>
      </c>
      <c r="Z21" s="4">
        <f t="shared" si="1"/>
        <v>0</v>
      </c>
      <c r="AA21" s="4">
        <f t="shared" si="1"/>
        <v>0</v>
      </c>
      <c r="AB21" s="4">
        <f t="shared" si="1"/>
        <v>0</v>
      </c>
      <c r="AC21" s="4">
        <f t="shared" si="1"/>
        <v>0</v>
      </c>
      <c r="AD21" s="4">
        <f t="shared" si="1"/>
        <v>0</v>
      </c>
      <c r="AE21" s="4">
        <f t="shared" si="1"/>
        <v>0</v>
      </c>
      <c r="AF21" s="4">
        <f t="shared" si="1"/>
        <v>0</v>
      </c>
      <c r="AG21" s="4">
        <f t="shared" si="1"/>
        <v>0</v>
      </c>
      <c r="AH21" s="4">
        <f t="shared" si="1"/>
        <v>0</v>
      </c>
      <c r="AI21" s="4">
        <f t="shared" si="1"/>
        <v>0</v>
      </c>
      <c r="AJ21" s="4">
        <f t="shared" si="2"/>
        <v>0</v>
      </c>
      <c r="AK21" s="4">
        <f t="shared" si="2"/>
        <v>0</v>
      </c>
      <c r="AL21" s="4">
        <f t="shared" si="2"/>
        <v>0</v>
      </c>
      <c r="AM21" s="4">
        <f t="shared" si="2"/>
        <v>0</v>
      </c>
      <c r="AN21" s="4">
        <f t="shared" si="2"/>
        <v>0</v>
      </c>
      <c r="AO21" s="4">
        <f t="shared" si="2"/>
        <v>0</v>
      </c>
      <c r="AP21" s="4">
        <f t="shared" si="2"/>
        <v>0</v>
      </c>
      <c r="AQ21" s="4">
        <f t="shared" si="2"/>
        <v>0</v>
      </c>
      <c r="AR21" s="4">
        <f t="shared" si="2"/>
        <v>0</v>
      </c>
      <c r="AS21" s="4">
        <f t="shared" si="2"/>
        <v>0</v>
      </c>
      <c r="AT21" s="4">
        <f t="shared" si="2"/>
        <v>0</v>
      </c>
      <c r="AU21" s="4">
        <f t="shared" si="2"/>
        <v>0</v>
      </c>
      <c r="AV21" s="4">
        <f t="shared" si="2"/>
        <v>0</v>
      </c>
      <c r="AW21" s="4">
        <f t="shared" si="2"/>
        <v>0</v>
      </c>
      <c r="AX21" s="4">
        <f t="shared" si="2"/>
        <v>0</v>
      </c>
      <c r="AY21" s="4">
        <f t="shared" si="2"/>
        <v>0</v>
      </c>
      <c r="AZ21" s="4">
        <f t="shared" si="3"/>
        <v>0</v>
      </c>
      <c r="BA21" s="4">
        <f t="shared" si="3"/>
        <v>0</v>
      </c>
      <c r="BB21" s="4">
        <f t="shared" si="3"/>
        <v>0</v>
      </c>
      <c r="BC21" s="4">
        <f t="shared" si="3"/>
        <v>0</v>
      </c>
      <c r="BD21" s="4">
        <f t="shared" si="3"/>
        <v>0</v>
      </c>
      <c r="BE21" s="4">
        <f t="shared" si="3"/>
        <v>0</v>
      </c>
      <c r="BF21" s="4">
        <f t="shared" si="3"/>
        <v>0</v>
      </c>
      <c r="BG21" s="4">
        <f t="shared" si="3"/>
        <v>0</v>
      </c>
      <c r="BH21" s="4">
        <f t="shared" si="3"/>
        <v>0</v>
      </c>
      <c r="BI21" s="4">
        <f t="shared" si="3"/>
        <v>0</v>
      </c>
      <c r="BK21" s="7">
        <f t="shared" ca="1" si="6"/>
        <v>0.29059071698564631</v>
      </c>
    </row>
    <row r="22" spans="1:63" x14ac:dyDescent="0.25">
      <c r="A22">
        <f t="shared" si="4"/>
        <v>11</v>
      </c>
      <c r="C22" s="4">
        <f t="shared" ca="1" si="5"/>
        <v>-12393780.078282315</v>
      </c>
      <c r="D22" s="4">
        <f t="shared" ca="1" si="0"/>
        <v>65465.41600232292</v>
      </c>
      <c r="E22" s="4">
        <f t="shared" ca="1" si="0"/>
        <v>105584.51877583371</v>
      </c>
      <c r="F22" s="4">
        <f t="shared" ca="1" si="0"/>
        <v>105012.70635722892</v>
      </c>
      <c r="G22" s="4">
        <f t="shared" ca="1" si="0"/>
        <v>145501.62903343659</v>
      </c>
      <c r="H22" s="4">
        <f t="shared" ca="1" si="0"/>
        <v>182081.56155831652</v>
      </c>
      <c r="I22" s="4">
        <f t="shared" ca="1" si="0"/>
        <v>219756.85259266268</v>
      </c>
      <c r="J22" s="4">
        <f t="shared" ca="1" si="0"/>
        <v>259116.54398298479</v>
      </c>
      <c r="K22" s="4">
        <f t="shared" ca="1" si="0"/>
        <v>299674.6505648279</v>
      </c>
      <c r="L22" s="4">
        <f t="shared" ca="1" si="0"/>
        <v>264301.55868395639</v>
      </c>
      <c r="M22" s="4">
        <f t="shared" ca="1" si="0"/>
        <v>20476268.762385394</v>
      </c>
      <c r="N22" s="4">
        <f t="shared" si="0"/>
        <v>0</v>
      </c>
      <c r="O22" s="4">
        <f t="shared" si="0"/>
        <v>0</v>
      </c>
      <c r="P22" s="4">
        <f t="shared" si="0"/>
        <v>0</v>
      </c>
      <c r="Q22" s="4">
        <f t="shared" si="0"/>
        <v>0</v>
      </c>
      <c r="R22" s="4">
        <f t="shared" si="0"/>
        <v>0</v>
      </c>
      <c r="S22" s="4">
        <f t="shared" si="0"/>
        <v>0</v>
      </c>
      <c r="T22" s="4">
        <f t="shared" si="1"/>
        <v>0</v>
      </c>
      <c r="U22" s="4">
        <f t="shared" si="1"/>
        <v>0</v>
      </c>
      <c r="V22" s="4">
        <f t="shared" si="1"/>
        <v>0</v>
      </c>
      <c r="W22" s="4">
        <f t="shared" si="1"/>
        <v>0</v>
      </c>
      <c r="X22" s="4">
        <f t="shared" si="1"/>
        <v>0</v>
      </c>
      <c r="Y22" s="4">
        <f t="shared" si="1"/>
        <v>0</v>
      </c>
      <c r="Z22" s="4">
        <f t="shared" si="1"/>
        <v>0</v>
      </c>
      <c r="AA22" s="4">
        <f t="shared" si="1"/>
        <v>0</v>
      </c>
      <c r="AB22" s="4">
        <f t="shared" si="1"/>
        <v>0</v>
      </c>
      <c r="AC22" s="4">
        <f t="shared" si="1"/>
        <v>0</v>
      </c>
      <c r="AD22" s="4">
        <f t="shared" si="1"/>
        <v>0</v>
      </c>
      <c r="AE22" s="4">
        <f t="shared" si="1"/>
        <v>0</v>
      </c>
      <c r="AF22" s="4">
        <f t="shared" si="1"/>
        <v>0</v>
      </c>
      <c r="AG22" s="4">
        <f t="shared" si="1"/>
        <v>0</v>
      </c>
      <c r="AH22" s="4">
        <f t="shared" si="1"/>
        <v>0</v>
      </c>
      <c r="AI22" s="4">
        <f t="shared" si="1"/>
        <v>0</v>
      </c>
      <c r="AJ22" s="4">
        <f t="shared" si="2"/>
        <v>0</v>
      </c>
      <c r="AK22" s="4">
        <f t="shared" si="2"/>
        <v>0</v>
      </c>
      <c r="AL22" s="4">
        <f t="shared" si="2"/>
        <v>0</v>
      </c>
      <c r="AM22" s="4">
        <f t="shared" si="2"/>
        <v>0</v>
      </c>
      <c r="AN22" s="4">
        <f t="shared" si="2"/>
        <v>0</v>
      </c>
      <c r="AO22" s="4">
        <f t="shared" si="2"/>
        <v>0</v>
      </c>
      <c r="AP22" s="4">
        <f t="shared" si="2"/>
        <v>0</v>
      </c>
      <c r="AQ22" s="4">
        <f t="shared" si="2"/>
        <v>0</v>
      </c>
      <c r="AR22" s="4">
        <f t="shared" si="2"/>
        <v>0</v>
      </c>
      <c r="AS22" s="4">
        <f t="shared" si="2"/>
        <v>0</v>
      </c>
      <c r="AT22" s="4">
        <f t="shared" si="2"/>
        <v>0</v>
      </c>
      <c r="AU22" s="4">
        <f t="shared" si="2"/>
        <v>0</v>
      </c>
      <c r="AV22" s="4">
        <f t="shared" si="2"/>
        <v>0</v>
      </c>
      <c r="AW22" s="4">
        <f t="shared" si="2"/>
        <v>0</v>
      </c>
      <c r="AX22" s="4">
        <f t="shared" si="2"/>
        <v>0</v>
      </c>
      <c r="AY22" s="4">
        <f t="shared" si="2"/>
        <v>0</v>
      </c>
      <c r="AZ22" s="4">
        <f t="shared" si="3"/>
        <v>0</v>
      </c>
      <c r="BA22" s="4">
        <f t="shared" si="3"/>
        <v>0</v>
      </c>
      <c r="BB22" s="4">
        <f t="shared" si="3"/>
        <v>0</v>
      </c>
      <c r="BC22" s="4">
        <f t="shared" si="3"/>
        <v>0</v>
      </c>
      <c r="BD22" s="4">
        <f t="shared" si="3"/>
        <v>0</v>
      </c>
      <c r="BE22" s="4">
        <f t="shared" si="3"/>
        <v>0</v>
      </c>
      <c r="BF22" s="4">
        <f t="shared" si="3"/>
        <v>0</v>
      </c>
      <c r="BG22" s="4">
        <f t="shared" si="3"/>
        <v>0</v>
      </c>
      <c r="BH22" s="4">
        <f t="shared" si="3"/>
        <v>0</v>
      </c>
      <c r="BI22" s="4">
        <f t="shared" si="3"/>
        <v>0</v>
      </c>
      <c r="BK22" s="7">
        <f t="shared" ca="1" si="6"/>
        <v>0.27121570841021714</v>
      </c>
    </row>
    <row r="23" spans="1:63" x14ac:dyDescent="0.25">
      <c r="A23">
        <f t="shared" si="4"/>
        <v>12</v>
      </c>
      <c r="C23" s="4">
        <f t="shared" ca="1" si="5"/>
        <v>-12393780.078282315</v>
      </c>
      <c r="D23" s="4">
        <f t="shared" ca="1" si="0"/>
        <v>65465.41600232292</v>
      </c>
      <c r="E23" s="4">
        <f t="shared" ca="1" si="0"/>
        <v>105584.51877583371</v>
      </c>
      <c r="F23" s="4">
        <f t="shared" ca="1" si="0"/>
        <v>105012.70635722892</v>
      </c>
      <c r="G23" s="4">
        <f t="shared" ca="1" si="0"/>
        <v>145501.62903343659</v>
      </c>
      <c r="H23" s="4">
        <f t="shared" ca="1" si="0"/>
        <v>182081.56155831652</v>
      </c>
      <c r="I23" s="4">
        <f t="shared" ca="1" si="0"/>
        <v>219756.85259266268</v>
      </c>
      <c r="J23" s="4">
        <f t="shared" ca="1" si="0"/>
        <v>259116.54398298479</v>
      </c>
      <c r="K23" s="4">
        <f t="shared" ca="1" si="0"/>
        <v>299674.6505648279</v>
      </c>
      <c r="L23" s="4">
        <f t="shared" ca="1" si="0"/>
        <v>264301.55868395639</v>
      </c>
      <c r="M23" s="4">
        <f t="shared" ca="1" si="0"/>
        <v>254099.86813903888</v>
      </c>
      <c r="N23" s="4">
        <f t="shared" ca="1" si="0"/>
        <v>20915627.613098431</v>
      </c>
      <c r="O23" s="4">
        <f t="shared" si="0"/>
        <v>0</v>
      </c>
      <c r="P23" s="4">
        <f t="shared" si="0"/>
        <v>0</v>
      </c>
      <c r="Q23" s="4">
        <f t="shared" si="0"/>
        <v>0</v>
      </c>
      <c r="R23" s="4">
        <f t="shared" si="0"/>
        <v>0</v>
      </c>
      <c r="S23" s="4">
        <f t="shared" si="0"/>
        <v>0</v>
      </c>
      <c r="T23" s="4">
        <f t="shared" si="1"/>
        <v>0</v>
      </c>
      <c r="U23" s="4">
        <f t="shared" si="1"/>
        <v>0</v>
      </c>
      <c r="V23" s="4">
        <f t="shared" si="1"/>
        <v>0</v>
      </c>
      <c r="W23" s="4">
        <f t="shared" si="1"/>
        <v>0</v>
      </c>
      <c r="X23" s="4">
        <f t="shared" si="1"/>
        <v>0</v>
      </c>
      <c r="Y23" s="4">
        <f t="shared" si="1"/>
        <v>0</v>
      </c>
      <c r="Z23" s="4">
        <f t="shared" si="1"/>
        <v>0</v>
      </c>
      <c r="AA23" s="4">
        <f t="shared" si="1"/>
        <v>0</v>
      </c>
      <c r="AB23" s="4">
        <f t="shared" si="1"/>
        <v>0</v>
      </c>
      <c r="AC23" s="4">
        <f t="shared" si="1"/>
        <v>0</v>
      </c>
      <c r="AD23" s="4">
        <f t="shared" si="1"/>
        <v>0</v>
      </c>
      <c r="AE23" s="4">
        <f t="shared" si="1"/>
        <v>0</v>
      </c>
      <c r="AF23" s="4">
        <f t="shared" si="1"/>
        <v>0</v>
      </c>
      <c r="AG23" s="4">
        <f t="shared" si="1"/>
        <v>0</v>
      </c>
      <c r="AH23" s="4">
        <f t="shared" si="1"/>
        <v>0</v>
      </c>
      <c r="AI23" s="4">
        <f t="shared" si="1"/>
        <v>0</v>
      </c>
      <c r="AJ23" s="4">
        <f t="shared" si="2"/>
        <v>0</v>
      </c>
      <c r="AK23" s="4">
        <f t="shared" si="2"/>
        <v>0</v>
      </c>
      <c r="AL23" s="4">
        <f t="shared" si="2"/>
        <v>0</v>
      </c>
      <c r="AM23" s="4">
        <f t="shared" si="2"/>
        <v>0</v>
      </c>
      <c r="AN23" s="4">
        <f t="shared" si="2"/>
        <v>0</v>
      </c>
      <c r="AO23" s="4">
        <f t="shared" si="2"/>
        <v>0</v>
      </c>
      <c r="AP23" s="4">
        <f t="shared" si="2"/>
        <v>0</v>
      </c>
      <c r="AQ23" s="4">
        <f t="shared" si="2"/>
        <v>0</v>
      </c>
      <c r="AR23" s="4">
        <f t="shared" si="2"/>
        <v>0</v>
      </c>
      <c r="AS23" s="4">
        <f t="shared" si="2"/>
        <v>0</v>
      </c>
      <c r="AT23" s="4">
        <f t="shared" si="2"/>
        <v>0</v>
      </c>
      <c r="AU23" s="4">
        <f t="shared" si="2"/>
        <v>0</v>
      </c>
      <c r="AV23" s="4">
        <f t="shared" si="2"/>
        <v>0</v>
      </c>
      <c r="AW23" s="4">
        <f t="shared" si="2"/>
        <v>0</v>
      </c>
      <c r="AX23" s="4">
        <f t="shared" si="2"/>
        <v>0</v>
      </c>
      <c r="AY23" s="4">
        <f t="shared" si="2"/>
        <v>0</v>
      </c>
      <c r="AZ23" s="4">
        <f t="shared" si="3"/>
        <v>0</v>
      </c>
      <c r="BA23" s="4">
        <f t="shared" si="3"/>
        <v>0</v>
      </c>
      <c r="BB23" s="4">
        <f t="shared" si="3"/>
        <v>0</v>
      </c>
      <c r="BC23" s="4">
        <f t="shared" si="3"/>
        <v>0</v>
      </c>
      <c r="BD23" s="4">
        <f t="shared" si="3"/>
        <v>0</v>
      </c>
      <c r="BE23" s="4">
        <f t="shared" si="3"/>
        <v>0</v>
      </c>
      <c r="BF23" s="4">
        <f t="shared" si="3"/>
        <v>0</v>
      </c>
      <c r="BG23" s="4">
        <f t="shared" si="3"/>
        <v>0</v>
      </c>
      <c r="BH23" s="4">
        <f t="shared" si="3"/>
        <v>0</v>
      </c>
      <c r="BI23" s="4">
        <f t="shared" si="3"/>
        <v>0</v>
      </c>
      <c r="BK23" s="7">
        <f t="shared" ca="1" si="6"/>
        <v>0.25987524814717311</v>
      </c>
    </row>
    <row r="24" spans="1:63" x14ac:dyDescent="0.25">
      <c r="A24">
        <f t="shared" si="4"/>
        <v>13</v>
      </c>
      <c r="C24" s="4">
        <f t="shared" ca="1" si="5"/>
        <v>-12393780.078282315</v>
      </c>
      <c r="D24" s="4">
        <f t="shared" ca="1" si="0"/>
        <v>65465.41600232292</v>
      </c>
      <c r="E24" s="4">
        <f t="shared" ca="1" si="0"/>
        <v>105584.51877583371</v>
      </c>
      <c r="F24" s="4">
        <f t="shared" ca="1" si="0"/>
        <v>105012.70635722892</v>
      </c>
      <c r="G24" s="4">
        <f t="shared" ca="1" si="0"/>
        <v>145501.62903343659</v>
      </c>
      <c r="H24" s="4">
        <f t="shared" ca="1" si="0"/>
        <v>182081.56155831652</v>
      </c>
      <c r="I24" s="4">
        <f t="shared" ca="1" si="0"/>
        <v>219756.85259266268</v>
      </c>
      <c r="J24" s="4">
        <f t="shared" ca="1" si="0"/>
        <v>259116.54398298479</v>
      </c>
      <c r="K24" s="4">
        <f t="shared" ca="1" si="0"/>
        <v>299674.6505648279</v>
      </c>
      <c r="L24" s="4">
        <f t="shared" ca="1" si="0"/>
        <v>264301.55868395639</v>
      </c>
      <c r="M24" s="4">
        <f t="shared" ca="1" si="0"/>
        <v>254099.86813903888</v>
      </c>
      <c r="N24" s="4">
        <f t="shared" ca="1" si="0"/>
        <v>107723.62692006171</v>
      </c>
      <c r="O24" s="4">
        <f t="shared" ca="1" si="0"/>
        <v>21505741.119029652</v>
      </c>
      <c r="P24" s="4">
        <f t="shared" si="0"/>
        <v>0</v>
      </c>
      <c r="Q24" s="4">
        <f t="shared" si="0"/>
        <v>0</v>
      </c>
      <c r="R24" s="4">
        <f t="shared" si="0"/>
        <v>0</v>
      </c>
      <c r="S24" s="4">
        <f t="shared" si="0"/>
        <v>0</v>
      </c>
      <c r="T24" s="4">
        <f t="shared" si="1"/>
        <v>0</v>
      </c>
      <c r="U24" s="4">
        <f t="shared" si="1"/>
        <v>0</v>
      </c>
      <c r="V24" s="4">
        <f t="shared" si="1"/>
        <v>0</v>
      </c>
      <c r="W24" s="4">
        <f t="shared" si="1"/>
        <v>0</v>
      </c>
      <c r="X24" s="4">
        <f t="shared" si="1"/>
        <v>0</v>
      </c>
      <c r="Y24" s="4">
        <f t="shared" si="1"/>
        <v>0</v>
      </c>
      <c r="Z24" s="4">
        <f t="shared" si="1"/>
        <v>0</v>
      </c>
      <c r="AA24" s="4">
        <f t="shared" si="1"/>
        <v>0</v>
      </c>
      <c r="AB24" s="4">
        <f t="shared" si="1"/>
        <v>0</v>
      </c>
      <c r="AC24" s="4">
        <f t="shared" si="1"/>
        <v>0</v>
      </c>
      <c r="AD24" s="4">
        <f t="shared" si="1"/>
        <v>0</v>
      </c>
      <c r="AE24" s="4">
        <f t="shared" si="1"/>
        <v>0</v>
      </c>
      <c r="AF24" s="4">
        <f t="shared" si="1"/>
        <v>0</v>
      </c>
      <c r="AG24" s="4">
        <f t="shared" si="1"/>
        <v>0</v>
      </c>
      <c r="AH24" s="4">
        <f t="shared" si="1"/>
        <v>0</v>
      </c>
      <c r="AI24" s="4">
        <f t="shared" si="1"/>
        <v>0</v>
      </c>
      <c r="AJ24" s="4">
        <f t="shared" si="2"/>
        <v>0</v>
      </c>
      <c r="AK24" s="4">
        <f t="shared" si="2"/>
        <v>0</v>
      </c>
      <c r="AL24" s="4">
        <f t="shared" si="2"/>
        <v>0</v>
      </c>
      <c r="AM24" s="4">
        <f t="shared" si="2"/>
        <v>0</v>
      </c>
      <c r="AN24" s="4">
        <f t="shared" si="2"/>
        <v>0</v>
      </c>
      <c r="AO24" s="4">
        <f t="shared" si="2"/>
        <v>0</v>
      </c>
      <c r="AP24" s="4">
        <f t="shared" si="2"/>
        <v>0</v>
      </c>
      <c r="AQ24" s="4">
        <f t="shared" si="2"/>
        <v>0</v>
      </c>
      <c r="AR24" s="4">
        <f t="shared" si="2"/>
        <v>0</v>
      </c>
      <c r="AS24" s="4">
        <f t="shared" si="2"/>
        <v>0</v>
      </c>
      <c r="AT24" s="4">
        <f t="shared" si="2"/>
        <v>0</v>
      </c>
      <c r="AU24" s="4">
        <f t="shared" si="2"/>
        <v>0</v>
      </c>
      <c r="AV24" s="4">
        <f t="shared" si="2"/>
        <v>0</v>
      </c>
      <c r="AW24" s="4">
        <f t="shared" si="2"/>
        <v>0</v>
      </c>
      <c r="AX24" s="4">
        <f t="shared" si="2"/>
        <v>0</v>
      </c>
      <c r="AY24" s="4">
        <f t="shared" si="2"/>
        <v>0</v>
      </c>
      <c r="AZ24" s="4">
        <f t="shared" si="3"/>
        <v>0</v>
      </c>
      <c r="BA24" s="4">
        <f t="shared" si="3"/>
        <v>0</v>
      </c>
      <c r="BB24" s="4">
        <f t="shared" si="3"/>
        <v>0</v>
      </c>
      <c r="BC24" s="4">
        <f t="shared" si="3"/>
        <v>0</v>
      </c>
      <c r="BD24" s="4">
        <f t="shared" si="3"/>
        <v>0</v>
      </c>
      <c r="BE24" s="4">
        <f t="shared" si="3"/>
        <v>0</v>
      </c>
      <c r="BF24" s="4">
        <f t="shared" si="3"/>
        <v>0</v>
      </c>
      <c r="BG24" s="4">
        <f t="shared" si="3"/>
        <v>0</v>
      </c>
      <c r="BH24" s="4">
        <f t="shared" si="3"/>
        <v>0</v>
      </c>
      <c r="BI24" s="4">
        <f t="shared" si="3"/>
        <v>0</v>
      </c>
      <c r="BK24" s="7">
        <f t="shared" ca="1" si="6"/>
        <v>0.25016446278225146</v>
      </c>
    </row>
    <row r="25" spans="1:63" x14ac:dyDescent="0.25">
      <c r="A25">
        <f t="shared" si="4"/>
        <v>14</v>
      </c>
      <c r="C25" s="4">
        <f t="shared" ca="1" si="5"/>
        <v>-12393780.078282315</v>
      </c>
      <c r="D25" s="4">
        <f t="shared" ca="1" si="0"/>
        <v>65465.41600232292</v>
      </c>
      <c r="E25" s="4">
        <f t="shared" ca="1" si="0"/>
        <v>105584.51877583371</v>
      </c>
      <c r="F25" s="4">
        <f t="shared" ca="1" si="0"/>
        <v>105012.70635722892</v>
      </c>
      <c r="G25" s="4">
        <f t="shared" ca="1" si="0"/>
        <v>145501.62903343659</v>
      </c>
      <c r="H25" s="4">
        <f t="shared" ca="1" si="0"/>
        <v>182081.56155831652</v>
      </c>
      <c r="I25" s="4">
        <f t="shared" ca="1" si="0"/>
        <v>219756.85259266268</v>
      </c>
      <c r="J25" s="4">
        <f t="shared" ca="1" si="0"/>
        <v>259116.54398298479</v>
      </c>
      <c r="K25" s="4">
        <f t="shared" ca="1" si="0"/>
        <v>299674.6505648279</v>
      </c>
      <c r="L25" s="4">
        <f t="shared" ca="1" si="0"/>
        <v>264301.55868395639</v>
      </c>
      <c r="M25" s="4">
        <f t="shared" ca="1" si="0"/>
        <v>254099.86813903888</v>
      </c>
      <c r="N25" s="4">
        <f t="shared" ca="1" si="0"/>
        <v>107723.62692006171</v>
      </c>
      <c r="O25" s="4">
        <f t="shared" ca="1" si="0"/>
        <v>122425.90316798323</v>
      </c>
      <c r="P25" s="4">
        <f t="shared" ca="1" si="0"/>
        <v>22049755.133658621</v>
      </c>
      <c r="Q25" s="4">
        <f t="shared" si="0"/>
        <v>0</v>
      </c>
      <c r="R25" s="4">
        <f t="shared" si="0"/>
        <v>0</v>
      </c>
      <c r="S25" s="4">
        <f t="shared" si="0"/>
        <v>0</v>
      </c>
      <c r="T25" s="4">
        <f t="shared" si="1"/>
        <v>0</v>
      </c>
      <c r="U25" s="4">
        <f t="shared" si="1"/>
        <v>0</v>
      </c>
      <c r="V25" s="4">
        <f t="shared" si="1"/>
        <v>0</v>
      </c>
      <c r="W25" s="4">
        <f t="shared" si="1"/>
        <v>0</v>
      </c>
      <c r="X25" s="4">
        <f t="shared" si="1"/>
        <v>0</v>
      </c>
      <c r="Y25" s="4">
        <f t="shared" si="1"/>
        <v>0</v>
      </c>
      <c r="Z25" s="4">
        <f t="shared" si="1"/>
        <v>0</v>
      </c>
      <c r="AA25" s="4">
        <f t="shared" si="1"/>
        <v>0</v>
      </c>
      <c r="AB25" s="4">
        <f t="shared" si="1"/>
        <v>0</v>
      </c>
      <c r="AC25" s="4">
        <f t="shared" si="1"/>
        <v>0</v>
      </c>
      <c r="AD25" s="4">
        <f t="shared" si="1"/>
        <v>0</v>
      </c>
      <c r="AE25" s="4">
        <f t="shared" si="1"/>
        <v>0</v>
      </c>
      <c r="AF25" s="4">
        <f t="shared" si="1"/>
        <v>0</v>
      </c>
      <c r="AG25" s="4">
        <f t="shared" si="1"/>
        <v>0</v>
      </c>
      <c r="AH25" s="4">
        <f t="shared" si="1"/>
        <v>0</v>
      </c>
      <c r="AI25" s="4">
        <f t="shared" si="1"/>
        <v>0</v>
      </c>
      <c r="AJ25" s="4">
        <f t="shared" si="2"/>
        <v>0</v>
      </c>
      <c r="AK25" s="4">
        <f t="shared" si="2"/>
        <v>0</v>
      </c>
      <c r="AL25" s="4">
        <f t="shared" si="2"/>
        <v>0</v>
      </c>
      <c r="AM25" s="4">
        <f t="shared" si="2"/>
        <v>0</v>
      </c>
      <c r="AN25" s="4">
        <f t="shared" si="2"/>
        <v>0</v>
      </c>
      <c r="AO25" s="4">
        <f t="shared" si="2"/>
        <v>0</v>
      </c>
      <c r="AP25" s="4">
        <f t="shared" si="2"/>
        <v>0</v>
      </c>
      <c r="AQ25" s="4">
        <f t="shared" si="2"/>
        <v>0</v>
      </c>
      <c r="AR25" s="4">
        <f t="shared" si="2"/>
        <v>0</v>
      </c>
      <c r="AS25" s="4">
        <f t="shared" si="2"/>
        <v>0</v>
      </c>
      <c r="AT25" s="4">
        <f t="shared" si="2"/>
        <v>0</v>
      </c>
      <c r="AU25" s="4">
        <f t="shared" si="2"/>
        <v>0</v>
      </c>
      <c r="AV25" s="4">
        <f t="shared" si="2"/>
        <v>0</v>
      </c>
      <c r="AW25" s="4">
        <f t="shared" si="2"/>
        <v>0</v>
      </c>
      <c r="AX25" s="4">
        <f t="shared" si="2"/>
        <v>0</v>
      </c>
      <c r="AY25" s="4">
        <f t="shared" si="2"/>
        <v>0</v>
      </c>
      <c r="AZ25" s="4">
        <f t="shared" si="3"/>
        <v>0</v>
      </c>
      <c r="BA25" s="4">
        <f t="shared" si="3"/>
        <v>0</v>
      </c>
      <c r="BB25" s="4">
        <f t="shared" si="3"/>
        <v>0</v>
      </c>
      <c r="BC25" s="4">
        <f t="shared" si="3"/>
        <v>0</v>
      </c>
      <c r="BD25" s="4">
        <f t="shared" si="3"/>
        <v>0</v>
      </c>
      <c r="BE25" s="4">
        <f t="shared" si="3"/>
        <v>0</v>
      </c>
      <c r="BF25" s="4">
        <f t="shared" si="3"/>
        <v>0</v>
      </c>
      <c r="BG25" s="4">
        <f t="shared" si="3"/>
        <v>0</v>
      </c>
      <c r="BH25" s="4">
        <f t="shared" si="3"/>
        <v>0</v>
      </c>
      <c r="BI25" s="4">
        <f t="shared" si="3"/>
        <v>0</v>
      </c>
      <c r="BK25" s="7">
        <f t="shared" ca="1" si="6"/>
        <v>0.24115047622420227</v>
      </c>
    </row>
    <row r="26" spans="1:63" x14ac:dyDescent="0.25">
      <c r="A26">
        <f t="shared" si="4"/>
        <v>15</v>
      </c>
      <c r="C26" s="4">
        <f t="shared" ca="1" si="5"/>
        <v>-12393780.078282315</v>
      </c>
      <c r="D26" s="4">
        <f t="shared" ca="1" si="0"/>
        <v>65465.41600232292</v>
      </c>
      <c r="E26" s="4">
        <f t="shared" ca="1" si="0"/>
        <v>105584.51877583371</v>
      </c>
      <c r="F26" s="4">
        <f t="shared" ca="1" si="0"/>
        <v>105012.70635722892</v>
      </c>
      <c r="G26" s="4">
        <f t="shared" ca="1" si="0"/>
        <v>145501.62903343659</v>
      </c>
      <c r="H26" s="4">
        <f t="shared" ca="1" si="0"/>
        <v>182081.56155831652</v>
      </c>
      <c r="I26" s="4">
        <f t="shared" ca="1" si="0"/>
        <v>219756.85259266268</v>
      </c>
      <c r="J26" s="4">
        <f t="shared" ca="1" si="0"/>
        <v>259116.54398298479</v>
      </c>
      <c r="K26" s="4">
        <f t="shared" ca="1" si="0"/>
        <v>299674.6505648279</v>
      </c>
      <c r="L26" s="4">
        <f t="shared" ca="1" si="0"/>
        <v>264301.55868395639</v>
      </c>
      <c r="M26" s="4">
        <f t="shared" ca="1" si="0"/>
        <v>254099.86813903888</v>
      </c>
      <c r="N26" s="4">
        <f t="shared" ca="1" si="0"/>
        <v>107723.62692006171</v>
      </c>
      <c r="O26" s="4">
        <f t="shared" ca="1" si="0"/>
        <v>122425.90316798323</v>
      </c>
      <c r="P26" s="4">
        <f t="shared" ca="1" si="0"/>
        <v>138511.07081898645</v>
      </c>
      <c r="Q26" s="4">
        <f t="shared" ca="1" si="0"/>
        <v>22587521.781987645</v>
      </c>
      <c r="R26" s="4">
        <f t="shared" si="0"/>
        <v>0</v>
      </c>
      <c r="S26" s="4">
        <f t="shared" si="0"/>
        <v>0</v>
      </c>
      <c r="T26" s="4">
        <f t="shared" si="1"/>
        <v>0</v>
      </c>
      <c r="U26" s="4">
        <f t="shared" si="1"/>
        <v>0</v>
      </c>
      <c r="V26" s="4">
        <f t="shared" si="1"/>
        <v>0</v>
      </c>
      <c r="W26" s="4">
        <f t="shared" si="1"/>
        <v>0</v>
      </c>
      <c r="X26" s="4">
        <f t="shared" si="1"/>
        <v>0</v>
      </c>
      <c r="Y26" s="4">
        <f t="shared" si="1"/>
        <v>0</v>
      </c>
      <c r="Z26" s="4">
        <f t="shared" si="1"/>
        <v>0</v>
      </c>
      <c r="AA26" s="4">
        <f t="shared" si="1"/>
        <v>0</v>
      </c>
      <c r="AB26" s="4">
        <f t="shared" si="1"/>
        <v>0</v>
      </c>
      <c r="AC26" s="4">
        <f t="shared" si="1"/>
        <v>0</v>
      </c>
      <c r="AD26" s="4">
        <f t="shared" si="1"/>
        <v>0</v>
      </c>
      <c r="AE26" s="4">
        <f t="shared" si="1"/>
        <v>0</v>
      </c>
      <c r="AF26" s="4">
        <f t="shared" si="1"/>
        <v>0</v>
      </c>
      <c r="AG26" s="4">
        <f t="shared" si="1"/>
        <v>0</v>
      </c>
      <c r="AH26" s="4">
        <f t="shared" si="1"/>
        <v>0</v>
      </c>
      <c r="AI26" s="4">
        <f t="shared" si="1"/>
        <v>0</v>
      </c>
      <c r="AJ26" s="4">
        <f t="shared" si="2"/>
        <v>0</v>
      </c>
      <c r="AK26" s="4">
        <f t="shared" si="2"/>
        <v>0</v>
      </c>
      <c r="AL26" s="4">
        <f t="shared" si="2"/>
        <v>0</v>
      </c>
      <c r="AM26" s="4">
        <f t="shared" si="2"/>
        <v>0</v>
      </c>
      <c r="AN26" s="4">
        <f t="shared" si="2"/>
        <v>0</v>
      </c>
      <c r="AO26" s="4">
        <f t="shared" si="2"/>
        <v>0</v>
      </c>
      <c r="AP26" s="4">
        <f t="shared" si="2"/>
        <v>0</v>
      </c>
      <c r="AQ26" s="4">
        <f t="shared" si="2"/>
        <v>0</v>
      </c>
      <c r="AR26" s="4">
        <f t="shared" si="2"/>
        <v>0</v>
      </c>
      <c r="AS26" s="4">
        <f t="shared" si="2"/>
        <v>0</v>
      </c>
      <c r="AT26" s="4">
        <f t="shared" si="2"/>
        <v>0</v>
      </c>
      <c r="AU26" s="4">
        <f t="shared" si="2"/>
        <v>0</v>
      </c>
      <c r="AV26" s="4">
        <f t="shared" si="2"/>
        <v>0</v>
      </c>
      <c r="AW26" s="4">
        <f t="shared" si="2"/>
        <v>0</v>
      </c>
      <c r="AX26" s="4">
        <f t="shared" si="2"/>
        <v>0</v>
      </c>
      <c r="AY26" s="4">
        <f t="shared" si="2"/>
        <v>0</v>
      </c>
      <c r="AZ26" s="4">
        <f t="shared" si="3"/>
        <v>0</v>
      </c>
      <c r="BA26" s="4">
        <f t="shared" si="3"/>
        <v>0</v>
      </c>
      <c r="BB26" s="4">
        <f t="shared" si="3"/>
        <v>0</v>
      </c>
      <c r="BC26" s="4">
        <f t="shared" si="3"/>
        <v>0</v>
      </c>
      <c r="BD26" s="4">
        <f t="shared" si="3"/>
        <v>0</v>
      </c>
      <c r="BE26" s="4">
        <f t="shared" si="3"/>
        <v>0</v>
      </c>
      <c r="BF26" s="4">
        <f t="shared" si="3"/>
        <v>0</v>
      </c>
      <c r="BG26" s="4">
        <f t="shared" si="3"/>
        <v>0</v>
      </c>
      <c r="BH26" s="4">
        <f t="shared" si="3"/>
        <v>0</v>
      </c>
      <c r="BI26" s="4">
        <f t="shared" si="3"/>
        <v>0</v>
      </c>
      <c r="BK26" s="7">
        <f t="shared" ca="1" si="6"/>
        <v>0.23335607346280152</v>
      </c>
    </row>
    <row r="27" spans="1:63" x14ac:dyDescent="0.25">
      <c r="A27">
        <f t="shared" si="4"/>
        <v>16</v>
      </c>
      <c r="C27" s="4">
        <f t="shared" ca="1" si="5"/>
        <v>-12393780.078282315</v>
      </c>
      <c r="D27" s="4">
        <f t="shared" ca="1" si="0"/>
        <v>65465.41600232292</v>
      </c>
      <c r="E27" s="4">
        <f t="shared" ca="1" si="0"/>
        <v>105584.51877583371</v>
      </c>
      <c r="F27" s="4">
        <f t="shared" ca="1" si="0"/>
        <v>105012.70635722892</v>
      </c>
      <c r="G27" s="4">
        <f t="shared" ca="1" si="0"/>
        <v>145501.62903343659</v>
      </c>
      <c r="H27" s="4">
        <f t="shared" ca="1" si="0"/>
        <v>182081.56155831652</v>
      </c>
      <c r="I27" s="4">
        <f t="shared" ca="1" si="0"/>
        <v>219756.85259266268</v>
      </c>
      <c r="J27" s="4">
        <f t="shared" ca="1" si="0"/>
        <v>259116.54398298479</v>
      </c>
      <c r="K27" s="4">
        <f t="shared" ca="1" si="0"/>
        <v>299674.6505648279</v>
      </c>
      <c r="L27" s="4">
        <f t="shared" ca="1" si="0"/>
        <v>264301.55868395639</v>
      </c>
      <c r="M27" s="4">
        <f t="shared" ca="1" si="0"/>
        <v>254099.86813903888</v>
      </c>
      <c r="N27" s="4">
        <f t="shared" ca="1" si="0"/>
        <v>107723.62692006171</v>
      </c>
      <c r="O27" s="4">
        <f t="shared" ca="1" si="0"/>
        <v>122425.90316798323</v>
      </c>
      <c r="P27" s="4">
        <f t="shared" ca="1" si="0"/>
        <v>138511.07081898645</v>
      </c>
      <c r="Q27" s="4">
        <f t="shared" ca="1" si="0"/>
        <v>154854.60087503475</v>
      </c>
      <c r="R27" s="4">
        <f t="shared" ca="1" si="0"/>
        <v>21980174.96137578</v>
      </c>
      <c r="S27" s="4">
        <f t="shared" si="0"/>
        <v>0</v>
      </c>
      <c r="T27" s="4">
        <f t="shared" si="1"/>
        <v>0</v>
      </c>
      <c r="U27" s="4">
        <f t="shared" si="1"/>
        <v>0</v>
      </c>
      <c r="V27" s="4">
        <f t="shared" si="1"/>
        <v>0</v>
      </c>
      <c r="W27" s="4">
        <f t="shared" si="1"/>
        <v>0</v>
      </c>
      <c r="X27" s="4">
        <f t="shared" si="1"/>
        <v>0</v>
      </c>
      <c r="Y27" s="4">
        <f t="shared" si="1"/>
        <v>0</v>
      </c>
      <c r="Z27" s="4">
        <f t="shared" si="1"/>
        <v>0</v>
      </c>
      <c r="AA27" s="4">
        <f t="shared" si="1"/>
        <v>0</v>
      </c>
      <c r="AB27" s="4">
        <f t="shared" si="1"/>
        <v>0</v>
      </c>
      <c r="AC27" s="4">
        <f t="shared" si="1"/>
        <v>0</v>
      </c>
      <c r="AD27" s="4">
        <f t="shared" si="1"/>
        <v>0</v>
      </c>
      <c r="AE27" s="4">
        <f t="shared" si="1"/>
        <v>0</v>
      </c>
      <c r="AF27" s="4">
        <f t="shared" si="1"/>
        <v>0</v>
      </c>
      <c r="AG27" s="4">
        <f t="shared" si="1"/>
        <v>0</v>
      </c>
      <c r="AH27" s="4">
        <f t="shared" si="1"/>
        <v>0</v>
      </c>
      <c r="AI27" s="4">
        <f t="shared" si="1"/>
        <v>0</v>
      </c>
      <c r="AJ27" s="4">
        <f t="shared" si="2"/>
        <v>0</v>
      </c>
      <c r="AK27" s="4">
        <f t="shared" si="2"/>
        <v>0</v>
      </c>
      <c r="AL27" s="4">
        <f t="shared" si="2"/>
        <v>0</v>
      </c>
      <c r="AM27" s="4">
        <f t="shared" si="2"/>
        <v>0</v>
      </c>
      <c r="AN27" s="4">
        <f t="shared" si="2"/>
        <v>0</v>
      </c>
      <c r="AO27" s="4">
        <f t="shared" si="2"/>
        <v>0</v>
      </c>
      <c r="AP27" s="4">
        <f t="shared" si="2"/>
        <v>0</v>
      </c>
      <c r="AQ27" s="4">
        <f t="shared" si="2"/>
        <v>0</v>
      </c>
      <c r="AR27" s="4">
        <f t="shared" si="2"/>
        <v>0</v>
      </c>
      <c r="AS27" s="4">
        <f t="shared" si="2"/>
        <v>0</v>
      </c>
      <c r="AT27" s="4">
        <f t="shared" si="2"/>
        <v>0</v>
      </c>
      <c r="AU27" s="4">
        <f t="shared" si="2"/>
        <v>0</v>
      </c>
      <c r="AV27" s="4">
        <f t="shared" si="2"/>
        <v>0</v>
      </c>
      <c r="AW27" s="4">
        <f t="shared" si="2"/>
        <v>0</v>
      </c>
      <c r="AX27" s="4">
        <f t="shared" si="2"/>
        <v>0</v>
      </c>
      <c r="AY27" s="4">
        <f t="shared" si="2"/>
        <v>0</v>
      </c>
      <c r="AZ27" s="4">
        <f t="shared" si="3"/>
        <v>0</v>
      </c>
      <c r="BA27" s="4">
        <f t="shared" si="3"/>
        <v>0</v>
      </c>
      <c r="BB27" s="4">
        <f t="shared" si="3"/>
        <v>0</v>
      </c>
      <c r="BC27" s="4">
        <f t="shared" si="3"/>
        <v>0</v>
      </c>
      <c r="BD27" s="4">
        <f t="shared" si="3"/>
        <v>0</v>
      </c>
      <c r="BE27" s="4">
        <f t="shared" si="3"/>
        <v>0</v>
      </c>
      <c r="BF27" s="4">
        <f t="shared" si="3"/>
        <v>0</v>
      </c>
      <c r="BG27" s="4">
        <f t="shared" si="3"/>
        <v>0</v>
      </c>
      <c r="BH27" s="4">
        <f t="shared" si="3"/>
        <v>0</v>
      </c>
      <c r="BI27" s="4">
        <f t="shared" si="3"/>
        <v>0</v>
      </c>
      <c r="BK27" s="7">
        <f t="shared" ca="1" si="6"/>
        <v>0.21128393156709535</v>
      </c>
    </row>
    <row r="28" spans="1:63" x14ac:dyDescent="0.25">
      <c r="A28">
        <f t="shared" si="4"/>
        <v>17</v>
      </c>
      <c r="C28" s="4">
        <f t="shared" ca="1" si="5"/>
        <v>-12393780.078282315</v>
      </c>
      <c r="D28" s="4">
        <f t="shared" ca="1" si="0"/>
        <v>65465.41600232292</v>
      </c>
      <c r="E28" s="4">
        <f t="shared" ca="1" si="0"/>
        <v>105584.51877583371</v>
      </c>
      <c r="F28" s="4">
        <f t="shared" ca="1" si="0"/>
        <v>105012.70635722892</v>
      </c>
      <c r="G28" s="4">
        <f t="shared" ca="1" si="0"/>
        <v>145501.62903343659</v>
      </c>
      <c r="H28" s="4">
        <f t="shared" ca="1" si="0"/>
        <v>182081.56155831652</v>
      </c>
      <c r="I28" s="4">
        <f t="shared" ca="1" si="0"/>
        <v>219756.85259266268</v>
      </c>
      <c r="J28" s="4">
        <f t="shared" ca="1" si="0"/>
        <v>259116.54398298479</v>
      </c>
      <c r="K28" s="4">
        <f t="shared" ca="1" si="0"/>
        <v>299674.6505648279</v>
      </c>
      <c r="L28" s="4">
        <f t="shared" ca="1" si="0"/>
        <v>264301.55868395639</v>
      </c>
      <c r="M28" s="4">
        <f t="shared" ca="1" si="0"/>
        <v>254099.86813903888</v>
      </c>
      <c r="N28" s="4">
        <f t="shared" ca="1" si="0"/>
        <v>107723.62692006171</v>
      </c>
      <c r="O28" s="4">
        <f t="shared" ca="1" si="0"/>
        <v>122425.90316798323</v>
      </c>
      <c r="P28" s="4">
        <f t="shared" ca="1" si="0"/>
        <v>138511.07081898645</v>
      </c>
      <c r="Q28" s="4">
        <f t="shared" ca="1" si="0"/>
        <v>154854.60087503475</v>
      </c>
      <c r="R28" s="4">
        <f t="shared" ca="1" si="0"/>
        <v>175029.16987022533</v>
      </c>
      <c r="S28" s="4">
        <f t="shared" ref="S28:AH43" ca="1" si="7">IF(S$11&lt;=$A28,S$7,0)+IF(S$11=$A28,S$8)</f>
        <v>22090044.367973525</v>
      </c>
      <c r="T28" s="4">
        <f t="shared" si="1"/>
        <v>0</v>
      </c>
      <c r="U28" s="4">
        <f t="shared" si="1"/>
        <v>0</v>
      </c>
      <c r="V28" s="4">
        <f t="shared" si="1"/>
        <v>0</v>
      </c>
      <c r="W28" s="4">
        <f t="shared" si="1"/>
        <v>0</v>
      </c>
      <c r="X28" s="4">
        <f t="shared" si="1"/>
        <v>0</v>
      </c>
      <c r="Y28" s="4">
        <f t="shared" si="1"/>
        <v>0</v>
      </c>
      <c r="Z28" s="4">
        <f t="shared" si="1"/>
        <v>0</v>
      </c>
      <c r="AA28" s="4">
        <f t="shared" si="1"/>
        <v>0</v>
      </c>
      <c r="AB28" s="4">
        <f t="shared" si="1"/>
        <v>0</v>
      </c>
      <c r="AC28" s="4">
        <f t="shared" si="1"/>
        <v>0</v>
      </c>
      <c r="AD28" s="4">
        <f t="shared" si="1"/>
        <v>0</v>
      </c>
      <c r="AE28" s="4">
        <f t="shared" si="1"/>
        <v>0</v>
      </c>
      <c r="AF28" s="4">
        <f t="shared" si="1"/>
        <v>0</v>
      </c>
      <c r="AG28" s="4">
        <f t="shared" si="1"/>
        <v>0</v>
      </c>
      <c r="AH28" s="4">
        <f t="shared" si="1"/>
        <v>0</v>
      </c>
      <c r="AI28" s="4">
        <f t="shared" ref="AI28:AX43" si="8">IF(AI$11&lt;=$A28,AI$7,0)+IF(AI$11=$A28,AI$8)</f>
        <v>0</v>
      </c>
      <c r="AJ28" s="4">
        <f t="shared" si="2"/>
        <v>0</v>
      </c>
      <c r="AK28" s="4">
        <f t="shared" si="2"/>
        <v>0</v>
      </c>
      <c r="AL28" s="4">
        <f t="shared" si="2"/>
        <v>0</v>
      </c>
      <c r="AM28" s="4">
        <f t="shared" si="2"/>
        <v>0</v>
      </c>
      <c r="AN28" s="4">
        <f t="shared" si="2"/>
        <v>0</v>
      </c>
      <c r="AO28" s="4">
        <f t="shared" si="2"/>
        <v>0</v>
      </c>
      <c r="AP28" s="4">
        <f t="shared" si="2"/>
        <v>0</v>
      </c>
      <c r="AQ28" s="4">
        <f t="shared" si="2"/>
        <v>0</v>
      </c>
      <c r="AR28" s="4">
        <f t="shared" si="2"/>
        <v>0</v>
      </c>
      <c r="AS28" s="4">
        <f t="shared" si="2"/>
        <v>0</v>
      </c>
      <c r="AT28" s="4">
        <f t="shared" si="2"/>
        <v>0</v>
      </c>
      <c r="AU28" s="4">
        <f t="shared" si="2"/>
        <v>0</v>
      </c>
      <c r="AV28" s="4">
        <f t="shared" si="2"/>
        <v>0</v>
      </c>
      <c r="AW28" s="4">
        <f t="shared" si="2"/>
        <v>0</v>
      </c>
      <c r="AX28" s="4">
        <f t="shared" si="2"/>
        <v>0</v>
      </c>
      <c r="AY28" s="4">
        <f t="shared" ref="AY28:BI43" si="9">IF(AY$11&lt;=$A28,AY$7,0)+IF(AY$11=$A28,AY$8)</f>
        <v>0</v>
      </c>
      <c r="AZ28" s="4">
        <f t="shared" si="3"/>
        <v>0</v>
      </c>
      <c r="BA28" s="4">
        <f t="shared" si="3"/>
        <v>0</v>
      </c>
      <c r="BB28" s="4">
        <f t="shared" si="3"/>
        <v>0</v>
      </c>
      <c r="BC28" s="4">
        <f t="shared" si="3"/>
        <v>0</v>
      </c>
      <c r="BD28" s="4">
        <f t="shared" si="3"/>
        <v>0</v>
      </c>
      <c r="BE28" s="4">
        <f t="shared" si="3"/>
        <v>0</v>
      </c>
      <c r="BF28" s="4">
        <f t="shared" si="3"/>
        <v>0</v>
      </c>
      <c r="BG28" s="4">
        <f t="shared" si="3"/>
        <v>0</v>
      </c>
      <c r="BH28" s="4">
        <f t="shared" si="3"/>
        <v>0</v>
      </c>
      <c r="BI28" s="4">
        <f t="shared" si="3"/>
        <v>0</v>
      </c>
      <c r="BK28" s="7">
        <f t="shared" ca="1" si="6"/>
        <v>0.20153692736728424</v>
      </c>
    </row>
    <row r="29" spans="1:63" x14ac:dyDescent="0.25">
      <c r="A29">
        <f t="shared" si="4"/>
        <v>18</v>
      </c>
      <c r="C29" s="4">
        <f t="shared" ca="1" si="5"/>
        <v>-12393780.078282315</v>
      </c>
      <c r="D29" s="4">
        <f t="shared" ca="1" si="5"/>
        <v>65465.41600232292</v>
      </c>
      <c r="E29" s="4">
        <f t="shared" ca="1" si="5"/>
        <v>105584.51877583371</v>
      </c>
      <c r="F29" s="4">
        <f t="shared" ca="1" si="5"/>
        <v>105012.70635722892</v>
      </c>
      <c r="G29" s="4">
        <f t="shared" ca="1" si="5"/>
        <v>145501.62903343659</v>
      </c>
      <c r="H29" s="4">
        <f t="shared" ca="1" si="5"/>
        <v>182081.56155831652</v>
      </c>
      <c r="I29" s="4">
        <f t="shared" ca="1" si="5"/>
        <v>219756.85259266268</v>
      </c>
      <c r="J29" s="4">
        <f t="shared" ca="1" si="5"/>
        <v>259116.54398298479</v>
      </c>
      <c r="K29" s="4">
        <f t="shared" ca="1" si="5"/>
        <v>299674.6505648279</v>
      </c>
      <c r="L29" s="4">
        <f t="shared" ca="1" si="5"/>
        <v>264301.55868395639</v>
      </c>
      <c r="M29" s="4">
        <f t="shared" ca="1" si="5"/>
        <v>254099.86813903888</v>
      </c>
      <c r="N29" s="4">
        <f t="shared" ca="1" si="5"/>
        <v>107723.62692006171</v>
      </c>
      <c r="O29" s="4">
        <f t="shared" ca="1" si="5"/>
        <v>122425.90316798323</v>
      </c>
      <c r="P29" s="4">
        <f t="shared" ca="1" si="5"/>
        <v>138511.07081898645</v>
      </c>
      <c r="Q29" s="4">
        <f t="shared" ca="1" si="5"/>
        <v>154854.60087503475</v>
      </c>
      <c r="R29" s="4">
        <f t="shared" ca="1" si="5"/>
        <v>175029.16987022533</v>
      </c>
      <c r="S29" s="4">
        <f t="shared" ca="1" si="7"/>
        <v>193199.34192772111</v>
      </c>
      <c r="T29" s="4">
        <f t="shared" ca="1" si="7"/>
        <v>21749155.106154162</v>
      </c>
      <c r="U29" s="4">
        <f t="shared" si="7"/>
        <v>0</v>
      </c>
      <c r="V29" s="4">
        <f t="shared" si="7"/>
        <v>0</v>
      </c>
      <c r="W29" s="4">
        <f t="shared" si="7"/>
        <v>0</v>
      </c>
      <c r="X29" s="4">
        <f t="shared" si="7"/>
        <v>0</v>
      </c>
      <c r="Y29" s="4">
        <f t="shared" si="7"/>
        <v>0</v>
      </c>
      <c r="Z29" s="4">
        <f t="shared" si="7"/>
        <v>0</v>
      </c>
      <c r="AA29" s="4">
        <f t="shared" si="7"/>
        <v>0</v>
      </c>
      <c r="AB29" s="4">
        <f t="shared" si="7"/>
        <v>0</v>
      </c>
      <c r="AC29" s="4">
        <f t="shared" si="7"/>
        <v>0</v>
      </c>
      <c r="AD29" s="4">
        <f t="shared" si="7"/>
        <v>0</v>
      </c>
      <c r="AE29" s="4">
        <f t="shared" si="7"/>
        <v>0</v>
      </c>
      <c r="AF29" s="4">
        <f t="shared" si="7"/>
        <v>0</v>
      </c>
      <c r="AG29" s="4">
        <f t="shared" si="7"/>
        <v>0</v>
      </c>
      <c r="AH29" s="4">
        <f t="shared" si="7"/>
        <v>0</v>
      </c>
      <c r="AI29" s="4">
        <f t="shared" si="8"/>
        <v>0</v>
      </c>
      <c r="AJ29" s="4">
        <f t="shared" si="8"/>
        <v>0</v>
      </c>
      <c r="AK29" s="4">
        <f t="shared" si="8"/>
        <v>0</v>
      </c>
      <c r="AL29" s="4">
        <f t="shared" si="8"/>
        <v>0</v>
      </c>
      <c r="AM29" s="4">
        <f t="shared" si="8"/>
        <v>0</v>
      </c>
      <c r="AN29" s="4">
        <f t="shared" si="8"/>
        <v>0</v>
      </c>
      <c r="AO29" s="4">
        <f t="shared" si="8"/>
        <v>0</v>
      </c>
      <c r="AP29" s="4">
        <f t="shared" si="8"/>
        <v>0</v>
      </c>
      <c r="AQ29" s="4">
        <f t="shared" si="8"/>
        <v>0</v>
      </c>
      <c r="AR29" s="4">
        <f t="shared" si="8"/>
        <v>0</v>
      </c>
      <c r="AS29" s="4">
        <f t="shared" si="8"/>
        <v>0</v>
      </c>
      <c r="AT29" s="4">
        <f t="shared" si="8"/>
        <v>0</v>
      </c>
      <c r="AU29" s="4">
        <f t="shared" si="8"/>
        <v>0</v>
      </c>
      <c r="AV29" s="4">
        <f t="shared" si="8"/>
        <v>0</v>
      </c>
      <c r="AW29" s="4">
        <f t="shared" si="8"/>
        <v>0</v>
      </c>
      <c r="AX29" s="4">
        <f t="shared" si="8"/>
        <v>0</v>
      </c>
      <c r="AY29" s="4">
        <f t="shared" si="9"/>
        <v>0</v>
      </c>
      <c r="AZ29" s="4">
        <f t="shared" si="9"/>
        <v>0</v>
      </c>
      <c r="BA29" s="4">
        <f t="shared" si="9"/>
        <v>0</v>
      </c>
      <c r="BB29" s="4">
        <f t="shared" si="9"/>
        <v>0</v>
      </c>
      <c r="BC29" s="4">
        <f t="shared" si="9"/>
        <v>0</v>
      </c>
      <c r="BD29" s="4">
        <f t="shared" si="9"/>
        <v>0</v>
      </c>
      <c r="BE29" s="4">
        <f t="shared" si="9"/>
        <v>0</v>
      </c>
      <c r="BF29" s="4">
        <f t="shared" si="9"/>
        <v>0</v>
      </c>
      <c r="BG29" s="4">
        <f t="shared" si="9"/>
        <v>0</v>
      </c>
      <c r="BH29" s="4">
        <f t="shared" si="9"/>
        <v>0</v>
      </c>
      <c r="BI29" s="4">
        <f t="shared" si="9"/>
        <v>0</v>
      </c>
      <c r="BK29" s="7">
        <f t="shared" ca="1" si="6"/>
        <v>0.18792408278806438</v>
      </c>
    </row>
    <row r="30" spans="1:63" x14ac:dyDescent="0.25">
      <c r="A30">
        <f t="shared" si="4"/>
        <v>19</v>
      </c>
      <c r="C30" s="4">
        <f t="shared" ref="C30:R45" ca="1" si="10">IF(C$11&lt;=$A30,C$7,0)+IF(C$11=$A30,C$8)</f>
        <v>-12393780.078282315</v>
      </c>
      <c r="D30" s="4">
        <f t="shared" ca="1" si="10"/>
        <v>65465.41600232292</v>
      </c>
      <c r="E30" s="4">
        <f t="shared" ca="1" si="10"/>
        <v>105584.51877583371</v>
      </c>
      <c r="F30" s="4">
        <f t="shared" ca="1" si="10"/>
        <v>105012.70635722892</v>
      </c>
      <c r="G30" s="4">
        <f t="shared" ca="1" si="10"/>
        <v>145501.62903343659</v>
      </c>
      <c r="H30" s="4">
        <f t="shared" ca="1" si="10"/>
        <v>182081.56155831652</v>
      </c>
      <c r="I30" s="4">
        <f t="shared" ca="1" si="10"/>
        <v>219756.85259266268</v>
      </c>
      <c r="J30" s="4">
        <f t="shared" ca="1" si="10"/>
        <v>259116.54398298479</v>
      </c>
      <c r="K30" s="4">
        <f t="shared" ca="1" si="10"/>
        <v>299674.6505648279</v>
      </c>
      <c r="L30" s="4">
        <f t="shared" ca="1" si="10"/>
        <v>264301.55868395639</v>
      </c>
      <c r="M30" s="4">
        <f t="shared" ca="1" si="10"/>
        <v>254099.86813903888</v>
      </c>
      <c r="N30" s="4">
        <f t="shared" ca="1" si="10"/>
        <v>107723.62692006171</v>
      </c>
      <c r="O30" s="4">
        <f t="shared" ca="1" si="10"/>
        <v>122425.90316798323</v>
      </c>
      <c r="P30" s="4">
        <f t="shared" ca="1" si="10"/>
        <v>138511.07081898645</v>
      </c>
      <c r="Q30" s="4">
        <f t="shared" ca="1" si="10"/>
        <v>154854.60087503475</v>
      </c>
      <c r="R30" s="4">
        <f t="shared" ca="1" si="10"/>
        <v>175029.16987022533</v>
      </c>
      <c r="S30" s="4">
        <f t="shared" ca="1" si="7"/>
        <v>193199.34192772111</v>
      </c>
      <c r="T30" s="4">
        <f t="shared" ca="1" si="7"/>
        <v>6400935.3465358401</v>
      </c>
      <c r="U30" s="4">
        <f t="shared" ca="1" si="7"/>
        <v>15589729.763953276</v>
      </c>
      <c r="V30" s="4">
        <f t="shared" si="7"/>
        <v>0</v>
      </c>
      <c r="W30" s="4">
        <f t="shared" si="7"/>
        <v>0</v>
      </c>
      <c r="X30" s="4">
        <f t="shared" si="7"/>
        <v>0</v>
      </c>
      <c r="Y30" s="4">
        <f t="shared" si="7"/>
        <v>0</v>
      </c>
      <c r="Z30" s="4">
        <f t="shared" si="7"/>
        <v>0</v>
      </c>
      <c r="AA30" s="4">
        <f t="shared" si="7"/>
        <v>0</v>
      </c>
      <c r="AB30" s="4">
        <f t="shared" si="7"/>
        <v>0</v>
      </c>
      <c r="AC30" s="4">
        <f t="shared" si="7"/>
        <v>0</v>
      </c>
      <c r="AD30" s="4">
        <f t="shared" si="7"/>
        <v>0</v>
      </c>
      <c r="AE30" s="4">
        <f t="shared" si="7"/>
        <v>0</v>
      </c>
      <c r="AF30" s="4">
        <f t="shared" si="7"/>
        <v>0</v>
      </c>
      <c r="AG30" s="4">
        <f t="shared" si="7"/>
        <v>0</v>
      </c>
      <c r="AH30" s="4">
        <f t="shared" si="7"/>
        <v>0</v>
      </c>
      <c r="AI30" s="4">
        <f t="shared" si="8"/>
        <v>0</v>
      </c>
      <c r="AJ30" s="4">
        <f t="shared" si="8"/>
        <v>0</v>
      </c>
      <c r="AK30" s="4">
        <f t="shared" si="8"/>
        <v>0</v>
      </c>
      <c r="AL30" s="4">
        <f t="shared" si="8"/>
        <v>0</v>
      </c>
      <c r="AM30" s="4">
        <f t="shared" si="8"/>
        <v>0</v>
      </c>
      <c r="AN30" s="4">
        <f t="shared" si="8"/>
        <v>0</v>
      </c>
      <c r="AO30" s="4">
        <f t="shared" si="8"/>
        <v>0</v>
      </c>
      <c r="AP30" s="4">
        <f t="shared" si="8"/>
        <v>0</v>
      </c>
      <c r="AQ30" s="4">
        <f t="shared" si="8"/>
        <v>0</v>
      </c>
      <c r="AR30" s="4">
        <f t="shared" si="8"/>
        <v>0</v>
      </c>
      <c r="AS30" s="4">
        <f t="shared" si="8"/>
        <v>0</v>
      </c>
      <c r="AT30" s="4">
        <f t="shared" si="8"/>
        <v>0</v>
      </c>
      <c r="AU30" s="4">
        <f t="shared" si="8"/>
        <v>0</v>
      </c>
      <c r="AV30" s="4">
        <f t="shared" si="8"/>
        <v>0</v>
      </c>
      <c r="AW30" s="4">
        <f t="shared" si="8"/>
        <v>0</v>
      </c>
      <c r="AX30" s="4">
        <f t="shared" si="8"/>
        <v>0</v>
      </c>
      <c r="AY30" s="4">
        <f t="shared" si="9"/>
        <v>0</v>
      </c>
      <c r="AZ30" s="4">
        <f t="shared" si="9"/>
        <v>0</v>
      </c>
      <c r="BA30" s="4">
        <f t="shared" si="9"/>
        <v>0</v>
      </c>
      <c r="BB30" s="4">
        <f t="shared" si="9"/>
        <v>0</v>
      </c>
      <c r="BC30" s="4">
        <f t="shared" si="9"/>
        <v>0</v>
      </c>
      <c r="BD30" s="4">
        <f t="shared" si="9"/>
        <v>0</v>
      </c>
      <c r="BE30" s="4">
        <f t="shared" si="9"/>
        <v>0</v>
      </c>
      <c r="BF30" s="4">
        <f t="shared" si="9"/>
        <v>0</v>
      </c>
      <c r="BG30" s="4">
        <f t="shared" si="9"/>
        <v>0</v>
      </c>
      <c r="BH30" s="4">
        <f t="shared" si="9"/>
        <v>0</v>
      </c>
      <c r="BI30" s="4">
        <f t="shared" si="9"/>
        <v>0</v>
      </c>
      <c r="BK30" s="7">
        <f ca="1">-1+(1+IRR(C30:BI30))^4</f>
        <v>0.18316668131863345</v>
      </c>
    </row>
    <row r="31" spans="1:63" x14ac:dyDescent="0.25">
      <c r="A31">
        <f t="shared" si="4"/>
        <v>20</v>
      </c>
      <c r="C31" s="4">
        <f t="shared" ca="1" si="10"/>
        <v>-12393780.078282315</v>
      </c>
      <c r="D31" s="4">
        <f t="shared" ca="1" si="10"/>
        <v>65465.41600232292</v>
      </c>
      <c r="E31" s="4">
        <f t="shared" ca="1" si="10"/>
        <v>105584.51877583371</v>
      </c>
      <c r="F31" s="4">
        <f t="shared" ca="1" si="10"/>
        <v>105012.70635722892</v>
      </c>
      <c r="G31" s="4">
        <f t="shared" ca="1" si="10"/>
        <v>145501.62903343659</v>
      </c>
      <c r="H31" s="4">
        <f t="shared" ca="1" si="10"/>
        <v>182081.56155831652</v>
      </c>
      <c r="I31" s="4">
        <f t="shared" ca="1" si="10"/>
        <v>219756.85259266268</v>
      </c>
      <c r="J31" s="4">
        <f t="shared" ca="1" si="10"/>
        <v>259116.54398298479</v>
      </c>
      <c r="K31" s="4">
        <f t="shared" ca="1" si="10"/>
        <v>299674.6505648279</v>
      </c>
      <c r="L31" s="4">
        <f t="shared" ca="1" si="10"/>
        <v>264301.55868395639</v>
      </c>
      <c r="M31" s="4">
        <f t="shared" ca="1" si="10"/>
        <v>254099.86813903888</v>
      </c>
      <c r="N31" s="4">
        <f t="shared" ca="1" si="10"/>
        <v>107723.62692006171</v>
      </c>
      <c r="O31" s="4">
        <f t="shared" ca="1" si="10"/>
        <v>122425.90316798323</v>
      </c>
      <c r="P31" s="4">
        <f t="shared" ca="1" si="10"/>
        <v>138511.07081898645</v>
      </c>
      <c r="Q31" s="4">
        <f t="shared" ca="1" si="10"/>
        <v>154854.60087503475</v>
      </c>
      <c r="R31" s="4">
        <f t="shared" ca="1" si="10"/>
        <v>175029.16987022533</v>
      </c>
      <c r="S31" s="4">
        <f t="shared" ca="1" si="7"/>
        <v>193199.34192772111</v>
      </c>
      <c r="T31" s="4">
        <f t="shared" ca="1" si="7"/>
        <v>6400935.3465358401</v>
      </c>
      <c r="U31" s="4">
        <f t="shared" ca="1" si="7"/>
        <v>130776.83370352478</v>
      </c>
      <c r="V31" s="4">
        <f t="shared" ca="1" si="7"/>
        <v>15227817.708003446</v>
      </c>
      <c r="W31" s="4">
        <f t="shared" si="7"/>
        <v>0</v>
      </c>
      <c r="X31" s="4">
        <f t="shared" si="7"/>
        <v>0</v>
      </c>
      <c r="Y31" s="4">
        <f t="shared" si="7"/>
        <v>0</v>
      </c>
      <c r="Z31" s="4">
        <f t="shared" si="7"/>
        <v>0</v>
      </c>
      <c r="AA31" s="4">
        <f t="shared" si="7"/>
        <v>0</v>
      </c>
      <c r="AB31" s="4">
        <f t="shared" si="7"/>
        <v>0</v>
      </c>
      <c r="AC31" s="4">
        <f t="shared" si="7"/>
        <v>0</v>
      </c>
      <c r="AD31" s="4">
        <f t="shared" si="7"/>
        <v>0</v>
      </c>
      <c r="AE31" s="4">
        <f t="shared" si="7"/>
        <v>0</v>
      </c>
      <c r="AF31" s="4">
        <f t="shared" si="7"/>
        <v>0</v>
      </c>
      <c r="AG31" s="4">
        <f t="shared" si="7"/>
        <v>0</v>
      </c>
      <c r="AH31" s="4">
        <f t="shared" si="7"/>
        <v>0</v>
      </c>
      <c r="AI31" s="4">
        <f t="shared" si="8"/>
        <v>0</v>
      </c>
      <c r="AJ31" s="4">
        <f t="shared" si="8"/>
        <v>0</v>
      </c>
      <c r="AK31" s="4">
        <f t="shared" si="8"/>
        <v>0</v>
      </c>
      <c r="AL31" s="4">
        <f t="shared" si="8"/>
        <v>0</v>
      </c>
      <c r="AM31" s="4">
        <f t="shared" si="8"/>
        <v>0</v>
      </c>
      <c r="AN31" s="4">
        <f t="shared" si="8"/>
        <v>0</v>
      </c>
      <c r="AO31" s="4">
        <f t="shared" si="8"/>
        <v>0</v>
      </c>
      <c r="AP31" s="4">
        <f t="shared" si="8"/>
        <v>0</v>
      </c>
      <c r="AQ31" s="4">
        <f t="shared" si="8"/>
        <v>0</v>
      </c>
      <c r="AR31" s="4">
        <f t="shared" si="8"/>
        <v>0</v>
      </c>
      <c r="AS31" s="4">
        <f t="shared" si="8"/>
        <v>0</v>
      </c>
      <c r="AT31" s="4">
        <f t="shared" si="8"/>
        <v>0</v>
      </c>
      <c r="AU31" s="4">
        <f t="shared" si="8"/>
        <v>0</v>
      </c>
      <c r="AV31" s="4">
        <f t="shared" si="8"/>
        <v>0</v>
      </c>
      <c r="AW31" s="4">
        <f t="shared" si="8"/>
        <v>0</v>
      </c>
      <c r="AX31" s="4">
        <f t="shared" si="8"/>
        <v>0</v>
      </c>
      <c r="AY31" s="4">
        <f t="shared" si="9"/>
        <v>0</v>
      </c>
      <c r="AZ31" s="4">
        <f t="shared" si="9"/>
        <v>0</v>
      </c>
      <c r="BA31" s="4">
        <f t="shared" si="9"/>
        <v>0</v>
      </c>
      <c r="BB31" s="4">
        <f t="shared" si="9"/>
        <v>0</v>
      </c>
      <c r="BC31" s="4">
        <f t="shared" si="9"/>
        <v>0</v>
      </c>
      <c r="BD31" s="4">
        <f t="shared" si="9"/>
        <v>0</v>
      </c>
      <c r="BE31" s="4">
        <f t="shared" si="9"/>
        <v>0</v>
      </c>
      <c r="BF31" s="4">
        <f t="shared" si="9"/>
        <v>0</v>
      </c>
      <c r="BG31" s="4">
        <f t="shared" si="9"/>
        <v>0</v>
      </c>
      <c r="BH31" s="4">
        <f t="shared" si="9"/>
        <v>0</v>
      </c>
      <c r="BI31" s="4">
        <f t="shared" si="9"/>
        <v>0</v>
      </c>
      <c r="BK31" s="7">
        <f t="shared" ca="1" si="6"/>
        <v>0.17386575988788056</v>
      </c>
    </row>
    <row r="32" spans="1:63" x14ac:dyDescent="0.25">
      <c r="A32">
        <f t="shared" si="4"/>
        <v>21</v>
      </c>
      <c r="C32" s="4">
        <f t="shared" ca="1" si="10"/>
        <v>-12393780.078282315</v>
      </c>
      <c r="D32" s="4">
        <f t="shared" ca="1" si="10"/>
        <v>65465.41600232292</v>
      </c>
      <c r="E32" s="4">
        <f t="shared" ca="1" si="10"/>
        <v>105584.51877583371</v>
      </c>
      <c r="F32" s="4">
        <f t="shared" ca="1" si="10"/>
        <v>105012.70635722892</v>
      </c>
      <c r="G32" s="4">
        <f t="shared" ca="1" si="10"/>
        <v>145501.62903343659</v>
      </c>
      <c r="H32" s="4">
        <f t="shared" ca="1" si="10"/>
        <v>182081.56155831652</v>
      </c>
      <c r="I32" s="4">
        <f t="shared" ca="1" si="10"/>
        <v>219756.85259266268</v>
      </c>
      <c r="J32" s="4">
        <f t="shared" ca="1" si="10"/>
        <v>259116.54398298479</v>
      </c>
      <c r="K32" s="4">
        <f t="shared" ca="1" si="10"/>
        <v>299674.6505648279</v>
      </c>
      <c r="L32" s="4">
        <f t="shared" ca="1" si="10"/>
        <v>264301.55868395639</v>
      </c>
      <c r="M32" s="4">
        <f t="shared" ca="1" si="10"/>
        <v>254099.86813903888</v>
      </c>
      <c r="N32" s="4">
        <f t="shared" ca="1" si="10"/>
        <v>107723.62692006171</v>
      </c>
      <c r="O32" s="4">
        <f t="shared" ca="1" si="10"/>
        <v>122425.90316798323</v>
      </c>
      <c r="P32" s="4">
        <f t="shared" ca="1" si="10"/>
        <v>138511.07081898645</v>
      </c>
      <c r="Q32" s="4">
        <f t="shared" ca="1" si="10"/>
        <v>154854.60087503475</v>
      </c>
      <c r="R32" s="4">
        <f t="shared" ca="1" si="10"/>
        <v>175029.16987022533</v>
      </c>
      <c r="S32" s="4">
        <f t="shared" ca="1" si="7"/>
        <v>193199.34192772111</v>
      </c>
      <c r="T32" s="4">
        <f t="shared" ca="1" si="7"/>
        <v>6400935.3465358401</v>
      </c>
      <c r="U32" s="4">
        <f t="shared" ca="1" si="7"/>
        <v>130776.83370352478</v>
      </c>
      <c r="V32" s="4">
        <f t="shared" ca="1" si="7"/>
        <v>151173.51571790432</v>
      </c>
      <c r="W32" s="4">
        <f t="shared" ca="1" si="7"/>
        <v>14851710.719273204</v>
      </c>
      <c r="X32" s="4">
        <f t="shared" si="7"/>
        <v>0</v>
      </c>
      <c r="Y32" s="4">
        <f t="shared" si="7"/>
        <v>0</v>
      </c>
      <c r="Z32" s="4">
        <f t="shared" si="7"/>
        <v>0</v>
      </c>
      <c r="AA32" s="4">
        <f t="shared" si="7"/>
        <v>0</v>
      </c>
      <c r="AB32" s="4">
        <f t="shared" si="7"/>
        <v>0</v>
      </c>
      <c r="AC32" s="4">
        <f t="shared" si="7"/>
        <v>0</v>
      </c>
      <c r="AD32" s="4">
        <f t="shared" si="7"/>
        <v>0</v>
      </c>
      <c r="AE32" s="4">
        <f t="shared" si="7"/>
        <v>0</v>
      </c>
      <c r="AF32" s="4">
        <f t="shared" si="7"/>
        <v>0</v>
      </c>
      <c r="AG32" s="4">
        <f t="shared" si="7"/>
        <v>0</v>
      </c>
      <c r="AH32" s="4">
        <f t="shared" si="7"/>
        <v>0</v>
      </c>
      <c r="AI32" s="4">
        <f t="shared" si="8"/>
        <v>0</v>
      </c>
      <c r="AJ32" s="4">
        <f t="shared" si="8"/>
        <v>0</v>
      </c>
      <c r="AK32" s="4">
        <f t="shared" si="8"/>
        <v>0</v>
      </c>
      <c r="AL32" s="4">
        <f t="shared" si="8"/>
        <v>0</v>
      </c>
      <c r="AM32" s="4">
        <f t="shared" si="8"/>
        <v>0</v>
      </c>
      <c r="AN32" s="4">
        <f t="shared" si="8"/>
        <v>0</v>
      </c>
      <c r="AO32" s="4">
        <f t="shared" si="8"/>
        <v>0</v>
      </c>
      <c r="AP32" s="4">
        <f t="shared" si="8"/>
        <v>0</v>
      </c>
      <c r="AQ32" s="4">
        <f t="shared" si="8"/>
        <v>0</v>
      </c>
      <c r="AR32" s="4">
        <f t="shared" si="8"/>
        <v>0</v>
      </c>
      <c r="AS32" s="4">
        <f t="shared" si="8"/>
        <v>0</v>
      </c>
      <c r="AT32" s="4">
        <f t="shared" si="8"/>
        <v>0</v>
      </c>
      <c r="AU32" s="4">
        <f t="shared" si="8"/>
        <v>0</v>
      </c>
      <c r="AV32" s="4">
        <f t="shared" si="8"/>
        <v>0</v>
      </c>
      <c r="AW32" s="4">
        <f t="shared" si="8"/>
        <v>0</v>
      </c>
      <c r="AX32" s="4">
        <f t="shared" si="8"/>
        <v>0</v>
      </c>
      <c r="AY32" s="4">
        <f t="shared" si="9"/>
        <v>0</v>
      </c>
      <c r="AZ32" s="4">
        <f t="shared" si="9"/>
        <v>0</v>
      </c>
      <c r="BA32" s="4">
        <f t="shared" si="9"/>
        <v>0</v>
      </c>
      <c r="BB32" s="4">
        <f t="shared" si="9"/>
        <v>0</v>
      </c>
      <c r="BC32" s="4">
        <f t="shared" si="9"/>
        <v>0</v>
      </c>
      <c r="BD32" s="4">
        <f t="shared" si="9"/>
        <v>0</v>
      </c>
      <c r="BE32" s="4">
        <f t="shared" si="9"/>
        <v>0</v>
      </c>
      <c r="BF32" s="4">
        <f t="shared" si="9"/>
        <v>0</v>
      </c>
      <c r="BG32" s="4">
        <f t="shared" si="9"/>
        <v>0</v>
      </c>
      <c r="BH32" s="4">
        <f t="shared" si="9"/>
        <v>0</v>
      </c>
      <c r="BI32" s="4">
        <f t="shared" si="9"/>
        <v>0</v>
      </c>
      <c r="BK32" s="7">
        <f t="shared" ca="1" si="6"/>
        <v>0.16547906511580357</v>
      </c>
    </row>
    <row r="33" spans="1:63" x14ac:dyDescent="0.25">
      <c r="A33">
        <f t="shared" si="4"/>
        <v>22</v>
      </c>
      <c r="C33" s="4">
        <f t="shared" ca="1" si="10"/>
        <v>-12393780.078282315</v>
      </c>
      <c r="D33" s="4">
        <f t="shared" ca="1" si="10"/>
        <v>65465.41600232292</v>
      </c>
      <c r="E33" s="4">
        <f t="shared" ca="1" si="10"/>
        <v>105584.51877583371</v>
      </c>
      <c r="F33" s="4">
        <f t="shared" ca="1" si="10"/>
        <v>105012.70635722892</v>
      </c>
      <c r="G33" s="4">
        <f t="shared" ca="1" si="10"/>
        <v>145501.62903343659</v>
      </c>
      <c r="H33" s="4">
        <f t="shared" ca="1" si="10"/>
        <v>182081.56155831652</v>
      </c>
      <c r="I33" s="4">
        <f t="shared" ca="1" si="10"/>
        <v>219756.85259266268</v>
      </c>
      <c r="J33" s="4">
        <f t="shared" ca="1" si="10"/>
        <v>259116.54398298479</v>
      </c>
      <c r="K33" s="4">
        <f t="shared" ca="1" si="10"/>
        <v>299674.6505648279</v>
      </c>
      <c r="L33" s="4">
        <f t="shared" ca="1" si="10"/>
        <v>264301.55868395639</v>
      </c>
      <c r="M33" s="4">
        <f t="shared" ca="1" si="10"/>
        <v>254099.86813903888</v>
      </c>
      <c r="N33" s="4">
        <f t="shared" ca="1" si="10"/>
        <v>107723.62692006171</v>
      </c>
      <c r="O33" s="4">
        <f t="shared" ca="1" si="10"/>
        <v>122425.90316798323</v>
      </c>
      <c r="P33" s="4">
        <f t="shared" ca="1" si="10"/>
        <v>138511.07081898645</v>
      </c>
      <c r="Q33" s="4">
        <f t="shared" ca="1" si="10"/>
        <v>154854.60087503475</v>
      </c>
      <c r="R33" s="4">
        <f t="shared" ca="1" si="10"/>
        <v>175029.16987022533</v>
      </c>
      <c r="S33" s="4">
        <f t="shared" ca="1" si="7"/>
        <v>193199.34192772111</v>
      </c>
      <c r="T33" s="4">
        <f t="shared" ca="1" si="7"/>
        <v>6400935.3465358401</v>
      </c>
      <c r="U33" s="4">
        <f t="shared" ca="1" si="7"/>
        <v>130776.83370352478</v>
      </c>
      <c r="V33" s="4">
        <f t="shared" ca="1" si="7"/>
        <v>151173.51571790432</v>
      </c>
      <c r="W33" s="4">
        <f t="shared" ca="1" si="7"/>
        <v>171869.2322313913</v>
      </c>
      <c r="X33" s="4">
        <f t="shared" ca="1" si="7"/>
        <v>15001212.320681514</v>
      </c>
      <c r="Y33" s="4">
        <f t="shared" si="7"/>
        <v>0</v>
      </c>
      <c r="Z33" s="4">
        <f t="shared" si="7"/>
        <v>0</v>
      </c>
      <c r="AA33" s="4">
        <f t="shared" si="7"/>
        <v>0</v>
      </c>
      <c r="AB33" s="4">
        <f t="shared" si="7"/>
        <v>0</v>
      </c>
      <c r="AC33" s="4">
        <f t="shared" si="7"/>
        <v>0</v>
      </c>
      <c r="AD33" s="4">
        <f t="shared" si="7"/>
        <v>0</v>
      </c>
      <c r="AE33" s="4">
        <f t="shared" si="7"/>
        <v>0</v>
      </c>
      <c r="AF33" s="4">
        <f t="shared" si="7"/>
        <v>0</v>
      </c>
      <c r="AG33" s="4">
        <f t="shared" si="7"/>
        <v>0</v>
      </c>
      <c r="AH33" s="4">
        <f t="shared" si="7"/>
        <v>0</v>
      </c>
      <c r="AI33" s="4">
        <f t="shared" si="8"/>
        <v>0</v>
      </c>
      <c r="AJ33" s="4">
        <f t="shared" si="8"/>
        <v>0</v>
      </c>
      <c r="AK33" s="4">
        <f t="shared" si="8"/>
        <v>0</v>
      </c>
      <c r="AL33" s="4">
        <f t="shared" si="8"/>
        <v>0</v>
      </c>
      <c r="AM33" s="4">
        <f t="shared" si="8"/>
        <v>0</v>
      </c>
      <c r="AN33" s="4">
        <f t="shared" si="8"/>
        <v>0</v>
      </c>
      <c r="AO33" s="4">
        <f t="shared" si="8"/>
        <v>0</v>
      </c>
      <c r="AP33" s="4">
        <f t="shared" si="8"/>
        <v>0</v>
      </c>
      <c r="AQ33" s="4">
        <f t="shared" si="8"/>
        <v>0</v>
      </c>
      <c r="AR33" s="4">
        <f t="shared" si="8"/>
        <v>0</v>
      </c>
      <c r="AS33" s="4">
        <f t="shared" si="8"/>
        <v>0</v>
      </c>
      <c r="AT33" s="4">
        <f t="shared" si="8"/>
        <v>0</v>
      </c>
      <c r="AU33" s="4">
        <f t="shared" si="8"/>
        <v>0</v>
      </c>
      <c r="AV33" s="4">
        <f t="shared" si="8"/>
        <v>0</v>
      </c>
      <c r="AW33" s="4">
        <f t="shared" si="8"/>
        <v>0</v>
      </c>
      <c r="AX33" s="4">
        <f t="shared" si="8"/>
        <v>0</v>
      </c>
      <c r="AY33" s="4">
        <f t="shared" si="9"/>
        <v>0</v>
      </c>
      <c r="AZ33" s="4">
        <f t="shared" si="9"/>
        <v>0</v>
      </c>
      <c r="BA33" s="4">
        <f t="shared" si="9"/>
        <v>0</v>
      </c>
      <c r="BB33" s="4">
        <f t="shared" si="9"/>
        <v>0</v>
      </c>
      <c r="BC33" s="4">
        <f t="shared" si="9"/>
        <v>0</v>
      </c>
      <c r="BD33" s="4">
        <f t="shared" si="9"/>
        <v>0</v>
      </c>
      <c r="BE33" s="4">
        <f t="shared" si="9"/>
        <v>0</v>
      </c>
      <c r="BF33" s="4">
        <f t="shared" si="9"/>
        <v>0</v>
      </c>
      <c r="BG33" s="4">
        <f t="shared" si="9"/>
        <v>0</v>
      </c>
      <c r="BH33" s="4">
        <f t="shared" si="9"/>
        <v>0</v>
      </c>
      <c r="BI33" s="4">
        <f t="shared" si="9"/>
        <v>0</v>
      </c>
      <c r="BK33" s="7">
        <f t="shared" ca="1" si="6"/>
        <v>0.16309209367781596</v>
      </c>
    </row>
    <row r="34" spans="1:63" x14ac:dyDescent="0.25">
      <c r="A34">
        <f t="shared" si="4"/>
        <v>23</v>
      </c>
      <c r="C34" s="4">
        <f t="shared" ca="1" si="10"/>
        <v>-12393780.078282315</v>
      </c>
      <c r="D34" s="4">
        <f t="shared" ca="1" si="10"/>
        <v>65465.41600232292</v>
      </c>
      <c r="E34" s="4">
        <f t="shared" ca="1" si="10"/>
        <v>105584.51877583371</v>
      </c>
      <c r="F34" s="4">
        <f t="shared" ca="1" si="10"/>
        <v>105012.70635722892</v>
      </c>
      <c r="G34" s="4">
        <f t="shared" ca="1" si="10"/>
        <v>145501.62903343659</v>
      </c>
      <c r="H34" s="4">
        <f t="shared" ca="1" si="10"/>
        <v>182081.56155831652</v>
      </c>
      <c r="I34" s="4">
        <f t="shared" ca="1" si="10"/>
        <v>219756.85259266268</v>
      </c>
      <c r="J34" s="4">
        <f t="shared" ca="1" si="10"/>
        <v>259116.54398298479</v>
      </c>
      <c r="K34" s="4">
        <f t="shared" ca="1" si="10"/>
        <v>299674.6505648279</v>
      </c>
      <c r="L34" s="4">
        <f t="shared" ca="1" si="10"/>
        <v>264301.55868395639</v>
      </c>
      <c r="M34" s="4">
        <f t="shared" ca="1" si="10"/>
        <v>254099.86813903888</v>
      </c>
      <c r="N34" s="4">
        <f t="shared" ca="1" si="10"/>
        <v>107723.62692006171</v>
      </c>
      <c r="O34" s="4">
        <f t="shared" ca="1" si="10"/>
        <v>122425.90316798323</v>
      </c>
      <c r="P34" s="4">
        <f t="shared" ca="1" si="10"/>
        <v>138511.07081898645</v>
      </c>
      <c r="Q34" s="4">
        <f t="shared" ca="1" si="10"/>
        <v>154854.60087503475</v>
      </c>
      <c r="R34" s="4">
        <f t="shared" ca="1" si="10"/>
        <v>175029.16987022533</v>
      </c>
      <c r="S34" s="4">
        <f t="shared" ca="1" si="7"/>
        <v>193199.34192772111</v>
      </c>
      <c r="T34" s="4">
        <f t="shared" ca="1" si="7"/>
        <v>6400935.3465358401</v>
      </c>
      <c r="U34" s="4">
        <f t="shared" ca="1" si="7"/>
        <v>130776.83370352478</v>
      </c>
      <c r="V34" s="4">
        <f t="shared" ca="1" si="7"/>
        <v>151173.51571790432</v>
      </c>
      <c r="W34" s="4">
        <f t="shared" ca="1" si="7"/>
        <v>171869.2322313913</v>
      </c>
      <c r="X34" s="4">
        <f t="shared" ca="1" si="7"/>
        <v>51307.772032202629</v>
      </c>
      <c r="Y34" s="4">
        <f t="shared" ca="1" si="7"/>
        <v>15269515.539288361</v>
      </c>
      <c r="Z34" s="4">
        <f t="shared" si="7"/>
        <v>0</v>
      </c>
      <c r="AA34" s="4">
        <f t="shared" si="7"/>
        <v>0</v>
      </c>
      <c r="AB34" s="4">
        <f t="shared" si="7"/>
        <v>0</v>
      </c>
      <c r="AC34" s="4">
        <f t="shared" si="7"/>
        <v>0</v>
      </c>
      <c r="AD34" s="4">
        <f t="shared" si="7"/>
        <v>0</v>
      </c>
      <c r="AE34" s="4">
        <f t="shared" si="7"/>
        <v>0</v>
      </c>
      <c r="AF34" s="4">
        <f t="shared" si="7"/>
        <v>0</v>
      </c>
      <c r="AG34" s="4">
        <f t="shared" si="7"/>
        <v>0</v>
      </c>
      <c r="AH34" s="4">
        <f t="shared" si="7"/>
        <v>0</v>
      </c>
      <c r="AI34" s="4">
        <f t="shared" si="8"/>
        <v>0</v>
      </c>
      <c r="AJ34" s="4">
        <f t="shared" si="8"/>
        <v>0</v>
      </c>
      <c r="AK34" s="4">
        <f t="shared" si="8"/>
        <v>0</v>
      </c>
      <c r="AL34" s="4">
        <f t="shared" si="8"/>
        <v>0</v>
      </c>
      <c r="AM34" s="4">
        <f t="shared" si="8"/>
        <v>0</v>
      </c>
      <c r="AN34" s="4">
        <f t="shared" si="8"/>
        <v>0</v>
      </c>
      <c r="AO34" s="4">
        <f t="shared" si="8"/>
        <v>0</v>
      </c>
      <c r="AP34" s="4">
        <f t="shared" si="8"/>
        <v>0</v>
      </c>
      <c r="AQ34" s="4">
        <f t="shared" si="8"/>
        <v>0</v>
      </c>
      <c r="AR34" s="4">
        <f t="shared" si="8"/>
        <v>0</v>
      </c>
      <c r="AS34" s="4">
        <f t="shared" si="8"/>
        <v>0</v>
      </c>
      <c r="AT34" s="4">
        <f t="shared" si="8"/>
        <v>0</v>
      </c>
      <c r="AU34" s="4">
        <f t="shared" si="8"/>
        <v>0</v>
      </c>
      <c r="AV34" s="4">
        <f t="shared" si="8"/>
        <v>0</v>
      </c>
      <c r="AW34" s="4">
        <f t="shared" si="8"/>
        <v>0</v>
      </c>
      <c r="AX34" s="4">
        <f t="shared" si="8"/>
        <v>0</v>
      </c>
      <c r="AY34" s="4">
        <f t="shared" si="9"/>
        <v>0</v>
      </c>
      <c r="AZ34" s="4">
        <f t="shared" si="9"/>
        <v>0</v>
      </c>
      <c r="BA34" s="4">
        <f t="shared" si="9"/>
        <v>0</v>
      </c>
      <c r="BB34" s="4">
        <f t="shared" si="9"/>
        <v>0</v>
      </c>
      <c r="BC34" s="4">
        <f t="shared" si="9"/>
        <v>0</v>
      </c>
      <c r="BD34" s="4">
        <f t="shared" si="9"/>
        <v>0</v>
      </c>
      <c r="BE34" s="4">
        <f t="shared" si="9"/>
        <v>0</v>
      </c>
      <c r="BF34" s="4">
        <f t="shared" si="9"/>
        <v>0</v>
      </c>
      <c r="BG34" s="4">
        <f t="shared" si="9"/>
        <v>0</v>
      </c>
      <c r="BH34" s="4">
        <f t="shared" si="9"/>
        <v>0</v>
      </c>
      <c r="BI34" s="4">
        <f t="shared" si="9"/>
        <v>0</v>
      </c>
      <c r="BK34" s="7">
        <f t="shared" ca="1" si="6"/>
        <v>0.16080108698705065</v>
      </c>
    </row>
    <row r="35" spans="1:63" x14ac:dyDescent="0.25">
      <c r="A35">
        <f t="shared" si="4"/>
        <v>24</v>
      </c>
      <c r="C35" s="4">
        <f t="shared" ca="1" si="10"/>
        <v>-12393780.078282315</v>
      </c>
      <c r="D35" s="4">
        <f t="shared" ca="1" si="10"/>
        <v>65465.41600232292</v>
      </c>
      <c r="E35" s="4">
        <f t="shared" ca="1" si="10"/>
        <v>105584.51877583371</v>
      </c>
      <c r="F35" s="4">
        <f t="shared" ca="1" si="10"/>
        <v>105012.70635722892</v>
      </c>
      <c r="G35" s="4">
        <f t="shared" ca="1" si="10"/>
        <v>145501.62903343659</v>
      </c>
      <c r="H35" s="4">
        <f t="shared" ca="1" si="10"/>
        <v>182081.56155831652</v>
      </c>
      <c r="I35" s="4">
        <f t="shared" ca="1" si="10"/>
        <v>219756.85259266268</v>
      </c>
      <c r="J35" s="4">
        <f t="shared" ca="1" si="10"/>
        <v>259116.54398298479</v>
      </c>
      <c r="K35" s="4">
        <f t="shared" ca="1" si="10"/>
        <v>299674.6505648279</v>
      </c>
      <c r="L35" s="4">
        <f t="shared" ca="1" si="10"/>
        <v>264301.55868395639</v>
      </c>
      <c r="M35" s="4">
        <f t="shared" ca="1" si="10"/>
        <v>254099.86813903888</v>
      </c>
      <c r="N35" s="4">
        <f t="shared" ca="1" si="10"/>
        <v>107723.62692006171</v>
      </c>
      <c r="O35" s="4">
        <f t="shared" ca="1" si="10"/>
        <v>122425.90316798323</v>
      </c>
      <c r="P35" s="4">
        <f t="shared" ca="1" si="10"/>
        <v>138511.07081898645</v>
      </c>
      <c r="Q35" s="4">
        <f t="shared" ca="1" si="10"/>
        <v>154854.60087503475</v>
      </c>
      <c r="R35" s="4">
        <f t="shared" ca="1" si="10"/>
        <v>175029.16987022533</v>
      </c>
      <c r="S35" s="4">
        <f t="shared" ca="1" si="7"/>
        <v>193199.34192772111</v>
      </c>
      <c r="T35" s="4">
        <f t="shared" ca="1" si="7"/>
        <v>6400935.3465358401</v>
      </c>
      <c r="U35" s="4">
        <f t="shared" ca="1" si="7"/>
        <v>130776.83370352478</v>
      </c>
      <c r="V35" s="4">
        <f t="shared" ca="1" si="7"/>
        <v>151173.51571790432</v>
      </c>
      <c r="W35" s="4">
        <f t="shared" ca="1" si="7"/>
        <v>171869.2322313913</v>
      </c>
      <c r="X35" s="4">
        <f t="shared" ca="1" si="7"/>
        <v>51307.772032202629</v>
      </c>
      <c r="Y35" s="4">
        <f t="shared" ca="1" si="7"/>
        <v>54179.214233044419</v>
      </c>
      <c r="Z35" s="4">
        <f t="shared" ca="1" si="7"/>
        <v>17337116.719136667</v>
      </c>
      <c r="AA35" s="4">
        <f t="shared" si="7"/>
        <v>0</v>
      </c>
      <c r="AB35" s="4">
        <f t="shared" si="7"/>
        <v>0</v>
      </c>
      <c r="AC35" s="4">
        <f t="shared" si="7"/>
        <v>0</v>
      </c>
      <c r="AD35" s="4">
        <f t="shared" si="7"/>
        <v>0</v>
      </c>
      <c r="AE35" s="4">
        <f t="shared" si="7"/>
        <v>0</v>
      </c>
      <c r="AF35" s="4">
        <f t="shared" si="7"/>
        <v>0</v>
      </c>
      <c r="AG35" s="4">
        <f t="shared" si="7"/>
        <v>0</v>
      </c>
      <c r="AH35" s="4">
        <f t="shared" si="7"/>
        <v>0</v>
      </c>
      <c r="AI35" s="4">
        <f t="shared" si="8"/>
        <v>0</v>
      </c>
      <c r="AJ35" s="4">
        <f t="shared" si="8"/>
        <v>0</v>
      </c>
      <c r="AK35" s="4">
        <f t="shared" si="8"/>
        <v>0</v>
      </c>
      <c r="AL35" s="4">
        <f t="shared" si="8"/>
        <v>0</v>
      </c>
      <c r="AM35" s="4">
        <f t="shared" si="8"/>
        <v>0</v>
      </c>
      <c r="AN35" s="4">
        <f t="shared" si="8"/>
        <v>0</v>
      </c>
      <c r="AO35" s="4">
        <f t="shared" si="8"/>
        <v>0</v>
      </c>
      <c r="AP35" s="4">
        <f t="shared" si="8"/>
        <v>0</v>
      </c>
      <c r="AQ35" s="4">
        <f t="shared" si="8"/>
        <v>0</v>
      </c>
      <c r="AR35" s="4">
        <f t="shared" si="8"/>
        <v>0</v>
      </c>
      <c r="AS35" s="4">
        <f t="shared" si="8"/>
        <v>0</v>
      </c>
      <c r="AT35" s="4">
        <f t="shared" si="8"/>
        <v>0</v>
      </c>
      <c r="AU35" s="4">
        <f t="shared" si="8"/>
        <v>0</v>
      </c>
      <c r="AV35" s="4">
        <f t="shared" si="8"/>
        <v>0</v>
      </c>
      <c r="AW35" s="4">
        <f t="shared" si="8"/>
        <v>0</v>
      </c>
      <c r="AX35" s="4">
        <f t="shared" si="8"/>
        <v>0</v>
      </c>
      <c r="AY35" s="4">
        <f t="shared" si="9"/>
        <v>0</v>
      </c>
      <c r="AZ35" s="4">
        <f t="shared" si="9"/>
        <v>0</v>
      </c>
      <c r="BA35" s="4">
        <f t="shared" si="9"/>
        <v>0</v>
      </c>
      <c r="BB35" s="4">
        <f t="shared" si="9"/>
        <v>0</v>
      </c>
      <c r="BC35" s="4">
        <f t="shared" si="9"/>
        <v>0</v>
      </c>
      <c r="BD35" s="4">
        <f t="shared" si="9"/>
        <v>0</v>
      </c>
      <c r="BE35" s="4">
        <f t="shared" si="9"/>
        <v>0</v>
      </c>
      <c r="BF35" s="4">
        <f t="shared" si="9"/>
        <v>0</v>
      </c>
      <c r="BG35" s="4">
        <f t="shared" si="9"/>
        <v>0</v>
      </c>
      <c r="BH35" s="4">
        <f t="shared" si="9"/>
        <v>0</v>
      </c>
      <c r="BI35" s="4">
        <f t="shared" si="9"/>
        <v>0</v>
      </c>
      <c r="BK35" s="7">
        <f t="shared" ca="1" si="6"/>
        <v>0.17342885210061132</v>
      </c>
    </row>
    <row r="36" spans="1:63" x14ac:dyDescent="0.25">
      <c r="A36">
        <f t="shared" si="4"/>
        <v>25</v>
      </c>
      <c r="C36" s="4">
        <f t="shared" ca="1" si="10"/>
        <v>-12393780.078282315</v>
      </c>
      <c r="D36" s="4">
        <f t="shared" ca="1" si="10"/>
        <v>65465.41600232292</v>
      </c>
      <c r="E36" s="4">
        <f t="shared" ca="1" si="10"/>
        <v>105584.51877583371</v>
      </c>
      <c r="F36" s="4">
        <f t="shared" ca="1" si="10"/>
        <v>105012.70635722892</v>
      </c>
      <c r="G36" s="4">
        <f t="shared" ca="1" si="10"/>
        <v>145501.62903343659</v>
      </c>
      <c r="H36" s="4">
        <f t="shared" ca="1" si="10"/>
        <v>182081.56155831652</v>
      </c>
      <c r="I36" s="4">
        <f t="shared" ca="1" si="10"/>
        <v>219756.85259266268</v>
      </c>
      <c r="J36" s="4">
        <f t="shared" ca="1" si="10"/>
        <v>259116.54398298479</v>
      </c>
      <c r="K36" s="4">
        <f t="shared" ca="1" si="10"/>
        <v>299674.6505648279</v>
      </c>
      <c r="L36" s="4">
        <f t="shared" ca="1" si="10"/>
        <v>264301.55868395639</v>
      </c>
      <c r="M36" s="4">
        <f t="shared" ca="1" si="10"/>
        <v>254099.86813903888</v>
      </c>
      <c r="N36" s="4">
        <f t="shared" ca="1" si="10"/>
        <v>107723.62692006171</v>
      </c>
      <c r="O36" s="4">
        <f t="shared" ca="1" si="10"/>
        <v>122425.90316798323</v>
      </c>
      <c r="P36" s="4">
        <f t="shared" ca="1" si="10"/>
        <v>138511.07081898645</v>
      </c>
      <c r="Q36" s="4">
        <f t="shared" ca="1" si="10"/>
        <v>154854.60087503475</v>
      </c>
      <c r="R36" s="4">
        <f t="shared" ca="1" si="10"/>
        <v>175029.16987022533</v>
      </c>
      <c r="S36" s="4">
        <f t="shared" ca="1" si="7"/>
        <v>193199.34192772111</v>
      </c>
      <c r="T36" s="4">
        <f t="shared" ca="1" si="7"/>
        <v>6400935.3465358401</v>
      </c>
      <c r="U36" s="4">
        <f t="shared" ca="1" si="7"/>
        <v>130776.83370352478</v>
      </c>
      <c r="V36" s="4">
        <f t="shared" ca="1" si="7"/>
        <v>151173.51571790432</v>
      </c>
      <c r="W36" s="4">
        <f t="shared" ca="1" si="7"/>
        <v>171869.2322313913</v>
      </c>
      <c r="X36" s="4">
        <f t="shared" ca="1" si="7"/>
        <v>51307.772032202629</v>
      </c>
      <c r="Y36" s="4">
        <f t="shared" ca="1" si="7"/>
        <v>54179.214233044419</v>
      </c>
      <c r="Z36" s="4">
        <f t="shared" ca="1" si="7"/>
        <v>-61373.86073405412</v>
      </c>
      <c r="AA36" s="4">
        <f t="shared" ca="1" si="7"/>
        <v>19537116.59207122</v>
      </c>
      <c r="AB36" s="4">
        <f t="shared" si="7"/>
        <v>0</v>
      </c>
      <c r="AC36" s="4">
        <f t="shared" si="7"/>
        <v>0</v>
      </c>
      <c r="AD36" s="4">
        <f t="shared" si="7"/>
        <v>0</v>
      </c>
      <c r="AE36" s="4">
        <f t="shared" si="7"/>
        <v>0</v>
      </c>
      <c r="AF36" s="4">
        <f t="shared" si="7"/>
        <v>0</v>
      </c>
      <c r="AG36" s="4">
        <f t="shared" si="7"/>
        <v>0</v>
      </c>
      <c r="AH36" s="4">
        <f t="shared" si="7"/>
        <v>0</v>
      </c>
      <c r="AI36" s="4">
        <f t="shared" si="8"/>
        <v>0</v>
      </c>
      <c r="AJ36" s="4">
        <f t="shared" si="8"/>
        <v>0</v>
      </c>
      <c r="AK36" s="4">
        <f t="shared" si="8"/>
        <v>0</v>
      </c>
      <c r="AL36" s="4">
        <f t="shared" si="8"/>
        <v>0</v>
      </c>
      <c r="AM36" s="4">
        <f t="shared" si="8"/>
        <v>0</v>
      </c>
      <c r="AN36" s="4">
        <f t="shared" si="8"/>
        <v>0</v>
      </c>
      <c r="AO36" s="4">
        <f t="shared" si="8"/>
        <v>0</v>
      </c>
      <c r="AP36" s="4">
        <f t="shared" si="8"/>
        <v>0</v>
      </c>
      <c r="AQ36" s="4">
        <f t="shared" si="8"/>
        <v>0</v>
      </c>
      <c r="AR36" s="4">
        <f t="shared" si="8"/>
        <v>0</v>
      </c>
      <c r="AS36" s="4">
        <f t="shared" si="8"/>
        <v>0</v>
      </c>
      <c r="AT36" s="4">
        <f t="shared" si="8"/>
        <v>0</v>
      </c>
      <c r="AU36" s="4">
        <f t="shared" si="8"/>
        <v>0</v>
      </c>
      <c r="AV36" s="4">
        <f t="shared" si="8"/>
        <v>0</v>
      </c>
      <c r="AW36" s="4">
        <f t="shared" si="8"/>
        <v>0</v>
      </c>
      <c r="AX36" s="4">
        <f t="shared" si="8"/>
        <v>0</v>
      </c>
      <c r="AY36" s="4">
        <f t="shared" si="9"/>
        <v>0</v>
      </c>
      <c r="AZ36" s="4">
        <f t="shared" si="9"/>
        <v>0</v>
      </c>
      <c r="BA36" s="4">
        <f t="shared" si="9"/>
        <v>0</v>
      </c>
      <c r="BB36" s="4">
        <f t="shared" si="9"/>
        <v>0</v>
      </c>
      <c r="BC36" s="4">
        <f t="shared" si="9"/>
        <v>0</v>
      </c>
      <c r="BD36" s="4">
        <f t="shared" si="9"/>
        <v>0</v>
      </c>
      <c r="BE36" s="4">
        <f t="shared" si="9"/>
        <v>0</v>
      </c>
      <c r="BF36" s="4">
        <f t="shared" si="9"/>
        <v>0</v>
      </c>
      <c r="BG36" s="4">
        <f t="shared" si="9"/>
        <v>0</v>
      </c>
      <c r="BH36" s="4">
        <f t="shared" si="9"/>
        <v>0</v>
      </c>
      <c r="BI36" s="4">
        <f t="shared" si="9"/>
        <v>0</v>
      </c>
      <c r="BK36" s="7">
        <f t="shared" ca="1" si="6"/>
        <v>0.18376694439555474</v>
      </c>
    </row>
    <row r="37" spans="1:63" x14ac:dyDescent="0.25">
      <c r="A37">
        <f t="shared" si="4"/>
        <v>26</v>
      </c>
      <c r="C37" s="4">
        <f t="shared" ca="1" si="10"/>
        <v>-12393780.078282315</v>
      </c>
      <c r="D37" s="4">
        <f t="shared" ca="1" si="10"/>
        <v>65465.41600232292</v>
      </c>
      <c r="E37" s="4">
        <f t="shared" ca="1" si="10"/>
        <v>105584.51877583371</v>
      </c>
      <c r="F37" s="4">
        <f t="shared" ca="1" si="10"/>
        <v>105012.70635722892</v>
      </c>
      <c r="G37" s="4">
        <f t="shared" ca="1" si="10"/>
        <v>145501.62903343659</v>
      </c>
      <c r="H37" s="4">
        <f t="shared" ca="1" si="10"/>
        <v>182081.56155831652</v>
      </c>
      <c r="I37" s="4">
        <f t="shared" ca="1" si="10"/>
        <v>219756.85259266268</v>
      </c>
      <c r="J37" s="4">
        <f t="shared" ca="1" si="10"/>
        <v>259116.54398298479</v>
      </c>
      <c r="K37" s="4">
        <f t="shared" ca="1" si="10"/>
        <v>299674.6505648279</v>
      </c>
      <c r="L37" s="4">
        <f t="shared" ca="1" si="10"/>
        <v>264301.55868395639</v>
      </c>
      <c r="M37" s="4">
        <f t="shared" ca="1" si="10"/>
        <v>254099.86813903888</v>
      </c>
      <c r="N37" s="4">
        <f t="shared" ca="1" si="10"/>
        <v>107723.62692006171</v>
      </c>
      <c r="O37" s="4">
        <f t="shared" ca="1" si="10"/>
        <v>122425.90316798323</v>
      </c>
      <c r="P37" s="4">
        <f t="shared" ca="1" si="10"/>
        <v>138511.07081898645</v>
      </c>
      <c r="Q37" s="4">
        <f t="shared" ca="1" si="10"/>
        <v>154854.60087503475</v>
      </c>
      <c r="R37" s="4">
        <f t="shared" ca="1" si="10"/>
        <v>175029.16987022533</v>
      </c>
      <c r="S37" s="4">
        <f t="shared" ca="1" si="7"/>
        <v>193199.34192772111</v>
      </c>
      <c r="T37" s="4">
        <f t="shared" ca="1" si="7"/>
        <v>6400935.3465358401</v>
      </c>
      <c r="U37" s="4">
        <f t="shared" ca="1" si="7"/>
        <v>130776.83370352478</v>
      </c>
      <c r="V37" s="4">
        <f t="shared" ca="1" si="7"/>
        <v>151173.51571790432</v>
      </c>
      <c r="W37" s="4">
        <f t="shared" ca="1" si="7"/>
        <v>171869.2322313913</v>
      </c>
      <c r="X37" s="4">
        <f t="shared" ca="1" si="7"/>
        <v>51307.772032202629</v>
      </c>
      <c r="Y37" s="4">
        <f t="shared" ca="1" si="7"/>
        <v>54179.214233044419</v>
      </c>
      <c r="Z37" s="4">
        <f t="shared" ca="1" si="7"/>
        <v>-61373.86073405412</v>
      </c>
      <c r="AA37" s="4">
        <f t="shared" ca="1" si="7"/>
        <v>-48723.649464718474</v>
      </c>
      <c r="AB37" s="4">
        <f t="shared" ca="1" si="7"/>
        <v>20552204.735741325</v>
      </c>
      <c r="AC37" s="4">
        <f t="shared" si="7"/>
        <v>0</v>
      </c>
      <c r="AD37" s="4">
        <f t="shared" si="7"/>
        <v>0</v>
      </c>
      <c r="AE37" s="4">
        <f t="shared" si="7"/>
        <v>0</v>
      </c>
      <c r="AF37" s="4">
        <f t="shared" si="7"/>
        <v>0</v>
      </c>
      <c r="AG37" s="4">
        <f t="shared" si="7"/>
        <v>0</v>
      </c>
      <c r="AH37" s="4">
        <f t="shared" si="7"/>
        <v>0</v>
      </c>
      <c r="AI37" s="4">
        <f t="shared" si="8"/>
        <v>0</v>
      </c>
      <c r="AJ37" s="4">
        <f t="shared" si="8"/>
        <v>0</v>
      </c>
      <c r="AK37" s="4">
        <f t="shared" si="8"/>
        <v>0</v>
      </c>
      <c r="AL37" s="4">
        <f t="shared" si="8"/>
        <v>0</v>
      </c>
      <c r="AM37" s="4">
        <f t="shared" si="8"/>
        <v>0</v>
      </c>
      <c r="AN37" s="4">
        <f t="shared" si="8"/>
        <v>0</v>
      </c>
      <c r="AO37" s="4">
        <f t="shared" si="8"/>
        <v>0</v>
      </c>
      <c r="AP37" s="4">
        <f t="shared" si="8"/>
        <v>0</v>
      </c>
      <c r="AQ37" s="4">
        <f t="shared" si="8"/>
        <v>0</v>
      </c>
      <c r="AR37" s="4">
        <f t="shared" si="8"/>
        <v>0</v>
      </c>
      <c r="AS37" s="4">
        <f t="shared" si="8"/>
        <v>0</v>
      </c>
      <c r="AT37" s="4">
        <f t="shared" si="8"/>
        <v>0</v>
      </c>
      <c r="AU37" s="4">
        <f t="shared" si="8"/>
        <v>0</v>
      </c>
      <c r="AV37" s="4">
        <f t="shared" si="8"/>
        <v>0</v>
      </c>
      <c r="AW37" s="4">
        <f t="shared" si="8"/>
        <v>0</v>
      </c>
      <c r="AX37" s="4">
        <f t="shared" si="8"/>
        <v>0</v>
      </c>
      <c r="AY37" s="4">
        <f t="shared" si="9"/>
        <v>0</v>
      </c>
      <c r="AZ37" s="4">
        <f t="shared" si="9"/>
        <v>0</v>
      </c>
      <c r="BA37" s="4">
        <f t="shared" si="9"/>
        <v>0</v>
      </c>
      <c r="BB37" s="4">
        <f t="shared" si="9"/>
        <v>0</v>
      </c>
      <c r="BC37" s="4">
        <f t="shared" si="9"/>
        <v>0</v>
      </c>
      <c r="BD37" s="4">
        <f t="shared" si="9"/>
        <v>0</v>
      </c>
      <c r="BE37" s="4">
        <f t="shared" si="9"/>
        <v>0</v>
      </c>
      <c r="BF37" s="4">
        <f t="shared" si="9"/>
        <v>0</v>
      </c>
      <c r="BG37" s="4">
        <f t="shared" si="9"/>
        <v>0</v>
      </c>
      <c r="BH37" s="4">
        <f t="shared" si="9"/>
        <v>0</v>
      </c>
      <c r="BI37" s="4">
        <f t="shared" si="9"/>
        <v>0</v>
      </c>
      <c r="BK37" s="7">
        <f t="shared" ca="1" si="6"/>
        <v>0.18457188088719567</v>
      </c>
    </row>
    <row r="38" spans="1:63" x14ac:dyDescent="0.25">
      <c r="A38">
        <f t="shared" si="4"/>
        <v>27</v>
      </c>
      <c r="C38" s="4">
        <f t="shared" ca="1" si="10"/>
        <v>-12393780.078282315</v>
      </c>
      <c r="D38" s="4">
        <f t="shared" ca="1" si="10"/>
        <v>65465.41600232292</v>
      </c>
      <c r="E38" s="4">
        <f t="shared" ca="1" si="10"/>
        <v>105584.51877583371</v>
      </c>
      <c r="F38" s="4">
        <f t="shared" ca="1" si="10"/>
        <v>105012.70635722892</v>
      </c>
      <c r="G38" s="4">
        <f t="shared" ca="1" si="10"/>
        <v>145501.62903343659</v>
      </c>
      <c r="H38" s="4">
        <f t="shared" ca="1" si="10"/>
        <v>182081.56155831652</v>
      </c>
      <c r="I38" s="4">
        <f t="shared" ca="1" si="10"/>
        <v>219756.85259266268</v>
      </c>
      <c r="J38" s="4">
        <f t="shared" ca="1" si="10"/>
        <v>259116.54398298479</v>
      </c>
      <c r="K38" s="4">
        <f t="shared" ca="1" si="10"/>
        <v>299674.6505648279</v>
      </c>
      <c r="L38" s="4">
        <f t="shared" ca="1" si="10"/>
        <v>264301.55868395639</v>
      </c>
      <c r="M38" s="4">
        <f t="shared" ca="1" si="10"/>
        <v>254099.86813903888</v>
      </c>
      <c r="N38" s="4">
        <f t="shared" ca="1" si="10"/>
        <v>107723.62692006171</v>
      </c>
      <c r="O38" s="4">
        <f t="shared" ca="1" si="10"/>
        <v>122425.90316798323</v>
      </c>
      <c r="P38" s="4">
        <f t="shared" ca="1" si="10"/>
        <v>138511.07081898645</v>
      </c>
      <c r="Q38" s="4">
        <f t="shared" ca="1" si="10"/>
        <v>154854.60087503475</v>
      </c>
      <c r="R38" s="4">
        <f t="shared" ca="1" si="10"/>
        <v>175029.16987022533</v>
      </c>
      <c r="S38" s="4">
        <f t="shared" ca="1" si="7"/>
        <v>193199.34192772111</v>
      </c>
      <c r="T38" s="4">
        <f t="shared" ca="1" si="7"/>
        <v>6400935.3465358401</v>
      </c>
      <c r="U38" s="4">
        <f t="shared" ca="1" si="7"/>
        <v>130776.83370352478</v>
      </c>
      <c r="V38" s="4">
        <f t="shared" ca="1" si="7"/>
        <v>151173.51571790432</v>
      </c>
      <c r="W38" s="4">
        <f t="shared" ca="1" si="7"/>
        <v>171869.2322313913</v>
      </c>
      <c r="X38" s="4">
        <f t="shared" ca="1" si="7"/>
        <v>51307.772032202629</v>
      </c>
      <c r="Y38" s="4">
        <f t="shared" ca="1" si="7"/>
        <v>54179.214233044419</v>
      </c>
      <c r="Z38" s="4">
        <f t="shared" ca="1" si="7"/>
        <v>-61373.86073405412</v>
      </c>
      <c r="AA38" s="4">
        <f t="shared" ca="1" si="7"/>
        <v>-48723.649464718474</v>
      </c>
      <c r="AB38" s="4">
        <f t="shared" ca="1" si="7"/>
        <v>221535.88127383543</v>
      </c>
      <c r="AC38" s="4">
        <f t="shared" ca="1" si="7"/>
        <v>21315723.323105551</v>
      </c>
      <c r="AD38" s="4">
        <f t="shared" si="7"/>
        <v>0</v>
      </c>
      <c r="AE38" s="4">
        <f t="shared" si="7"/>
        <v>0</v>
      </c>
      <c r="AF38" s="4">
        <f t="shared" si="7"/>
        <v>0</v>
      </c>
      <c r="AG38" s="4">
        <f t="shared" si="7"/>
        <v>0</v>
      </c>
      <c r="AH38" s="4">
        <f t="shared" si="7"/>
        <v>0</v>
      </c>
      <c r="AI38" s="4">
        <f t="shared" si="8"/>
        <v>0</v>
      </c>
      <c r="AJ38" s="4">
        <f t="shared" si="8"/>
        <v>0</v>
      </c>
      <c r="AK38" s="4">
        <f t="shared" si="8"/>
        <v>0</v>
      </c>
      <c r="AL38" s="4">
        <f t="shared" si="8"/>
        <v>0</v>
      </c>
      <c r="AM38" s="4">
        <f t="shared" si="8"/>
        <v>0</v>
      </c>
      <c r="AN38" s="4">
        <f t="shared" si="8"/>
        <v>0</v>
      </c>
      <c r="AO38" s="4">
        <f t="shared" si="8"/>
        <v>0</v>
      </c>
      <c r="AP38" s="4">
        <f t="shared" si="8"/>
        <v>0</v>
      </c>
      <c r="AQ38" s="4">
        <f t="shared" si="8"/>
        <v>0</v>
      </c>
      <c r="AR38" s="4">
        <f t="shared" si="8"/>
        <v>0</v>
      </c>
      <c r="AS38" s="4">
        <f t="shared" si="8"/>
        <v>0</v>
      </c>
      <c r="AT38" s="4">
        <f t="shared" si="8"/>
        <v>0</v>
      </c>
      <c r="AU38" s="4">
        <f t="shared" si="8"/>
        <v>0</v>
      </c>
      <c r="AV38" s="4">
        <f t="shared" si="8"/>
        <v>0</v>
      </c>
      <c r="AW38" s="4">
        <f t="shared" si="8"/>
        <v>0</v>
      </c>
      <c r="AX38" s="4">
        <f t="shared" si="8"/>
        <v>0</v>
      </c>
      <c r="AY38" s="4">
        <f t="shared" si="9"/>
        <v>0</v>
      </c>
      <c r="AZ38" s="4">
        <f t="shared" si="9"/>
        <v>0</v>
      </c>
      <c r="BA38" s="4">
        <f t="shared" si="9"/>
        <v>0</v>
      </c>
      <c r="BB38" s="4">
        <f t="shared" si="9"/>
        <v>0</v>
      </c>
      <c r="BC38" s="4">
        <f t="shared" si="9"/>
        <v>0</v>
      </c>
      <c r="BD38" s="4">
        <f t="shared" si="9"/>
        <v>0</v>
      </c>
      <c r="BE38" s="4">
        <f t="shared" si="9"/>
        <v>0</v>
      </c>
      <c r="BF38" s="4">
        <f t="shared" si="9"/>
        <v>0</v>
      </c>
      <c r="BG38" s="4">
        <f t="shared" si="9"/>
        <v>0</v>
      </c>
      <c r="BH38" s="4">
        <f t="shared" si="9"/>
        <v>0</v>
      </c>
      <c r="BI38" s="4">
        <f t="shared" si="9"/>
        <v>0</v>
      </c>
      <c r="BK38" s="7">
        <f t="shared" ca="1" si="6"/>
        <v>0.18521594938993036</v>
      </c>
    </row>
    <row r="39" spans="1:63" x14ac:dyDescent="0.25">
      <c r="A39">
        <f t="shared" si="4"/>
        <v>28</v>
      </c>
      <c r="C39" s="4">
        <f t="shared" ca="1" si="10"/>
        <v>-12393780.078282315</v>
      </c>
      <c r="D39" s="4">
        <f t="shared" ca="1" si="10"/>
        <v>65465.41600232292</v>
      </c>
      <c r="E39" s="4">
        <f t="shared" ca="1" si="10"/>
        <v>105584.51877583371</v>
      </c>
      <c r="F39" s="4">
        <f t="shared" ca="1" si="10"/>
        <v>105012.70635722892</v>
      </c>
      <c r="G39" s="4">
        <f t="shared" ca="1" si="10"/>
        <v>145501.62903343659</v>
      </c>
      <c r="H39" s="4">
        <f t="shared" ca="1" si="10"/>
        <v>182081.56155831652</v>
      </c>
      <c r="I39" s="4">
        <f t="shared" ca="1" si="10"/>
        <v>219756.85259266268</v>
      </c>
      <c r="J39" s="4">
        <f t="shared" ca="1" si="10"/>
        <v>259116.54398298479</v>
      </c>
      <c r="K39" s="4">
        <f t="shared" ca="1" si="10"/>
        <v>299674.6505648279</v>
      </c>
      <c r="L39" s="4">
        <f t="shared" ca="1" si="10"/>
        <v>264301.55868395639</v>
      </c>
      <c r="M39" s="4">
        <f t="shared" ca="1" si="10"/>
        <v>254099.86813903888</v>
      </c>
      <c r="N39" s="4">
        <f t="shared" ca="1" si="10"/>
        <v>107723.62692006171</v>
      </c>
      <c r="O39" s="4">
        <f t="shared" ca="1" si="10"/>
        <v>122425.90316798323</v>
      </c>
      <c r="P39" s="4">
        <f t="shared" ca="1" si="10"/>
        <v>138511.07081898645</v>
      </c>
      <c r="Q39" s="4">
        <f t="shared" ca="1" si="10"/>
        <v>154854.60087503475</v>
      </c>
      <c r="R39" s="4">
        <f t="shared" ca="1" si="10"/>
        <v>175029.16987022533</v>
      </c>
      <c r="S39" s="4">
        <f t="shared" ca="1" si="7"/>
        <v>193199.34192772111</v>
      </c>
      <c r="T39" s="4">
        <f t="shared" ca="1" si="7"/>
        <v>6400935.3465358401</v>
      </c>
      <c r="U39" s="4">
        <f t="shared" ca="1" si="7"/>
        <v>130776.83370352478</v>
      </c>
      <c r="V39" s="4">
        <f t="shared" ca="1" si="7"/>
        <v>151173.51571790432</v>
      </c>
      <c r="W39" s="4">
        <f t="shared" ca="1" si="7"/>
        <v>171869.2322313913</v>
      </c>
      <c r="X39" s="4">
        <f t="shared" ca="1" si="7"/>
        <v>51307.772032202629</v>
      </c>
      <c r="Y39" s="4">
        <f t="shared" ca="1" si="7"/>
        <v>54179.214233044419</v>
      </c>
      <c r="Z39" s="4">
        <f t="shared" ca="1" si="7"/>
        <v>-61373.86073405412</v>
      </c>
      <c r="AA39" s="4">
        <f t="shared" ca="1" si="7"/>
        <v>-48723.649464718474</v>
      </c>
      <c r="AB39" s="4">
        <f t="shared" ca="1" si="7"/>
        <v>221535.88127383543</v>
      </c>
      <c r="AC39" s="4">
        <f t="shared" ca="1" si="7"/>
        <v>263254.40970708936</v>
      </c>
      <c r="AD39" s="4">
        <f t="shared" ca="1" si="7"/>
        <v>21782553.439137187</v>
      </c>
      <c r="AE39" s="4">
        <f t="shared" si="7"/>
        <v>0</v>
      </c>
      <c r="AF39" s="4">
        <f t="shared" si="7"/>
        <v>0</v>
      </c>
      <c r="AG39" s="4">
        <f t="shared" si="7"/>
        <v>0</v>
      </c>
      <c r="AH39" s="4">
        <f t="shared" si="7"/>
        <v>0</v>
      </c>
      <c r="AI39" s="4">
        <f t="shared" si="8"/>
        <v>0</v>
      </c>
      <c r="AJ39" s="4">
        <f t="shared" si="8"/>
        <v>0</v>
      </c>
      <c r="AK39" s="4">
        <f t="shared" si="8"/>
        <v>0</v>
      </c>
      <c r="AL39" s="4">
        <f t="shared" si="8"/>
        <v>0</v>
      </c>
      <c r="AM39" s="4">
        <f t="shared" si="8"/>
        <v>0</v>
      </c>
      <c r="AN39" s="4">
        <f t="shared" si="8"/>
        <v>0</v>
      </c>
      <c r="AO39" s="4">
        <f t="shared" si="8"/>
        <v>0</v>
      </c>
      <c r="AP39" s="4">
        <f t="shared" si="8"/>
        <v>0</v>
      </c>
      <c r="AQ39" s="4">
        <f t="shared" si="8"/>
        <v>0</v>
      </c>
      <c r="AR39" s="4">
        <f t="shared" si="8"/>
        <v>0</v>
      </c>
      <c r="AS39" s="4">
        <f t="shared" si="8"/>
        <v>0</v>
      </c>
      <c r="AT39" s="4">
        <f t="shared" si="8"/>
        <v>0</v>
      </c>
      <c r="AU39" s="4">
        <f t="shared" si="8"/>
        <v>0</v>
      </c>
      <c r="AV39" s="4">
        <f t="shared" si="8"/>
        <v>0</v>
      </c>
      <c r="AW39" s="4">
        <f t="shared" si="8"/>
        <v>0</v>
      </c>
      <c r="AX39" s="4">
        <f t="shared" si="8"/>
        <v>0</v>
      </c>
      <c r="AY39" s="4">
        <f t="shared" si="9"/>
        <v>0</v>
      </c>
      <c r="AZ39" s="4">
        <f t="shared" si="9"/>
        <v>0</v>
      </c>
      <c r="BA39" s="4">
        <f t="shared" si="9"/>
        <v>0</v>
      </c>
      <c r="BB39" s="4">
        <f t="shared" si="9"/>
        <v>0</v>
      </c>
      <c r="BC39" s="4">
        <f t="shared" si="9"/>
        <v>0</v>
      </c>
      <c r="BD39" s="4">
        <f t="shared" si="9"/>
        <v>0</v>
      </c>
      <c r="BE39" s="4">
        <f t="shared" si="9"/>
        <v>0</v>
      </c>
      <c r="BF39" s="4">
        <f t="shared" si="9"/>
        <v>0</v>
      </c>
      <c r="BG39" s="4">
        <f t="shared" si="9"/>
        <v>0</v>
      </c>
      <c r="BH39" s="4">
        <f t="shared" si="9"/>
        <v>0</v>
      </c>
      <c r="BI39" s="4">
        <f t="shared" si="9"/>
        <v>0</v>
      </c>
      <c r="BK39" s="7">
        <f t="shared" ca="1" si="6"/>
        <v>0.18417074897146546</v>
      </c>
    </row>
    <row r="40" spans="1:63" x14ac:dyDescent="0.25">
      <c r="A40">
        <f t="shared" si="4"/>
        <v>29</v>
      </c>
      <c r="C40" s="4">
        <f t="shared" ca="1" si="10"/>
        <v>-12393780.078282315</v>
      </c>
      <c r="D40" s="4">
        <f t="shared" ca="1" si="10"/>
        <v>65465.41600232292</v>
      </c>
      <c r="E40" s="4">
        <f t="shared" ca="1" si="10"/>
        <v>105584.51877583371</v>
      </c>
      <c r="F40" s="4">
        <f t="shared" ca="1" si="10"/>
        <v>105012.70635722892</v>
      </c>
      <c r="G40" s="4">
        <f t="shared" ca="1" si="10"/>
        <v>145501.62903343659</v>
      </c>
      <c r="H40" s="4">
        <f t="shared" ca="1" si="10"/>
        <v>182081.56155831652</v>
      </c>
      <c r="I40" s="4">
        <f t="shared" ca="1" si="10"/>
        <v>219756.85259266268</v>
      </c>
      <c r="J40" s="4">
        <f t="shared" ca="1" si="10"/>
        <v>259116.54398298479</v>
      </c>
      <c r="K40" s="4">
        <f t="shared" ca="1" si="10"/>
        <v>299674.6505648279</v>
      </c>
      <c r="L40" s="4">
        <f t="shared" ca="1" si="10"/>
        <v>264301.55868395639</v>
      </c>
      <c r="M40" s="4">
        <f t="shared" ca="1" si="10"/>
        <v>254099.86813903888</v>
      </c>
      <c r="N40" s="4">
        <f t="shared" ca="1" si="10"/>
        <v>107723.62692006171</v>
      </c>
      <c r="O40" s="4">
        <f t="shared" ca="1" si="10"/>
        <v>122425.90316798323</v>
      </c>
      <c r="P40" s="4">
        <f t="shared" ca="1" si="10"/>
        <v>138511.07081898645</v>
      </c>
      <c r="Q40" s="4">
        <f t="shared" ca="1" si="10"/>
        <v>154854.60087503475</v>
      </c>
      <c r="R40" s="4">
        <f t="shared" ca="1" si="10"/>
        <v>175029.16987022533</v>
      </c>
      <c r="S40" s="4">
        <f t="shared" ca="1" si="7"/>
        <v>193199.34192772111</v>
      </c>
      <c r="T40" s="4">
        <f t="shared" ca="1" si="7"/>
        <v>6400935.3465358401</v>
      </c>
      <c r="U40" s="4">
        <f t="shared" ca="1" si="7"/>
        <v>130776.83370352478</v>
      </c>
      <c r="V40" s="4">
        <f t="shared" ca="1" si="7"/>
        <v>151173.51571790432</v>
      </c>
      <c r="W40" s="4">
        <f t="shared" ca="1" si="7"/>
        <v>171869.2322313913</v>
      </c>
      <c r="X40" s="4">
        <f t="shared" ca="1" si="7"/>
        <v>51307.772032202629</v>
      </c>
      <c r="Y40" s="4">
        <f t="shared" ca="1" si="7"/>
        <v>54179.214233044419</v>
      </c>
      <c r="Z40" s="4">
        <f t="shared" ca="1" si="7"/>
        <v>-61373.86073405412</v>
      </c>
      <c r="AA40" s="4">
        <f t="shared" ca="1" si="7"/>
        <v>-48723.649464718474</v>
      </c>
      <c r="AB40" s="4">
        <f t="shared" ca="1" si="7"/>
        <v>221535.88127383543</v>
      </c>
      <c r="AC40" s="4">
        <f t="shared" ca="1" si="7"/>
        <v>263254.40970708936</v>
      </c>
      <c r="AD40" s="4">
        <f t="shared" ca="1" si="7"/>
        <v>492800.44013678527</v>
      </c>
      <c r="AE40" s="4">
        <f t="shared" ca="1" si="7"/>
        <v>22009441.035148099</v>
      </c>
      <c r="AF40" s="4">
        <f t="shared" si="7"/>
        <v>0</v>
      </c>
      <c r="AG40" s="4">
        <f t="shared" si="7"/>
        <v>0</v>
      </c>
      <c r="AH40" s="4">
        <f t="shared" si="7"/>
        <v>0</v>
      </c>
      <c r="AI40" s="4">
        <f t="shared" si="8"/>
        <v>0</v>
      </c>
      <c r="AJ40" s="4">
        <f t="shared" si="8"/>
        <v>0</v>
      </c>
      <c r="AK40" s="4">
        <f t="shared" si="8"/>
        <v>0</v>
      </c>
      <c r="AL40" s="4">
        <f t="shared" si="8"/>
        <v>0</v>
      </c>
      <c r="AM40" s="4">
        <f t="shared" si="8"/>
        <v>0</v>
      </c>
      <c r="AN40" s="4">
        <f t="shared" si="8"/>
        <v>0</v>
      </c>
      <c r="AO40" s="4">
        <f t="shared" si="8"/>
        <v>0</v>
      </c>
      <c r="AP40" s="4">
        <f t="shared" si="8"/>
        <v>0</v>
      </c>
      <c r="AQ40" s="4">
        <f t="shared" si="8"/>
        <v>0</v>
      </c>
      <c r="AR40" s="4">
        <f t="shared" si="8"/>
        <v>0</v>
      </c>
      <c r="AS40" s="4">
        <f t="shared" si="8"/>
        <v>0</v>
      </c>
      <c r="AT40" s="4">
        <f t="shared" si="8"/>
        <v>0</v>
      </c>
      <c r="AU40" s="4">
        <f t="shared" si="8"/>
        <v>0</v>
      </c>
      <c r="AV40" s="4">
        <f t="shared" si="8"/>
        <v>0</v>
      </c>
      <c r="AW40" s="4">
        <f t="shared" si="8"/>
        <v>0</v>
      </c>
      <c r="AX40" s="4">
        <f t="shared" si="8"/>
        <v>0</v>
      </c>
      <c r="AY40" s="4">
        <f t="shared" si="9"/>
        <v>0</v>
      </c>
      <c r="AZ40" s="4">
        <f t="shared" si="9"/>
        <v>0</v>
      </c>
      <c r="BA40" s="4">
        <f t="shared" si="9"/>
        <v>0</v>
      </c>
      <c r="BB40" s="4">
        <f t="shared" si="9"/>
        <v>0</v>
      </c>
      <c r="BC40" s="4">
        <f t="shared" si="9"/>
        <v>0</v>
      </c>
      <c r="BD40" s="4">
        <f t="shared" si="9"/>
        <v>0</v>
      </c>
      <c r="BE40" s="4">
        <f t="shared" si="9"/>
        <v>0</v>
      </c>
      <c r="BF40" s="4">
        <f t="shared" si="9"/>
        <v>0</v>
      </c>
      <c r="BG40" s="4">
        <f t="shared" si="9"/>
        <v>0</v>
      </c>
      <c r="BH40" s="4">
        <f t="shared" si="9"/>
        <v>0</v>
      </c>
      <c r="BI40" s="4">
        <f t="shared" si="9"/>
        <v>0</v>
      </c>
      <c r="BK40" s="7">
        <f t="shared" ca="1" si="6"/>
        <v>0.18310344821560998</v>
      </c>
    </row>
    <row r="41" spans="1:63" x14ac:dyDescent="0.25">
      <c r="A41">
        <f t="shared" si="4"/>
        <v>30</v>
      </c>
      <c r="C41" s="4">
        <f t="shared" ca="1" si="10"/>
        <v>-12393780.078282315</v>
      </c>
      <c r="D41" s="4">
        <f t="shared" ca="1" si="10"/>
        <v>65465.41600232292</v>
      </c>
      <c r="E41" s="4">
        <f t="shared" ca="1" si="10"/>
        <v>105584.51877583371</v>
      </c>
      <c r="F41" s="4">
        <f t="shared" ca="1" si="10"/>
        <v>105012.70635722892</v>
      </c>
      <c r="G41" s="4">
        <f t="shared" ca="1" si="10"/>
        <v>145501.62903343659</v>
      </c>
      <c r="H41" s="4">
        <f t="shared" ca="1" si="10"/>
        <v>182081.56155831652</v>
      </c>
      <c r="I41" s="4">
        <f t="shared" ca="1" si="10"/>
        <v>219756.85259266268</v>
      </c>
      <c r="J41" s="4">
        <f t="shared" ca="1" si="10"/>
        <v>259116.54398298479</v>
      </c>
      <c r="K41" s="4">
        <f t="shared" ca="1" si="10"/>
        <v>299674.6505648279</v>
      </c>
      <c r="L41" s="4">
        <f t="shared" ca="1" si="10"/>
        <v>264301.55868395639</v>
      </c>
      <c r="M41" s="4">
        <f t="shared" ca="1" si="10"/>
        <v>254099.86813903888</v>
      </c>
      <c r="N41" s="4">
        <f t="shared" ca="1" si="10"/>
        <v>107723.62692006171</v>
      </c>
      <c r="O41" s="4">
        <f t="shared" ca="1" si="10"/>
        <v>122425.90316798323</v>
      </c>
      <c r="P41" s="4">
        <f t="shared" ca="1" si="10"/>
        <v>138511.07081898645</v>
      </c>
      <c r="Q41" s="4">
        <f t="shared" ca="1" si="10"/>
        <v>154854.60087503475</v>
      </c>
      <c r="R41" s="4">
        <f t="shared" ca="1" si="10"/>
        <v>175029.16987022533</v>
      </c>
      <c r="S41" s="4">
        <f t="shared" ca="1" si="7"/>
        <v>193199.34192772111</v>
      </c>
      <c r="T41" s="4">
        <f t="shared" ca="1" si="7"/>
        <v>6400935.3465358401</v>
      </c>
      <c r="U41" s="4">
        <f t="shared" ca="1" si="7"/>
        <v>130776.83370352478</v>
      </c>
      <c r="V41" s="4">
        <f t="shared" ca="1" si="7"/>
        <v>151173.51571790432</v>
      </c>
      <c r="W41" s="4">
        <f t="shared" ca="1" si="7"/>
        <v>171869.2322313913</v>
      </c>
      <c r="X41" s="4">
        <f t="shared" ca="1" si="7"/>
        <v>51307.772032202629</v>
      </c>
      <c r="Y41" s="4">
        <f t="shared" ca="1" si="7"/>
        <v>54179.214233044419</v>
      </c>
      <c r="Z41" s="4">
        <f t="shared" ca="1" si="7"/>
        <v>-61373.86073405412</v>
      </c>
      <c r="AA41" s="4">
        <f t="shared" ca="1" si="7"/>
        <v>-48723.649464718474</v>
      </c>
      <c r="AB41" s="4">
        <f t="shared" ca="1" si="7"/>
        <v>221535.88127383543</v>
      </c>
      <c r="AC41" s="4">
        <f t="shared" ca="1" si="7"/>
        <v>263254.40970708936</v>
      </c>
      <c r="AD41" s="4">
        <f t="shared" ca="1" si="7"/>
        <v>492800.44013678527</v>
      </c>
      <c r="AE41" s="4">
        <f t="shared" ca="1" si="7"/>
        <v>500339.5378794084</v>
      </c>
      <c r="AF41" s="4">
        <f t="shared" ca="1" si="7"/>
        <v>22011947.315395117</v>
      </c>
      <c r="AG41" s="4">
        <f t="shared" si="7"/>
        <v>0</v>
      </c>
      <c r="AH41" s="4">
        <f t="shared" si="7"/>
        <v>0</v>
      </c>
      <c r="AI41" s="4">
        <f t="shared" si="8"/>
        <v>0</v>
      </c>
      <c r="AJ41" s="4">
        <f t="shared" si="8"/>
        <v>0</v>
      </c>
      <c r="AK41" s="4">
        <f t="shared" si="8"/>
        <v>0</v>
      </c>
      <c r="AL41" s="4">
        <f t="shared" si="8"/>
        <v>0</v>
      </c>
      <c r="AM41" s="4">
        <f t="shared" si="8"/>
        <v>0</v>
      </c>
      <c r="AN41" s="4">
        <f t="shared" si="8"/>
        <v>0</v>
      </c>
      <c r="AO41" s="4">
        <f t="shared" si="8"/>
        <v>0</v>
      </c>
      <c r="AP41" s="4">
        <f t="shared" si="8"/>
        <v>0</v>
      </c>
      <c r="AQ41" s="4">
        <f t="shared" si="8"/>
        <v>0</v>
      </c>
      <c r="AR41" s="4">
        <f t="shared" si="8"/>
        <v>0</v>
      </c>
      <c r="AS41" s="4">
        <f t="shared" si="8"/>
        <v>0</v>
      </c>
      <c r="AT41" s="4">
        <f t="shared" si="8"/>
        <v>0</v>
      </c>
      <c r="AU41" s="4">
        <f t="shared" si="8"/>
        <v>0</v>
      </c>
      <c r="AV41" s="4">
        <f t="shared" si="8"/>
        <v>0</v>
      </c>
      <c r="AW41" s="4">
        <f t="shared" si="8"/>
        <v>0</v>
      </c>
      <c r="AX41" s="4">
        <f t="shared" si="8"/>
        <v>0</v>
      </c>
      <c r="AY41" s="4">
        <f t="shared" si="9"/>
        <v>0</v>
      </c>
      <c r="AZ41" s="4">
        <f t="shared" si="9"/>
        <v>0</v>
      </c>
      <c r="BA41" s="4">
        <f t="shared" si="9"/>
        <v>0</v>
      </c>
      <c r="BB41" s="4">
        <f t="shared" si="9"/>
        <v>0</v>
      </c>
      <c r="BC41" s="4">
        <f t="shared" si="9"/>
        <v>0</v>
      </c>
      <c r="BD41" s="4">
        <f t="shared" si="9"/>
        <v>0</v>
      </c>
      <c r="BE41" s="4">
        <f t="shared" si="9"/>
        <v>0</v>
      </c>
      <c r="BF41" s="4">
        <f t="shared" si="9"/>
        <v>0</v>
      </c>
      <c r="BG41" s="4">
        <f t="shared" si="9"/>
        <v>0</v>
      </c>
      <c r="BH41" s="4">
        <f t="shared" si="9"/>
        <v>0</v>
      </c>
      <c r="BI41" s="4">
        <f t="shared" si="9"/>
        <v>0</v>
      </c>
      <c r="BK41" s="7">
        <f t="shared" ca="1" si="6"/>
        <v>0.18097535751228611</v>
      </c>
    </row>
    <row r="42" spans="1:63" x14ac:dyDescent="0.25">
      <c r="A42">
        <f t="shared" si="4"/>
        <v>31</v>
      </c>
      <c r="C42" s="4">
        <f t="shared" ca="1" si="10"/>
        <v>-12393780.078282315</v>
      </c>
      <c r="D42" s="4">
        <f t="shared" ca="1" si="10"/>
        <v>65465.41600232292</v>
      </c>
      <c r="E42" s="4">
        <f t="shared" ca="1" si="10"/>
        <v>105584.51877583371</v>
      </c>
      <c r="F42" s="4">
        <f t="shared" ca="1" si="10"/>
        <v>105012.70635722892</v>
      </c>
      <c r="G42" s="4">
        <f t="shared" ca="1" si="10"/>
        <v>145501.62903343659</v>
      </c>
      <c r="H42" s="4">
        <f t="shared" ca="1" si="10"/>
        <v>182081.56155831652</v>
      </c>
      <c r="I42" s="4">
        <f t="shared" ca="1" si="10"/>
        <v>219756.85259266268</v>
      </c>
      <c r="J42" s="4">
        <f t="shared" ca="1" si="10"/>
        <v>259116.54398298479</v>
      </c>
      <c r="K42" s="4">
        <f t="shared" ca="1" si="10"/>
        <v>299674.6505648279</v>
      </c>
      <c r="L42" s="4">
        <f t="shared" ca="1" si="10"/>
        <v>264301.55868395639</v>
      </c>
      <c r="M42" s="4">
        <f t="shared" ca="1" si="10"/>
        <v>254099.86813903888</v>
      </c>
      <c r="N42" s="4">
        <f t="shared" ca="1" si="10"/>
        <v>107723.62692006171</v>
      </c>
      <c r="O42" s="4">
        <f t="shared" ca="1" si="10"/>
        <v>122425.90316798323</v>
      </c>
      <c r="P42" s="4">
        <f t="shared" ca="1" si="10"/>
        <v>138511.07081898645</v>
      </c>
      <c r="Q42" s="4">
        <f t="shared" ca="1" si="10"/>
        <v>154854.60087503475</v>
      </c>
      <c r="R42" s="4">
        <f t="shared" ca="1" si="10"/>
        <v>175029.16987022533</v>
      </c>
      <c r="S42" s="4">
        <f t="shared" ca="1" si="7"/>
        <v>193199.34192772111</v>
      </c>
      <c r="T42" s="4">
        <f t="shared" ca="1" si="7"/>
        <v>6400935.3465358401</v>
      </c>
      <c r="U42" s="4">
        <f t="shared" ca="1" si="7"/>
        <v>130776.83370352478</v>
      </c>
      <c r="V42" s="4">
        <f t="shared" ca="1" si="7"/>
        <v>151173.51571790432</v>
      </c>
      <c r="W42" s="4">
        <f t="shared" ca="1" si="7"/>
        <v>171869.2322313913</v>
      </c>
      <c r="X42" s="4">
        <f t="shared" ca="1" si="7"/>
        <v>51307.772032202629</v>
      </c>
      <c r="Y42" s="4">
        <f t="shared" ca="1" si="7"/>
        <v>54179.214233044419</v>
      </c>
      <c r="Z42" s="4">
        <f t="shared" ca="1" si="7"/>
        <v>-61373.86073405412</v>
      </c>
      <c r="AA42" s="4">
        <f t="shared" ca="1" si="7"/>
        <v>-48723.649464718474</v>
      </c>
      <c r="AB42" s="4">
        <f t="shared" ca="1" si="7"/>
        <v>221535.88127383543</v>
      </c>
      <c r="AC42" s="4">
        <f t="shared" ca="1" si="7"/>
        <v>263254.40970708936</v>
      </c>
      <c r="AD42" s="4">
        <f t="shared" ca="1" si="7"/>
        <v>492800.44013678527</v>
      </c>
      <c r="AE42" s="4">
        <f t="shared" ca="1" si="7"/>
        <v>500339.5378794084</v>
      </c>
      <c r="AF42" s="4">
        <f t="shared" ca="1" si="7"/>
        <v>472483.09536546288</v>
      </c>
      <c r="AG42" s="4">
        <f t="shared" ca="1" si="7"/>
        <v>22014800.708419066</v>
      </c>
      <c r="AH42" s="4">
        <f t="shared" si="7"/>
        <v>0</v>
      </c>
      <c r="AI42" s="4">
        <f t="shared" si="8"/>
        <v>0</v>
      </c>
      <c r="AJ42" s="4">
        <f t="shared" si="8"/>
        <v>0</v>
      </c>
      <c r="AK42" s="4">
        <f t="shared" si="8"/>
        <v>0</v>
      </c>
      <c r="AL42" s="4">
        <f t="shared" si="8"/>
        <v>0</v>
      </c>
      <c r="AM42" s="4">
        <f t="shared" si="8"/>
        <v>0</v>
      </c>
      <c r="AN42" s="4">
        <f t="shared" si="8"/>
        <v>0</v>
      </c>
      <c r="AO42" s="4">
        <f t="shared" si="8"/>
        <v>0</v>
      </c>
      <c r="AP42" s="4">
        <f t="shared" si="8"/>
        <v>0</v>
      </c>
      <c r="AQ42" s="4">
        <f t="shared" si="8"/>
        <v>0</v>
      </c>
      <c r="AR42" s="4">
        <f t="shared" si="8"/>
        <v>0</v>
      </c>
      <c r="AS42" s="4">
        <f t="shared" si="8"/>
        <v>0</v>
      </c>
      <c r="AT42" s="4">
        <f t="shared" si="8"/>
        <v>0</v>
      </c>
      <c r="AU42" s="4">
        <f t="shared" si="8"/>
        <v>0</v>
      </c>
      <c r="AV42" s="4">
        <f t="shared" si="8"/>
        <v>0</v>
      </c>
      <c r="AW42" s="4">
        <f t="shared" si="8"/>
        <v>0</v>
      </c>
      <c r="AX42" s="4">
        <f t="shared" si="8"/>
        <v>0</v>
      </c>
      <c r="AY42" s="4">
        <f t="shared" si="9"/>
        <v>0</v>
      </c>
      <c r="AZ42" s="4">
        <f t="shared" si="9"/>
        <v>0</v>
      </c>
      <c r="BA42" s="4">
        <f t="shared" si="9"/>
        <v>0</v>
      </c>
      <c r="BB42" s="4">
        <f t="shared" si="9"/>
        <v>0</v>
      </c>
      <c r="BC42" s="4">
        <f t="shared" si="9"/>
        <v>0</v>
      </c>
      <c r="BD42" s="4">
        <f t="shared" si="9"/>
        <v>0</v>
      </c>
      <c r="BE42" s="4">
        <f t="shared" si="9"/>
        <v>0</v>
      </c>
      <c r="BF42" s="4">
        <f t="shared" si="9"/>
        <v>0</v>
      </c>
      <c r="BG42" s="4">
        <f t="shared" si="9"/>
        <v>0</v>
      </c>
      <c r="BH42" s="4">
        <f t="shared" si="9"/>
        <v>0</v>
      </c>
      <c r="BI42" s="4">
        <f t="shared" si="9"/>
        <v>0</v>
      </c>
      <c r="BK42" s="7">
        <f t="shared" ca="1" si="6"/>
        <v>0.17886400134517566</v>
      </c>
    </row>
    <row r="43" spans="1:63" x14ac:dyDescent="0.25">
      <c r="A43">
        <f t="shared" si="4"/>
        <v>32</v>
      </c>
      <c r="C43" s="4">
        <f t="shared" ca="1" si="10"/>
        <v>-12393780.078282315</v>
      </c>
      <c r="D43" s="4">
        <f t="shared" ca="1" si="10"/>
        <v>65465.41600232292</v>
      </c>
      <c r="E43" s="4">
        <f t="shared" ca="1" si="10"/>
        <v>105584.51877583371</v>
      </c>
      <c r="F43" s="4">
        <f t="shared" ca="1" si="10"/>
        <v>105012.70635722892</v>
      </c>
      <c r="G43" s="4">
        <f t="shared" ca="1" si="10"/>
        <v>145501.62903343659</v>
      </c>
      <c r="H43" s="4">
        <f t="shared" ca="1" si="10"/>
        <v>182081.56155831652</v>
      </c>
      <c r="I43" s="4">
        <f t="shared" ca="1" si="10"/>
        <v>219756.85259266268</v>
      </c>
      <c r="J43" s="4">
        <f t="shared" ca="1" si="10"/>
        <v>259116.54398298479</v>
      </c>
      <c r="K43" s="4">
        <f t="shared" ca="1" si="10"/>
        <v>299674.6505648279</v>
      </c>
      <c r="L43" s="4">
        <f t="shared" ca="1" si="10"/>
        <v>264301.55868395639</v>
      </c>
      <c r="M43" s="4">
        <f t="shared" ca="1" si="10"/>
        <v>254099.86813903888</v>
      </c>
      <c r="N43" s="4">
        <f t="shared" ca="1" si="10"/>
        <v>107723.62692006171</v>
      </c>
      <c r="O43" s="4">
        <f t="shared" ca="1" si="10"/>
        <v>122425.90316798323</v>
      </c>
      <c r="P43" s="4">
        <f t="shared" ca="1" si="10"/>
        <v>138511.07081898645</v>
      </c>
      <c r="Q43" s="4">
        <f t="shared" ca="1" si="10"/>
        <v>154854.60087503475</v>
      </c>
      <c r="R43" s="4">
        <f t="shared" ca="1" si="10"/>
        <v>175029.16987022533</v>
      </c>
      <c r="S43" s="4">
        <f t="shared" ca="1" si="7"/>
        <v>193199.34192772111</v>
      </c>
      <c r="T43" s="4">
        <f t="shared" ca="1" si="7"/>
        <v>6400935.3465358401</v>
      </c>
      <c r="U43" s="4">
        <f t="shared" ca="1" si="7"/>
        <v>130776.83370352478</v>
      </c>
      <c r="V43" s="4">
        <f t="shared" ca="1" si="7"/>
        <v>151173.51571790432</v>
      </c>
      <c r="W43" s="4">
        <f t="shared" ca="1" si="7"/>
        <v>171869.2322313913</v>
      </c>
      <c r="X43" s="4">
        <f t="shared" ca="1" si="7"/>
        <v>51307.772032202629</v>
      </c>
      <c r="Y43" s="4">
        <f t="shared" ca="1" si="7"/>
        <v>54179.214233044419</v>
      </c>
      <c r="Z43" s="4">
        <f t="shared" ca="1" si="7"/>
        <v>-61373.86073405412</v>
      </c>
      <c r="AA43" s="4">
        <f t="shared" ca="1" si="7"/>
        <v>-48723.649464718474</v>
      </c>
      <c r="AB43" s="4">
        <f t="shared" ca="1" si="7"/>
        <v>221535.88127383543</v>
      </c>
      <c r="AC43" s="4">
        <f t="shared" ca="1" si="7"/>
        <v>263254.40970708936</v>
      </c>
      <c r="AD43" s="4">
        <f t="shared" ca="1" si="7"/>
        <v>492800.44013678527</v>
      </c>
      <c r="AE43" s="4">
        <f t="shared" ca="1" si="7"/>
        <v>500339.5378794084</v>
      </c>
      <c r="AF43" s="4">
        <f t="shared" ca="1" si="7"/>
        <v>472483.09536546288</v>
      </c>
      <c r="AG43" s="4">
        <f t="shared" ca="1" si="7"/>
        <v>475399.7474070451</v>
      </c>
      <c r="AH43" s="4">
        <f t="shared" ca="1" si="7"/>
        <v>22337222.061862752</v>
      </c>
      <c r="AI43" s="4">
        <f t="shared" si="8"/>
        <v>0</v>
      </c>
      <c r="AJ43" s="4">
        <f t="shared" si="8"/>
        <v>0</v>
      </c>
      <c r="AK43" s="4">
        <f t="shared" si="8"/>
        <v>0</v>
      </c>
      <c r="AL43" s="4">
        <f t="shared" si="8"/>
        <v>0</v>
      </c>
      <c r="AM43" s="4">
        <f t="shared" si="8"/>
        <v>0</v>
      </c>
      <c r="AN43" s="4">
        <f t="shared" si="8"/>
        <v>0</v>
      </c>
      <c r="AO43" s="4">
        <f t="shared" si="8"/>
        <v>0</v>
      </c>
      <c r="AP43" s="4">
        <f t="shared" si="8"/>
        <v>0</v>
      </c>
      <c r="AQ43" s="4">
        <f t="shared" si="8"/>
        <v>0</v>
      </c>
      <c r="AR43" s="4">
        <f t="shared" si="8"/>
        <v>0</v>
      </c>
      <c r="AS43" s="4">
        <f t="shared" si="8"/>
        <v>0</v>
      </c>
      <c r="AT43" s="4">
        <f t="shared" si="8"/>
        <v>0</v>
      </c>
      <c r="AU43" s="4">
        <f t="shared" si="8"/>
        <v>0</v>
      </c>
      <c r="AV43" s="4">
        <f t="shared" si="8"/>
        <v>0</v>
      </c>
      <c r="AW43" s="4">
        <f t="shared" si="8"/>
        <v>0</v>
      </c>
      <c r="AX43" s="4">
        <f t="shared" si="8"/>
        <v>0</v>
      </c>
      <c r="AY43" s="4">
        <f t="shared" si="9"/>
        <v>0</v>
      </c>
      <c r="AZ43" s="4">
        <f t="shared" si="9"/>
        <v>0</v>
      </c>
      <c r="BA43" s="4">
        <f t="shared" si="9"/>
        <v>0</v>
      </c>
      <c r="BB43" s="4">
        <f t="shared" si="9"/>
        <v>0</v>
      </c>
      <c r="BC43" s="4">
        <f t="shared" si="9"/>
        <v>0</v>
      </c>
      <c r="BD43" s="4">
        <f t="shared" si="9"/>
        <v>0</v>
      </c>
      <c r="BE43" s="4">
        <f t="shared" si="9"/>
        <v>0</v>
      </c>
      <c r="BF43" s="4">
        <f t="shared" si="9"/>
        <v>0</v>
      </c>
      <c r="BG43" s="4">
        <f t="shared" si="9"/>
        <v>0</v>
      </c>
      <c r="BH43" s="4">
        <f t="shared" si="9"/>
        <v>0</v>
      </c>
      <c r="BI43" s="4">
        <f t="shared" si="9"/>
        <v>0</v>
      </c>
      <c r="BK43" s="7">
        <f t="shared" ca="1" si="6"/>
        <v>0.17837825781604821</v>
      </c>
    </row>
    <row r="44" spans="1:63" x14ac:dyDescent="0.25">
      <c r="A44">
        <f t="shared" si="4"/>
        <v>33</v>
      </c>
      <c r="C44" s="4">
        <f t="shared" ca="1" si="10"/>
        <v>-12393780.078282315</v>
      </c>
      <c r="D44" s="4">
        <f t="shared" ca="1" si="10"/>
        <v>65465.41600232292</v>
      </c>
      <c r="E44" s="4">
        <f t="shared" ca="1" si="10"/>
        <v>105584.51877583371</v>
      </c>
      <c r="F44" s="4">
        <f t="shared" ca="1" si="10"/>
        <v>105012.70635722892</v>
      </c>
      <c r="G44" s="4">
        <f t="shared" ca="1" si="10"/>
        <v>145501.62903343659</v>
      </c>
      <c r="H44" s="4">
        <f t="shared" ca="1" si="10"/>
        <v>182081.56155831652</v>
      </c>
      <c r="I44" s="4">
        <f t="shared" ca="1" si="10"/>
        <v>219756.85259266268</v>
      </c>
      <c r="J44" s="4">
        <f t="shared" ca="1" si="10"/>
        <v>259116.54398298479</v>
      </c>
      <c r="K44" s="4">
        <f t="shared" ca="1" si="10"/>
        <v>299674.6505648279</v>
      </c>
      <c r="L44" s="4">
        <f t="shared" ca="1" si="10"/>
        <v>264301.55868395639</v>
      </c>
      <c r="M44" s="4">
        <f t="shared" ca="1" si="10"/>
        <v>254099.86813903888</v>
      </c>
      <c r="N44" s="4">
        <f t="shared" ca="1" si="10"/>
        <v>107723.62692006171</v>
      </c>
      <c r="O44" s="4">
        <f t="shared" ca="1" si="10"/>
        <v>122425.90316798323</v>
      </c>
      <c r="P44" s="4">
        <f t="shared" ca="1" si="10"/>
        <v>138511.07081898645</v>
      </c>
      <c r="Q44" s="4">
        <f t="shared" ca="1" si="10"/>
        <v>154854.60087503475</v>
      </c>
      <c r="R44" s="4">
        <f t="shared" ca="1" si="10"/>
        <v>175029.16987022533</v>
      </c>
      <c r="S44" s="4">
        <f t="shared" ref="S44:AH59" ca="1" si="11">IF(S$11&lt;=$A44,S$7,0)+IF(S$11=$A44,S$8)</f>
        <v>193199.34192772111</v>
      </c>
      <c r="T44" s="4">
        <f t="shared" ca="1" si="11"/>
        <v>6400935.3465358401</v>
      </c>
      <c r="U44" s="4">
        <f t="shared" ca="1" si="11"/>
        <v>130776.83370352478</v>
      </c>
      <c r="V44" s="4">
        <f t="shared" ca="1" si="11"/>
        <v>151173.51571790432</v>
      </c>
      <c r="W44" s="4">
        <f t="shared" ca="1" si="11"/>
        <v>171869.2322313913</v>
      </c>
      <c r="X44" s="4">
        <f t="shared" ca="1" si="11"/>
        <v>51307.772032202629</v>
      </c>
      <c r="Y44" s="4">
        <f t="shared" ca="1" si="11"/>
        <v>54179.214233044419</v>
      </c>
      <c r="Z44" s="4">
        <f t="shared" ca="1" si="11"/>
        <v>-61373.86073405412</v>
      </c>
      <c r="AA44" s="4">
        <f t="shared" ca="1" si="11"/>
        <v>-48723.649464718474</v>
      </c>
      <c r="AB44" s="4">
        <f t="shared" ca="1" si="11"/>
        <v>221535.88127383543</v>
      </c>
      <c r="AC44" s="4">
        <f t="shared" ca="1" si="11"/>
        <v>263254.40970708936</v>
      </c>
      <c r="AD44" s="4">
        <f t="shared" ca="1" si="11"/>
        <v>492800.44013678527</v>
      </c>
      <c r="AE44" s="4">
        <f t="shared" ca="1" si="11"/>
        <v>500339.5378794084</v>
      </c>
      <c r="AF44" s="4">
        <f t="shared" ca="1" si="11"/>
        <v>472483.09536546288</v>
      </c>
      <c r="AG44" s="4">
        <f t="shared" ca="1" si="11"/>
        <v>475399.7474070451</v>
      </c>
      <c r="AH44" s="4">
        <f t="shared" ca="1" si="11"/>
        <v>368952.82682103402</v>
      </c>
      <c r="AI44" s="4">
        <f t="shared" ref="AI44:AX59" ca="1" si="12">IF(AI$11&lt;=$A44,AI$7,0)+IF(AI$11=$A44,AI$8)</f>
        <v>22763572.140852194</v>
      </c>
      <c r="AJ44" s="4">
        <f t="shared" si="12"/>
        <v>0</v>
      </c>
      <c r="AK44" s="4">
        <f t="shared" si="12"/>
        <v>0</v>
      </c>
      <c r="AL44" s="4">
        <f t="shared" si="12"/>
        <v>0</v>
      </c>
      <c r="AM44" s="4">
        <f t="shared" si="12"/>
        <v>0</v>
      </c>
      <c r="AN44" s="4">
        <f t="shared" si="12"/>
        <v>0</v>
      </c>
      <c r="AO44" s="4">
        <f t="shared" si="12"/>
        <v>0</v>
      </c>
      <c r="AP44" s="4">
        <f t="shared" si="12"/>
        <v>0</v>
      </c>
      <c r="AQ44" s="4">
        <f t="shared" si="12"/>
        <v>0</v>
      </c>
      <c r="AR44" s="4">
        <f t="shared" si="12"/>
        <v>0</v>
      </c>
      <c r="AS44" s="4">
        <f t="shared" si="12"/>
        <v>0</v>
      </c>
      <c r="AT44" s="4">
        <f t="shared" si="12"/>
        <v>0</v>
      </c>
      <c r="AU44" s="4">
        <f t="shared" si="12"/>
        <v>0</v>
      </c>
      <c r="AV44" s="4">
        <f t="shared" si="12"/>
        <v>0</v>
      </c>
      <c r="AW44" s="4">
        <f t="shared" si="12"/>
        <v>0</v>
      </c>
      <c r="AX44" s="4">
        <f t="shared" si="12"/>
        <v>0</v>
      </c>
      <c r="AY44" s="4">
        <f t="shared" ref="AY44:BI59" si="13">IF(AY$11&lt;=$A44,AY$7,0)+IF(AY$11=$A44,AY$8)</f>
        <v>0</v>
      </c>
      <c r="AZ44" s="4">
        <f t="shared" si="13"/>
        <v>0</v>
      </c>
      <c r="BA44" s="4">
        <f t="shared" si="13"/>
        <v>0</v>
      </c>
      <c r="BB44" s="4">
        <f t="shared" si="13"/>
        <v>0</v>
      </c>
      <c r="BC44" s="4">
        <f t="shared" si="13"/>
        <v>0</v>
      </c>
      <c r="BD44" s="4">
        <f t="shared" si="13"/>
        <v>0</v>
      </c>
      <c r="BE44" s="4">
        <f t="shared" si="13"/>
        <v>0</v>
      </c>
      <c r="BF44" s="4">
        <f t="shared" si="13"/>
        <v>0</v>
      </c>
      <c r="BG44" s="4">
        <f t="shared" si="13"/>
        <v>0</v>
      </c>
      <c r="BH44" s="4">
        <f t="shared" si="13"/>
        <v>0</v>
      </c>
      <c r="BI44" s="4">
        <f t="shared" si="13"/>
        <v>0</v>
      </c>
      <c r="BK44" s="7">
        <f t="shared" ca="1" si="6"/>
        <v>0.17784218242736305</v>
      </c>
    </row>
    <row r="45" spans="1:63" x14ac:dyDescent="0.25">
      <c r="A45">
        <f t="shared" si="4"/>
        <v>34</v>
      </c>
      <c r="C45" s="4">
        <f t="shared" ca="1" si="10"/>
        <v>-12393780.078282315</v>
      </c>
      <c r="D45" s="4">
        <f t="shared" ca="1" si="10"/>
        <v>65465.41600232292</v>
      </c>
      <c r="E45" s="4">
        <f t="shared" ca="1" si="10"/>
        <v>105584.51877583371</v>
      </c>
      <c r="F45" s="4">
        <f t="shared" ca="1" si="10"/>
        <v>105012.70635722892</v>
      </c>
      <c r="G45" s="4">
        <f t="shared" ca="1" si="10"/>
        <v>145501.62903343659</v>
      </c>
      <c r="H45" s="4">
        <f t="shared" ca="1" si="10"/>
        <v>182081.56155831652</v>
      </c>
      <c r="I45" s="4">
        <f t="shared" ca="1" si="10"/>
        <v>219756.85259266268</v>
      </c>
      <c r="J45" s="4">
        <f t="shared" ca="1" si="10"/>
        <v>259116.54398298479</v>
      </c>
      <c r="K45" s="4">
        <f t="shared" ca="1" si="10"/>
        <v>299674.6505648279</v>
      </c>
      <c r="L45" s="4">
        <f t="shared" ca="1" si="10"/>
        <v>264301.55868395639</v>
      </c>
      <c r="M45" s="4">
        <f t="shared" ca="1" si="10"/>
        <v>254099.86813903888</v>
      </c>
      <c r="N45" s="4">
        <f t="shared" ca="1" si="10"/>
        <v>107723.62692006171</v>
      </c>
      <c r="O45" s="4">
        <f t="shared" ca="1" si="10"/>
        <v>122425.90316798323</v>
      </c>
      <c r="P45" s="4">
        <f t="shared" ca="1" si="10"/>
        <v>138511.07081898645</v>
      </c>
      <c r="Q45" s="4">
        <f t="shared" ca="1" si="10"/>
        <v>154854.60087503475</v>
      </c>
      <c r="R45" s="4">
        <f t="shared" ref="R45:AG60" ca="1" si="14">IF(R$11&lt;=$A45,R$7,0)+IF(R$11=$A45,R$8)</f>
        <v>175029.16987022533</v>
      </c>
      <c r="S45" s="4">
        <f t="shared" ca="1" si="11"/>
        <v>193199.34192772111</v>
      </c>
      <c r="T45" s="4">
        <f t="shared" ca="1" si="11"/>
        <v>6400935.3465358401</v>
      </c>
      <c r="U45" s="4">
        <f t="shared" ca="1" si="11"/>
        <v>130776.83370352478</v>
      </c>
      <c r="V45" s="4">
        <f t="shared" ca="1" si="11"/>
        <v>151173.51571790432</v>
      </c>
      <c r="W45" s="4">
        <f t="shared" ca="1" si="11"/>
        <v>171869.2322313913</v>
      </c>
      <c r="X45" s="4">
        <f t="shared" ca="1" si="11"/>
        <v>51307.772032202629</v>
      </c>
      <c r="Y45" s="4">
        <f t="shared" ca="1" si="11"/>
        <v>54179.214233044419</v>
      </c>
      <c r="Z45" s="4">
        <f t="shared" ca="1" si="11"/>
        <v>-61373.86073405412</v>
      </c>
      <c r="AA45" s="4">
        <f t="shared" ca="1" si="11"/>
        <v>-48723.649464718474</v>
      </c>
      <c r="AB45" s="4">
        <f t="shared" ca="1" si="11"/>
        <v>221535.88127383543</v>
      </c>
      <c r="AC45" s="4">
        <f t="shared" ca="1" si="11"/>
        <v>263254.40970708936</v>
      </c>
      <c r="AD45" s="4">
        <f t="shared" ca="1" si="11"/>
        <v>492800.44013678527</v>
      </c>
      <c r="AE45" s="4">
        <f t="shared" ca="1" si="11"/>
        <v>500339.5378794084</v>
      </c>
      <c r="AF45" s="4">
        <f t="shared" ca="1" si="11"/>
        <v>472483.09536546288</v>
      </c>
      <c r="AG45" s="4">
        <f t="shared" ca="1" si="11"/>
        <v>475399.7474070451</v>
      </c>
      <c r="AH45" s="4">
        <f t="shared" ca="1" si="11"/>
        <v>368952.82682103402</v>
      </c>
      <c r="AI45" s="4">
        <f t="shared" ca="1" si="12"/>
        <v>362752.581577937</v>
      </c>
      <c r="AJ45" s="4">
        <f t="shared" ca="1" si="12"/>
        <v>23138082.05979443</v>
      </c>
      <c r="AK45" s="4">
        <f t="shared" si="12"/>
        <v>0</v>
      </c>
      <c r="AL45" s="4">
        <f t="shared" si="12"/>
        <v>0</v>
      </c>
      <c r="AM45" s="4">
        <f t="shared" si="12"/>
        <v>0</v>
      </c>
      <c r="AN45" s="4">
        <f t="shared" si="12"/>
        <v>0</v>
      </c>
      <c r="AO45" s="4">
        <f t="shared" si="12"/>
        <v>0</v>
      </c>
      <c r="AP45" s="4">
        <f t="shared" si="12"/>
        <v>0</v>
      </c>
      <c r="AQ45" s="4">
        <f t="shared" si="12"/>
        <v>0</v>
      </c>
      <c r="AR45" s="4">
        <f t="shared" si="12"/>
        <v>0</v>
      </c>
      <c r="AS45" s="4">
        <f t="shared" si="12"/>
        <v>0</v>
      </c>
      <c r="AT45" s="4">
        <f t="shared" si="12"/>
        <v>0</v>
      </c>
      <c r="AU45" s="4">
        <f t="shared" si="12"/>
        <v>0</v>
      </c>
      <c r="AV45" s="4">
        <f t="shared" si="12"/>
        <v>0</v>
      </c>
      <c r="AW45" s="4">
        <f t="shared" si="12"/>
        <v>0</v>
      </c>
      <c r="AX45" s="4">
        <f t="shared" si="12"/>
        <v>0</v>
      </c>
      <c r="AY45" s="4">
        <f t="shared" si="13"/>
        <v>0</v>
      </c>
      <c r="AZ45" s="4">
        <f t="shared" si="13"/>
        <v>0</v>
      </c>
      <c r="BA45" s="4">
        <f t="shared" si="13"/>
        <v>0</v>
      </c>
      <c r="BB45" s="4">
        <f t="shared" si="13"/>
        <v>0</v>
      </c>
      <c r="BC45" s="4">
        <f t="shared" si="13"/>
        <v>0</v>
      </c>
      <c r="BD45" s="4">
        <f t="shared" si="13"/>
        <v>0</v>
      </c>
      <c r="BE45" s="4">
        <f t="shared" si="13"/>
        <v>0</v>
      </c>
      <c r="BF45" s="4">
        <f t="shared" si="13"/>
        <v>0</v>
      </c>
      <c r="BG45" s="4">
        <f t="shared" si="13"/>
        <v>0</v>
      </c>
      <c r="BH45" s="4">
        <f t="shared" si="13"/>
        <v>0</v>
      </c>
      <c r="BI45" s="4">
        <f t="shared" si="13"/>
        <v>0</v>
      </c>
      <c r="BK45" s="7">
        <f t="shared" ca="1" si="6"/>
        <v>0.17703737854702095</v>
      </c>
    </row>
    <row r="46" spans="1:63" x14ac:dyDescent="0.25">
      <c r="A46">
        <f t="shared" si="4"/>
        <v>35</v>
      </c>
      <c r="C46" s="4">
        <f t="shared" ref="C46:R61" ca="1" si="15">IF(C$11&lt;=$A46,C$7,0)+IF(C$11=$A46,C$8)</f>
        <v>-12393780.078282315</v>
      </c>
      <c r="D46" s="4">
        <f t="shared" ca="1" si="15"/>
        <v>65465.41600232292</v>
      </c>
      <c r="E46" s="4">
        <f t="shared" ca="1" si="15"/>
        <v>105584.51877583371</v>
      </c>
      <c r="F46" s="4">
        <f t="shared" ca="1" si="15"/>
        <v>105012.70635722892</v>
      </c>
      <c r="G46" s="4">
        <f t="shared" ca="1" si="15"/>
        <v>145501.62903343659</v>
      </c>
      <c r="H46" s="4">
        <f t="shared" ca="1" si="15"/>
        <v>182081.56155831652</v>
      </c>
      <c r="I46" s="4">
        <f t="shared" ca="1" si="15"/>
        <v>219756.85259266268</v>
      </c>
      <c r="J46" s="4">
        <f t="shared" ca="1" si="15"/>
        <v>259116.54398298479</v>
      </c>
      <c r="K46" s="4">
        <f t="shared" ca="1" si="15"/>
        <v>299674.6505648279</v>
      </c>
      <c r="L46" s="4">
        <f t="shared" ca="1" si="15"/>
        <v>264301.55868395639</v>
      </c>
      <c r="M46" s="4">
        <f t="shared" ca="1" si="15"/>
        <v>254099.86813903888</v>
      </c>
      <c r="N46" s="4">
        <f t="shared" ca="1" si="15"/>
        <v>107723.62692006171</v>
      </c>
      <c r="O46" s="4">
        <f t="shared" ca="1" si="15"/>
        <v>122425.90316798323</v>
      </c>
      <c r="P46" s="4">
        <f t="shared" ca="1" si="15"/>
        <v>138511.07081898645</v>
      </c>
      <c r="Q46" s="4">
        <f t="shared" ca="1" si="15"/>
        <v>154854.60087503475</v>
      </c>
      <c r="R46" s="4">
        <f t="shared" ca="1" si="14"/>
        <v>175029.16987022533</v>
      </c>
      <c r="S46" s="4">
        <f t="shared" ca="1" si="11"/>
        <v>193199.34192772111</v>
      </c>
      <c r="T46" s="4">
        <f t="shared" ca="1" si="11"/>
        <v>6400935.3465358401</v>
      </c>
      <c r="U46" s="4">
        <f t="shared" ca="1" si="11"/>
        <v>130776.83370352478</v>
      </c>
      <c r="V46" s="4">
        <f t="shared" ca="1" si="11"/>
        <v>151173.51571790432</v>
      </c>
      <c r="W46" s="4">
        <f t="shared" ca="1" si="11"/>
        <v>171869.2322313913</v>
      </c>
      <c r="X46" s="4">
        <f t="shared" ca="1" si="11"/>
        <v>51307.772032202629</v>
      </c>
      <c r="Y46" s="4">
        <f t="shared" ca="1" si="11"/>
        <v>54179.214233044419</v>
      </c>
      <c r="Z46" s="4">
        <f t="shared" ca="1" si="11"/>
        <v>-61373.86073405412</v>
      </c>
      <c r="AA46" s="4">
        <f t="shared" ca="1" si="11"/>
        <v>-48723.649464718474</v>
      </c>
      <c r="AB46" s="4">
        <f t="shared" ca="1" si="11"/>
        <v>221535.88127383543</v>
      </c>
      <c r="AC46" s="4">
        <f t="shared" ca="1" si="11"/>
        <v>263254.40970708936</v>
      </c>
      <c r="AD46" s="4">
        <f t="shared" ca="1" si="11"/>
        <v>492800.44013678527</v>
      </c>
      <c r="AE46" s="4">
        <f t="shared" ca="1" si="11"/>
        <v>500339.5378794084</v>
      </c>
      <c r="AF46" s="4">
        <f t="shared" ca="1" si="11"/>
        <v>472483.09536546288</v>
      </c>
      <c r="AG46" s="4">
        <f t="shared" ca="1" si="11"/>
        <v>475399.7474070451</v>
      </c>
      <c r="AH46" s="4">
        <f t="shared" ca="1" si="11"/>
        <v>368952.82682103402</v>
      </c>
      <c r="AI46" s="4">
        <f t="shared" ca="1" si="12"/>
        <v>362752.581577937</v>
      </c>
      <c r="AJ46" s="4">
        <f t="shared" ca="1" si="12"/>
        <v>300638.16344829521</v>
      </c>
      <c r="AK46" s="4">
        <f t="shared" ca="1" si="12"/>
        <v>23582725.886461079</v>
      </c>
      <c r="AL46" s="4">
        <f t="shared" si="12"/>
        <v>0</v>
      </c>
      <c r="AM46" s="4">
        <f t="shared" si="12"/>
        <v>0</v>
      </c>
      <c r="AN46" s="4">
        <f t="shared" si="12"/>
        <v>0</v>
      </c>
      <c r="AO46" s="4">
        <f t="shared" si="12"/>
        <v>0</v>
      </c>
      <c r="AP46" s="4">
        <f t="shared" si="12"/>
        <v>0</v>
      </c>
      <c r="AQ46" s="4">
        <f t="shared" si="12"/>
        <v>0</v>
      </c>
      <c r="AR46" s="4">
        <f t="shared" si="12"/>
        <v>0</v>
      </c>
      <c r="AS46" s="4">
        <f t="shared" si="12"/>
        <v>0</v>
      </c>
      <c r="AT46" s="4">
        <f t="shared" si="12"/>
        <v>0</v>
      </c>
      <c r="AU46" s="4">
        <f t="shared" si="12"/>
        <v>0</v>
      </c>
      <c r="AV46" s="4">
        <f t="shared" si="12"/>
        <v>0</v>
      </c>
      <c r="AW46" s="4">
        <f t="shared" si="12"/>
        <v>0</v>
      </c>
      <c r="AX46" s="4">
        <f t="shared" si="12"/>
        <v>0</v>
      </c>
      <c r="AY46" s="4">
        <f t="shared" si="13"/>
        <v>0</v>
      </c>
      <c r="AZ46" s="4">
        <f t="shared" si="13"/>
        <v>0</v>
      </c>
      <c r="BA46" s="4">
        <f t="shared" si="13"/>
        <v>0</v>
      </c>
      <c r="BB46" s="4">
        <f t="shared" si="13"/>
        <v>0</v>
      </c>
      <c r="BC46" s="4">
        <f t="shared" si="13"/>
        <v>0</v>
      </c>
      <c r="BD46" s="4">
        <f t="shared" si="13"/>
        <v>0</v>
      </c>
      <c r="BE46" s="4">
        <f t="shared" si="13"/>
        <v>0</v>
      </c>
      <c r="BF46" s="4">
        <f t="shared" si="13"/>
        <v>0</v>
      </c>
      <c r="BG46" s="4">
        <f t="shared" si="13"/>
        <v>0</v>
      </c>
      <c r="BH46" s="4">
        <f t="shared" si="13"/>
        <v>0</v>
      </c>
      <c r="BI46" s="4">
        <f t="shared" si="13"/>
        <v>0</v>
      </c>
      <c r="BK46" s="7">
        <f t="shared" ca="1" si="6"/>
        <v>0.17625162280101647</v>
      </c>
    </row>
    <row r="47" spans="1:63" x14ac:dyDescent="0.25">
      <c r="A47">
        <f t="shared" si="4"/>
        <v>36</v>
      </c>
      <c r="C47" s="4">
        <f t="shared" ca="1" si="15"/>
        <v>-12393780.078282315</v>
      </c>
      <c r="D47" s="4">
        <f t="shared" ca="1" si="15"/>
        <v>65465.41600232292</v>
      </c>
      <c r="E47" s="4">
        <f t="shared" ca="1" si="15"/>
        <v>105584.51877583371</v>
      </c>
      <c r="F47" s="4">
        <f t="shared" ca="1" si="15"/>
        <v>105012.70635722892</v>
      </c>
      <c r="G47" s="4">
        <f t="shared" ca="1" si="15"/>
        <v>145501.62903343659</v>
      </c>
      <c r="H47" s="4">
        <f t="shared" ca="1" si="15"/>
        <v>182081.56155831652</v>
      </c>
      <c r="I47" s="4">
        <f t="shared" ca="1" si="15"/>
        <v>219756.85259266268</v>
      </c>
      <c r="J47" s="4">
        <f t="shared" ca="1" si="15"/>
        <v>259116.54398298479</v>
      </c>
      <c r="K47" s="4">
        <f t="shared" ca="1" si="15"/>
        <v>299674.6505648279</v>
      </c>
      <c r="L47" s="4">
        <f t="shared" ca="1" si="15"/>
        <v>264301.55868395639</v>
      </c>
      <c r="M47" s="4">
        <f t="shared" ca="1" si="15"/>
        <v>254099.86813903888</v>
      </c>
      <c r="N47" s="4">
        <f t="shared" ca="1" si="15"/>
        <v>107723.62692006171</v>
      </c>
      <c r="O47" s="4">
        <f t="shared" ca="1" si="15"/>
        <v>122425.90316798323</v>
      </c>
      <c r="P47" s="4">
        <f t="shared" ca="1" si="15"/>
        <v>138511.07081898645</v>
      </c>
      <c r="Q47" s="4">
        <f t="shared" ca="1" si="15"/>
        <v>154854.60087503475</v>
      </c>
      <c r="R47" s="4">
        <f t="shared" ca="1" si="14"/>
        <v>175029.16987022533</v>
      </c>
      <c r="S47" s="4">
        <f t="shared" ca="1" si="11"/>
        <v>193199.34192772111</v>
      </c>
      <c r="T47" s="4">
        <f t="shared" ca="1" si="11"/>
        <v>6400935.3465358401</v>
      </c>
      <c r="U47" s="4">
        <f t="shared" ca="1" si="11"/>
        <v>130776.83370352478</v>
      </c>
      <c r="V47" s="4">
        <f t="shared" ca="1" si="11"/>
        <v>151173.51571790432</v>
      </c>
      <c r="W47" s="4">
        <f t="shared" ca="1" si="11"/>
        <v>171869.2322313913</v>
      </c>
      <c r="X47" s="4">
        <f t="shared" ca="1" si="11"/>
        <v>51307.772032202629</v>
      </c>
      <c r="Y47" s="4">
        <f t="shared" ca="1" si="11"/>
        <v>54179.214233044419</v>
      </c>
      <c r="Z47" s="4">
        <f t="shared" ca="1" si="11"/>
        <v>-61373.86073405412</v>
      </c>
      <c r="AA47" s="4">
        <f t="shared" ca="1" si="11"/>
        <v>-48723.649464718474</v>
      </c>
      <c r="AB47" s="4">
        <f t="shared" ca="1" si="11"/>
        <v>221535.88127383543</v>
      </c>
      <c r="AC47" s="4">
        <f t="shared" ca="1" si="11"/>
        <v>263254.40970708936</v>
      </c>
      <c r="AD47" s="4">
        <f t="shared" ca="1" si="11"/>
        <v>492800.44013678527</v>
      </c>
      <c r="AE47" s="4">
        <f t="shared" ca="1" si="11"/>
        <v>500339.5378794084</v>
      </c>
      <c r="AF47" s="4">
        <f t="shared" ca="1" si="11"/>
        <v>472483.09536546288</v>
      </c>
      <c r="AG47" s="4">
        <f t="shared" ca="1" si="11"/>
        <v>475399.7474070451</v>
      </c>
      <c r="AH47" s="4">
        <f t="shared" ca="1" si="11"/>
        <v>368952.82682103402</v>
      </c>
      <c r="AI47" s="4">
        <f t="shared" ca="1" si="12"/>
        <v>362752.581577937</v>
      </c>
      <c r="AJ47" s="4">
        <f t="shared" ca="1" si="12"/>
        <v>300638.16344829521</v>
      </c>
      <c r="AK47" s="4">
        <f t="shared" ca="1" si="12"/>
        <v>304886.37549348606</v>
      </c>
      <c r="AL47" s="4">
        <f t="shared" ca="1" si="12"/>
        <v>24031205.446027569</v>
      </c>
      <c r="AM47" s="4">
        <f t="shared" si="12"/>
        <v>0</v>
      </c>
      <c r="AN47" s="4">
        <f t="shared" si="12"/>
        <v>0</v>
      </c>
      <c r="AO47" s="4">
        <f t="shared" si="12"/>
        <v>0</v>
      </c>
      <c r="AP47" s="4">
        <f t="shared" si="12"/>
        <v>0</v>
      </c>
      <c r="AQ47" s="4">
        <f t="shared" si="12"/>
        <v>0</v>
      </c>
      <c r="AR47" s="4">
        <f t="shared" si="12"/>
        <v>0</v>
      </c>
      <c r="AS47" s="4">
        <f t="shared" si="12"/>
        <v>0</v>
      </c>
      <c r="AT47" s="4">
        <f t="shared" si="12"/>
        <v>0</v>
      </c>
      <c r="AU47" s="4">
        <f t="shared" si="12"/>
        <v>0</v>
      </c>
      <c r="AV47" s="4">
        <f t="shared" si="12"/>
        <v>0</v>
      </c>
      <c r="AW47" s="4">
        <f t="shared" si="12"/>
        <v>0</v>
      </c>
      <c r="AX47" s="4">
        <f t="shared" si="12"/>
        <v>0</v>
      </c>
      <c r="AY47" s="4">
        <f t="shared" si="13"/>
        <v>0</v>
      </c>
      <c r="AZ47" s="4">
        <f t="shared" si="13"/>
        <v>0</v>
      </c>
      <c r="BA47" s="4">
        <f t="shared" si="13"/>
        <v>0</v>
      </c>
      <c r="BB47" s="4">
        <f t="shared" si="13"/>
        <v>0</v>
      </c>
      <c r="BC47" s="4">
        <f t="shared" si="13"/>
        <v>0</v>
      </c>
      <c r="BD47" s="4">
        <f t="shared" si="13"/>
        <v>0</v>
      </c>
      <c r="BE47" s="4">
        <f t="shared" si="13"/>
        <v>0</v>
      </c>
      <c r="BF47" s="4">
        <f t="shared" si="13"/>
        <v>0</v>
      </c>
      <c r="BG47" s="4">
        <f t="shared" si="13"/>
        <v>0</v>
      </c>
      <c r="BH47" s="4">
        <f t="shared" si="13"/>
        <v>0</v>
      </c>
      <c r="BI47" s="4">
        <f t="shared" si="13"/>
        <v>0</v>
      </c>
      <c r="BK47" s="7">
        <f ca="1">-1+(1+IRR(C47:BI47))^4</f>
        <v>0.1754843481271855</v>
      </c>
    </row>
    <row r="48" spans="1:63" x14ac:dyDescent="0.25">
      <c r="A48">
        <f t="shared" si="4"/>
        <v>37</v>
      </c>
      <c r="C48" s="4">
        <f t="shared" ca="1" si="15"/>
        <v>-12393780.078282315</v>
      </c>
      <c r="D48" s="4">
        <f t="shared" ca="1" si="15"/>
        <v>65465.41600232292</v>
      </c>
      <c r="E48" s="4">
        <f t="shared" ca="1" si="15"/>
        <v>105584.51877583371</v>
      </c>
      <c r="F48" s="4">
        <f t="shared" ca="1" si="15"/>
        <v>105012.70635722892</v>
      </c>
      <c r="G48" s="4">
        <f t="shared" ca="1" si="15"/>
        <v>145501.62903343659</v>
      </c>
      <c r="H48" s="4">
        <f t="shared" ca="1" si="15"/>
        <v>182081.56155831652</v>
      </c>
      <c r="I48" s="4">
        <f t="shared" ca="1" si="15"/>
        <v>219756.85259266268</v>
      </c>
      <c r="J48" s="4">
        <f t="shared" ca="1" si="15"/>
        <v>259116.54398298479</v>
      </c>
      <c r="K48" s="4">
        <f t="shared" ca="1" si="15"/>
        <v>299674.6505648279</v>
      </c>
      <c r="L48" s="4">
        <f t="shared" ca="1" si="15"/>
        <v>264301.55868395639</v>
      </c>
      <c r="M48" s="4">
        <f t="shared" ca="1" si="15"/>
        <v>254099.86813903888</v>
      </c>
      <c r="N48" s="4">
        <f t="shared" ca="1" si="15"/>
        <v>107723.62692006171</v>
      </c>
      <c r="O48" s="4">
        <f t="shared" ca="1" si="15"/>
        <v>122425.90316798323</v>
      </c>
      <c r="P48" s="4">
        <f t="shared" ca="1" si="15"/>
        <v>138511.07081898645</v>
      </c>
      <c r="Q48" s="4">
        <f t="shared" ca="1" si="15"/>
        <v>154854.60087503475</v>
      </c>
      <c r="R48" s="4">
        <f t="shared" ca="1" si="14"/>
        <v>175029.16987022533</v>
      </c>
      <c r="S48" s="4">
        <f t="shared" ca="1" si="11"/>
        <v>193199.34192772111</v>
      </c>
      <c r="T48" s="4">
        <f t="shared" ca="1" si="11"/>
        <v>6400935.3465358401</v>
      </c>
      <c r="U48" s="4">
        <f t="shared" ca="1" si="11"/>
        <v>130776.83370352478</v>
      </c>
      <c r="V48" s="4">
        <f t="shared" ca="1" si="11"/>
        <v>151173.51571790432</v>
      </c>
      <c r="W48" s="4">
        <f t="shared" ca="1" si="11"/>
        <v>171869.2322313913</v>
      </c>
      <c r="X48" s="4">
        <f t="shared" ca="1" si="11"/>
        <v>51307.772032202629</v>
      </c>
      <c r="Y48" s="4">
        <f t="shared" ca="1" si="11"/>
        <v>54179.214233044419</v>
      </c>
      <c r="Z48" s="4">
        <f t="shared" ca="1" si="11"/>
        <v>-61373.86073405412</v>
      </c>
      <c r="AA48" s="4">
        <f t="shared" ca="1" si="11"/>
        <v>-48723.649464718474</v>
      </c>
      <c r="AB48" s="4">
        <f t="shared" ca="1" si="11"/>
        <v>221535.88127383543</v>
      </c>
      <c r="AC48" s="4">
        <f t="shared" ca="1" si="11"/>
        <v>263254.40970708936</v>
      </c>
      <c r="AD48" s="4">
        <f t="shared" ca="1" si="11"/>
        <v>492800.44013678527</v>
      </c>
      <c r="AE48" s="4">
        <f t="shared" ca="1" si="11"/>
        <v>500339.5378794084</v>
      </c>
      <c r="AF48" s="4">
        <f t="shared" ca="1" si="11"/>
        <v>472483.09536546288</v>
      </c>
      <c r="AG48" s="4">
        <f t="shared" ca="1" si="11"/>
        <v>475399.7474070451</v>
      </c>
      <c r="AH48" s="4">
        <f t="shared" ca="1" si="11"/>
        <v>368952.82682103402</v>
      </c>
      <c r="AI48" s="4">
        <f t="shared" ca="1" si="12"/>
        <v>362752.581577937</v>
      </c>
      <c r="AJ48" s="4">
        <f t="shared" ca="1" si="12"/>
        <v>300638.16344829521</v>
      </c>
      <c r="AK48" s="4">
        <f t="shared" ca="1" si="12"/>
        <v>304886.37549348606</v>
      </c>
      <c r="AL48" s="4">
        <f t="shared" ca="1" si="12"/>
        <v>309164.41100876534</v>
      </c>
      <c r="AM48" s="4">
        <f t="shared" ca="1" si="12"/>
        <v>24483555.910621561</v>
      </c>
      <c r="AN48" s="4">
        <f t="shared" si="12"/>
        <v>0</v>
      </c>
      <c r="AO48" s="4">
        <f t="shared" si="12"/>
        <v>0</v>
      </c>
      <c r="AP48" s="4">
        <f t="shared" si="12"/>
        <v>0</v>
      </c>
      <c r="AQ48" s="4">
        <f t="shared" si="12"/>
        <v>0</v>
      </c>
      <c r="AR48" s="4">
        <f t="shared" si="12"/>
        <v>0</v>
      </c>
      <c r="AS48" s="4">
        <f t="shared" si="12"/>
        <v>0</v>
      </c>
      <c r="AT48" s="4">
        <f t="shared" si="12"/>
        <v>0</v>
      </c>
      <c r="AU48" s="4">
        <f t="shared" si="12"/>
        <v>0</v>
      </c>
      <c r="AV48" s="4">
        <f t="shared" si="12"/>
        <v>0</v>
      </c>
      <c r="AW48" s="4">
        <f t="shared" si="12"/>
        <v>0</v>
      </c>
      <c r="AX48" s="4">
        <f t="shared" si="12"/>
        <v>0</v>
      </c>
      <c r="AY48" s="4">
        <f t="shared" si="13"/>
        <v>0</v>
      </c>
      <c r="AZ48" s="4">
        <f t="shared" si="13"/>
        <v>0</v>
      </c>
      <c r="BA48" s="4">
        <f t="shared" si="13"/>
        <v>0</v>
      </c>
      <c r="BB48" s="4">
        <f t="shared" si="13"/>
        <v>0</v>
      </c>
      <c r="BC48" s="4">
        <f t="shared" si="13"/>
        <v>0</v>
      </c>
      <c r="BD48" s="4">
        <f t="shared" si="13"/>
        <v>0</v>
      </c>
      <c r="BE48" s="4">
        <f t="shared" si="13"/>
        <v>0</v>
      </c>
      <c r="BF48" s="4">
        <f t="shared" si="13"/>
        <v>0</v>
      </c>
      <c r="BG48" s="4">
        <f t="shared" si="13"/>
        <v>0</v>
      </c>
      <c r="BH48" s="4">
        <f t="shared" si="13"/>
        <v>0</v>
      </c>
      <c r="BI48" s="4">
        <f t="shared" si="13"/>
        <v>0</v>
      </c>
      <c r="BK48" s="7">
        <f t="shared" ca="1" si="6"/>
        <v>0.17473500453726221</v>
      </c>
    </row>
    <row r="49" spans="1:63" x14ac:dyDescent="0.25">
      <c r="A49">
        <f t="shared" si="4"/>
        <v>38</v>
      </c>
      <c r="C49" s="4">
        <f t="shared" ca="1" si="15"/>
        <v>-12393780.078282315</v>
      </c>
      <c r="D49" s="4">
        <f t="shared" ca="1" si="15"/>
        <v>65465.41600232292</v>
      </c>
      <c r="E49" s="4">
        <f t="shared" ca="1" si="15"/>
        <v>105584.51877583371</v>
      </c>
      <c r="F49" s="4">
        <f t="shared" ca="1" si="15"/>
        <v>105012.70635722892</v>
      </c>
      <c r="G49" s="4">
        <f t="shared" ca="1" si="15"/>
        <v>145501.62903343659</v>
      </c>
      <c r="H49" s="4">
        <f t="shared" ca="1" si="15"/>
        <v>182081.56155831652</v>
      </c>
      <c r="I49" s="4">
        <f t="shared" ca="1" si="15"/>
        <v>219756.85259266268</v>
      </c>
      <c r="J49" s="4">
        <f t="shared" ca="1" si="15"/>
        <v>259116.54398298479</v>
      </c>
      <c r="K49" s="4">
        <f t="shared" ca="1" si="15"/>
        <v>299674.6505648279</v>
      </c>
      <c r="L49" s="4">
        <f t="shared" ca="1" si="15"/>
        <v>264301.55868395639</v>
      </c>
      <c r="M49" s="4">
        <f t="shared" ca="1" si="15"/>
        <v>254099.86813903888</v>
      </c>
      <c r="N49" s="4">
        <f t="shared" ca="1" si="15"/>
        <v>107723.62692006171</v>
      </c>
      <c r="O49" s="4">
        <f t="shared" ca="1" si="15"/>
        <v>122425.90316798323</v>
      </c>
      <c r="P49" s="4">
        <f t="shared" ca="1" si="15"/>
        <v>138511.07081898645</v>
      </c>
      <c r="Q49" s="4">
        <f t="shared" ca="1" si="15"/>
        <v>154854.60087503475</v>
      </c>
      <c r="R49" s="4">
        <f t="shared" ca="1" si="14"/>
        <v>175029.16987022533</v>
      </c>
      <c r="S49" s="4">
        <f t="shared" ca="1" si="11"/>
        <v>193199.34192772111</v>
      </c>
      <c r="T49" s="4">
        <f t="shared" ca="1" si="11"/>
        <v>6400935.3465358401</v>
      </c>
      <c r="U49" s="4">
        <f t="shared" ca="1" si="11"/>
        <v>130776.83370352478</v>
      </c>
      <c r="V49" s="4">
        <f t="shared" ca="1" si="11"/>
        <v>151173.51571790432</v>
      </c>
      <c r="W49" s="4">
        <f t="shared" ca="1" si="11"/>
        <v>171869.2322313913</v>
      </c>
      <c r="X49" s="4">
        <f t="shared" ca="1" si="11"/>
        <v>51307.772032202629</v>
      </c>
      <c r="Y49" s="4">
        <f t="shared" ca="1" si="11"/>
        <v>54179.214233044419</v>
      </c>
      <c r="Z49" s="4">
        <f t="shared" ca="1" si="11"/>
        <v>-61373.86073405412</v>
      </c>
      <c r="AA49" s="4">
        <f t="shared" ca="1" si="11"/>
        <v>-48723.649464718474</v>
      </c>
      <c r="AB49" s="4">
        <f t="shared" ca="1" si="11"/>
        <v>221535.88127383543</v>
      </c>
      <c r="AC49" s="4">
        <f t="shared" ca="1" si="11"/>
        <v>263254.40970708936</v>
      </c>
      <c r="AD49" s="4">
        <f t="shared" ca="1" si="11"/>
        <v>492800.44013678527</v>
      </c>
      <c r="AE49" s="4">
        <f t="shared" ca="1" si="11"/>
        <v>500339.5378794084</v>
      </c>
      <c r="AF49" s="4">
        <f t="shared" ca="1" si="11"/>
        <v>472483.09536546288</v>
      </c>
      <c r="AG49" s="4">
        <f t="shared" ca="1" si="11"/>
        <v>475399.7474070451</v>
      </c>
      <c r="AH49" s="4">
        <f t="shared" ca="1" si="11"/>
        <v>368952.82682103402</v>
      </c>
      <c r="AI49" s="4">
        <f t="shared" ca="1" si="12"/>
        <v>362752.581577937</v>
      </c>
      <c r="AJ49" s="4">
        <f t="shared" ca="1" si="12"/>
        <v>300638.16344829521</v>
      </c>
      <c r="AK49" s="4">
        <f t="shared" ca="1" si="12"/>
        <v>304886.37549348606</v>
      </c>
      <c r="AL49" s="4">
        <f t="shared" ca="1" si="12"/>
        <v>309164.41100876534</v>
      </c>
      <c r="AM49" s="4">
        <f t="shared" ca="1" si="12"/>
        <v>313472.47012415336</v>
      </c>
      <c r="AN49" s="4">
        <f t="shared" ca="1" si="12"/>
        <v>24939812.797272921</v>
      </c>
      <c r="AO49" s="4">
        <f t="shared" si="12"/>
        <v>0</v>
      </c>
      <c r="AP49" s="4">
        <f t="shared" si="12"/>
        <v>0</v>
      </c>
      <c r="AQ49" s="4">
        <f t="shared" si="12"/>
        <v>0</v>
      </c>
      <c r="AR49" s="4">
        <f t="shared" si="12"/>
        <v>0</v>
      </c>
      <c r="AS49" s="4">
        <f t="shared" si="12"/>
        <v>0</v>
      </c>
      <c r="AT49" s="4">
        <f t="shared" si="12"/>
        <v>0</v>
      </c>
      <c r="AU49" s="4">
        <f t="shared" si="12"/>
        <v>0</v>
      </c>
      <c r="AV49" s="4">
        <f t="shared" si="12"/>
        <v>0</v>
      </c>
      <c r="AW49" s="4">
        <f t="shared" si="12"/>
        <v>0</v>
      </c>
      <c r="AX49" s="4">
        <f t="shared" si="12"/>
        <v>0</v>
      </c>
      <c r="AY49" s="4">
        <f t="shared" si="13"/>
        <v>0</v>
      </c>
      <c r="AZ49" s="4">
        <f t="shared" si="13"/>
        <v>0</v>
      </c>
      <c r="BA49" s="4">
        <f t="shared" si="13"/>
        <v>0</v>
      </c>
      <c r="BB49" s="4">
        <f t="shared" si="13"/>
        <v>0</v>
      </c>
      <c r="BC49" s="4">
        <f t="shared" si="13"/>
        <v>0</v>
      </c>
      <c r="BD49" s="4">
        <f t="shared" si="13"/>
        <v>0</v>
      </c>
      <c r="BE49" s="4">
        <f t="shared" si="13"/>
        <v>0</v>
      </c>
      <c r="BF49" s="4">
        <f t="shared" si="13"/>
        <v>0</v>
      </c>
      <c r="BG49" s="4">
        <f t="shared" si="13"/>
        <v>0</v>
      </c>
      <c r="BH49" s="4">
        <f t="shared" si="13"/>
        <v>0</v>
      </c>
      <c r="BI49" s="4">
        <f t="shared" si="13"/>
        <v>0</v>
      </c>
      <c r="BK49" s="7">
        <f t="shared" ca="1" si="6"/>
        <v>0.17400305931897231</v>
      </c>
    </row>
    <row r="50" spans="1:63" x14ac:dyDescent="0.25">
      <c r="A50">
        <f t="shared" si="4"/>
        <v>39</v>
      </c>
      <c r="C50" s="4">
        <f t="shared" ca="1" si="15"/>
        <v>-12393780.078282315</v>
      </c>
      <c r="D50" s="4">
        <f t="shared" ca="1" si="15"/>
        <v>65465.41600232292</v>
      </c>
      <c r="E50" s="4">
        <f t="shared" ca="1" si="15"/>
        <v>105584.51877583371</v>
      </c>
      <c r="F50" s="4">
        <f t="shared" ca="1" si="15"/>
        <v>105012.70635722892</v>
      </c>
      <c r="G50" s="4">
        <f t="shared" ca="1" si="15"/>
        <v>145501.62903343659</v>
      </c>
      <c r="H50" s="4">
        <f t="shared" ca="1" si="15"/>
        <v>182081.56155831652</v>
      </c>
      <c r="I50" s="4">
        <f t="shared" ca="1" si="15"/>
        <v>219756.85259266268</v>
      </c>
      <c r="J50" s="4">
        <f t="shared" ca="1" si="15"/>
        <v>259116.54398298479</v>
      </c>
      <c r="K50" s="4">
        <f t="shared" ca="1" si="15"/>
        <v>299674.6505648279</v>
      </c>
      <c r="L50" s="4">
        <f t="shared" ca="1" si="15"/>
        <v>264301.55868395639</v>
      </c>
      <c r="M50" s="4">
        <f t="shared" ca="1" si="15"/>
        <v>254099.86813903888</v>
      </c>
      <c r="N50" s="4">
        <f t="shared" ca="1" si="15"/>
        <v>107723.62692006171</v>
      </c>
      <c r="O50" s="4">
        <f t="shared" ca="1" si="15"/>
        <v>122425.90316798323</v>
      </c>
      <c r="P50" s="4">
        <f t="shared" ca="1" si="15"/>
        <v>138511.07081898645</v>
      </c>
      <c r="Q50" s="4">
        <f t="shared" ca="1" si="15"/>
        <v>154854.60087503475</v>
      </c>
      <c r="R50" s="4">
        <f t="shared" ca="1" si="14"/>
        <v>175029.16987022533</v>
      </c>
      <c r="S50" s="4">
        <f t="shared" ca="1" si="11"/>
        <v>193199.34192772111</v>
      </c>
      <c r="T50" s="4">
        <f t="shared" ca="1" si="11"/>
        <v>6400935.3465358401</v>
      </c>
      <c r="U50" s="4">
        <f t="shared" ca="1" si="11"/>
        <v>130776.83370352478</v>
      </c>
      <c r="V50" s="4">
        <f t="shared" ca="1" si="11"/>
        <v>151173.51571790432</v>
      </c>
      <c r="W50" s="4">
        <f t="shared" ca="1" si="11"/>
        <v>171869.2322313913</v>
      </c>
      <c r="X50" s="4">
        <f t="shared" ca="1" si="11"/>
        <v>51307.772032202629</v>
      </c>
      <c r="Y50" s="4">
        <f t="shared" ca="1" si="11"/>
        <v>54179.214233044419</v>
      </c>
      <c r="Z50" s="4">
        <f t="shared" ca="1" si="11"/>
        <v>-61373.86073405412</v>
      </c>
      <c r="AA50" s="4">
        <f t="shared" ca="1" si="11"/>
        <v>-48723.649464718474</v>
      </c>
      <c r="AB50" s="4">
        <f t="shared" ca="1" si="11"/>
        <v>221535.88127383543</v>
      </c>
      <c r="AC50" s="4">
        <f t="shared" ca="1" si="11"/>
        <v>263254.40970708936</v>
      </c>
      <c r="AD50" s="4">
        <f t="shared" ca="1" si="11"/>
        <v>492800.44013678527</v>
      </c>
      <c r="AE50" s="4">
        <f t="shared" ca="1" si="11"/>
        <v>500339.5378794084</v>
      </c>
      <c r="AF50" s="4">
        <f t="shared" ca="1" si="11"/>
        <v>472483.09536546288</v>
      </c>
      <c r="AG50" s="4">
        <f t="shared" ca="1" si="11"/>
        <v>475399.7474070451</v>
      </c>
      <c r="AH50" s="4">
        <f t="shared" ca="1" si="11"/>
        <v>368952.82682103402</v>
      </c>
      <c r="AI50" s="4">
        <f t="shared" ca="1" si="12"/>
        <v>362752.581577937</v>
      </c>
      <c r="AJ50" s="4">
        <f t="shared" ca="1" si="12"/>
        <v>300638.16344829521</v>
      </c>
      <c r="AK50" s="4">
        <f t="shared" ca="1" si="12"/>
        <v>304886.37549348606</v>
      </c>
      <c r="AL50" s="4">
        <f t="shared" ca="1" si="12"/>
        <v>309164.41100876534</v>
      </c>
      <c r="AM50" s="4">
        <f t="shared" ca="1" si="12"/>
        <v>313472.47012415336</v>
      </c>
      <c r="AN50" s="4">
        <f t="shared" ca="1" si="12"/>
        <v>317810.75419064419</v>
      </c>
      <c r="AO50" s="4">
        <f t="shared" ca="1" si="12"/>
        <v>25400011.971521802</v>
      </c>
      <c r="AP50" s="4">
        <f t="shared" si="12"/>
        <v>0</v>
      </c>
      <c r="AQ50" s="4">
        <f t="shared" si="12"/>
        <v>0</v>
      </c>
      <c r="AR50" s="4">
        <f t="shared" si="12"/>
        <v>0</v>
      </c>
      <c r="AS50" s="4">
        <f t="shared" si="12"/>
        <v>0</v>
      </c>
      <c r="AT50" s="4">
        <f t="shared" si="12"/>
        <v>0</v>
      </c>
      <c r="AU50" s="4">
        <f t="shared" si="12"/>
        <v>0</v>
      </c>
      <c r="AV50" s="4">
        <f t="shared" si="12"/>
        <v>0</v>
      </c>
      <c r="AW50" s="4">
        <f t="shared" si="12"/>
        <v>0</v>
      </c>
      <c r="AX50" s="4">
        <f t="shared" si="12"/>
        <v>0</v>
      </c>
      <c r="AY50" s="4">
        <f t="shared" si="13"/>
        <v>0</v>
      </c>
      <c r="AZ50" s="4">
        <f t="shared" si="13"/>
        <v>0</v>
      </c>
      <c r="BA50" s="4">
        <f t="shared" si="13"/>
        <v>0</v>
      </c>
      <c r="BB50" s="4">
        <f t="shared" si="13"/>
        <v>0</v>
      </c>
      <c r="BC50" s="4">
        <f t="shared" si="13"/>
        <v>0</v>
      </c>
      <c r="BD50" s="4">
        <f t="shared" si="13"/>
        <v>0</v>
      </c>
      <c r="BE50" s="4">
        <f t="shared" si="13"/>
        <v>0</v>
      </c>
      <c r="BF50" s="4">
        <f t="shared" si="13"/>
        <v>0</v>
      </c>
      <c r="BG50" s="4">
        <f t="shared" si="13"/>
        <v>0</v>
      </c>
      <c r="BH50" s="4">
        <f t="shared" si="13"/>
        <v>0</v>
      </c>
      <c r="BI50" s="4">
        <f t="shared" si="13"/>
        <v>0</v>
      </c>
      <c r="BK50" s="7">
        <f t="shared" ca="1" si="6"/>
        <v>0.17328799704607545</v>
      </c>
    </row>
    <row r="51" spans="1:63" x14ac:dyDescent="0.25">
      <c r="A51">
        <f t="shared" si="4"/>
        <v>40</v>
      </c>
      <c r="C51" s="4">
        <f t="shared" ca="1" si="15"/>
        <v>-12393780.078282315</v>
      </c>
      <c r="D51" s="4">
        <f t="shared" ca="1" si="15"/>
        <v>65465.41600232292</v>
      </c>
      <c r="E51" s="4">
        <f t="shared" ca="1" si="15"/>
        <v>105584.51877583371</v>
      </c>
      <c r="F51" s="4">
        <f t="shared" ca="1" si="15"/>
        <v>105012.70635722892</v>
      </c>
      <c r="G51" s="4">
        <f t="shared" ca="1" si="15"/>
        <v>145501.62903343659</v>
      </c>
      <c r="H51" s="4">
        <f t="shared" ca="1" si="15"/>
        <v>182081.56155831652</v>
      </c>
      <c r="I51" s="4">
        <f t="shared" ca="1" si="15"/>
        <v>219756.85259266268</v>
      </c>
      <c r="J51" s="4">
        <f t="shared" ca="1" si="15"/>
        <v>259116.54398298479</v>
      </c>
      <c r="K51" s="4">
        <f t="shared" ca="1" si="15"/>
        <v>299674.6505648279</v>
      </c>
      <c r="L51" s="4">
        <f t="shared" ca="1" si="15"/>
        <v>264301.55868395639</v>
      </c>
      <c r="M51" s="4">
        <f t="shared" ca="1" si="15"/>
        <v>254099.86813903888</v>
      </c>
      <c r="N51" s="4">
        <f t="shared" ca="1" si="15"/>
        <v>107723.62692006171</v>
      </c>
      <c r="O51" s="4">
        <f t="shared" ca="1" si="15"/>
        <v>122425.90316798323</v>
      </c>
      <c r="P51" s="4">
        <f t="shared" ca="1" si="15"/>
        <v>138511.07081898645</v>
      </c>
      <c r="Q51" s="4">
        <f t="shared" ca="1" si="15"/>
        <v>154854.60087503475</v>
      </c>
      <c r="R51" s="4">
        <f t="shared" ca="1" si="14"/>
        <v>175029.16987022533</v>
      </c>
      <c r="S51" s="4">
        <f t="shared" ca="1" si="11"/>
        <v>193199.34192772111</v>
      </c>
      <c r="T51" s="4">
        <f t="shared" ca="1" si="11"/>
        <v>6400935.3465358401</v>
      </c>
      <c r="U51" s="4">
        <f t="shared" ca="1" si="11"/>
        <v>130776.83370352478</v>
      </c>
      <c r="V51" s="4">
        <f t="shared" ca="1" si="11"/>
        <v>151173.51571790432</v>
      </c>
      <c r="W51" s="4">
        <f t="shared" ca="1" si="11"/>
        <v>171869.2322313913</v>
      </c>
      <c r="X51" s="4">
        <f t="shared" ca="1" si="11"/>
        <v>51307.772032202629</v>
      </c>
      <c r="Y51" s="4">
        <f t="shared" ca="1" si="11"/>
        <v>54179.214233044419</v>
      </c>
      <c r="Z51" s="4">
        <f t="shared" ca="1" si="11"/>
        <v>-61373.86073405412</v>
      </c>
      <c r="AA51" s="4">
        <f t="shared" ca="1" si="11"/>
        <v>-48723.649464718474</v>
      </c>
      <c r="AB51" s="4">
        <f t="shared" ca="1" si="11"/>
        <v>221535.88127383543</v>
      </c>
      <c r="AC51" s="4">
        <f t="shared" ca="1" si="11"/>
        <v>263254.40970708936</v>
      </c>
      <c r="AD51" s="4">
        <f t="shared" ca="1" si="11"/>
        <v>492800.44013678527</v>
      </c>
      <c r="AE51" s="4">
        <f t="shared" ca="1" si="11"/>
        <v>500339.5378794084</v>
      </c>
      <c r="AF51" s="4">
        <f t="shared" ca="1" si="11"/>
        <v>472483.09536546288</v>
      </c>
      <c r="AG51" s="4">
        <f t="shared" ca="1" si="11"/>
        <v>475399.7474070451</v>
      </c>
      <c r="AH51" s="4">
        <f t="shared" ca="1" si="11"/>
        <v>368952.82682103402</v>
      </c>
      <c r="AI51" s="4">
        <f t="shared" ca="1" si="12"/>
        <v>362752.581577937</v>
      </c>
      <c r="AJ51" s="4">
        <f t="shared" ca="1" si="12"/>
        <v>300638.16344829521</v>
      </c>
      <c r="AK51" s="4">
        <f t="shared" ca="1" si="12"/>
        <v>304886.37549348606</v>
      </c>
      <c r="AL51" s="4">
        <f t="shared" ca="1" si="12"/>
        <v>309164.41100876534</v>
      </c>
      <c r="AM51" s="4">
        <f t="shared" ca="1" si="12"/>
        <v>313472.47012415336</v>
      </c>
      <c r="AN51" s="4">
        <f t="shared" ca="1" si="12"/>
        <v>317810.75419064419</v>
      </c>
      <c r="AO51" s="4">
        <f t="shared" ca="1" si="12"/>
        <v>322179.46578596078</v>
      </c>
      <c r="AP51" s="4">
        <f t="shared" ca="1" si="12"/>
        <v>25664876.440730527</v>
      </c>
      <c r="AQ51" s="4">
        <f t="shared" si="12"/>
        <v>0</v>
      </c>
      <c r="AR51" s="4">
        <f t="shared" si="12"/>
        <v>0</v>
      </c>
      <c r="AS51" s="4">
        <f t="shared" si="12"/>
        <v>0</v>
      </c>
      <c r="AT51" s="4">
        <f t="shared" si="12"/>
        <v>0</v>
      </c>
      <c r="AU51" s="4">
        <f t="shared" si="12"/>
        <v>0</v>
      </c>
      <c r="AV51" s="4">
        <f t="shared" si="12"/>
        <v>0</v>
      </c>
      <c r="AW51" s="4">
        <f t="shared" si="12"/>
        <v>0</v>
      </c>
      <c r="AX51" s="4">
        <f t="shared" si="12"/>
        <v>0</v>
      </c>
      <c r="AY51" s="4">
        <f t="shared" si="13"/>
        <v>0</v>
      </c>
      <c r="AZ51" s="4">
        <f t="shared" si="13"/>
        <v>0</v>
      </c>
      <c r="BA51" s="4">
        <f t="shared" si="13"/>
        <v>0</v>
      </c>
      <c r="BB51" s="4">
        <f t="shared" si="13"/>
        <v>0</v>
      </c>
      <c r="BC51" s="4">
        <f t="shared" si="13"/>
        <v>0</v>
      </c>
      <c r="BD51" s="4">
        <f t="shared" si="13"/>
        <v>0</v>
      </c>
      <c r="BE51" s="4">
        <f t="shared" si="13"/>
        <v>0</v>
      </c>
      <c r="BF51" s="4">
        <f t="shared" si="13"/>
        <v>0</v>
      </c>
      <c r="BG51" s="4">
        <f t="shared" si="13"/>
        <v>0</v>
      </c>
      <c r="BH51" s="4">
        <f t="shared" si="13"/>
        <v>0</v>
      </c>
      <c r="BI51" s="4">
        <f t="shared" si="13"/>
        <v>0</v>
      </c>
      <c r="BK51" s="7">
        <f t="shared" ca="1" si="6"/>
        <v>0.17199550209327419</v>
      </c>
    </row>
    <row r="52" spans="1:63" x14ac:dyDescent="0.25">
      <c r="A52">
        <f t="shared" si="4"/>
        <v>41</v>
      </c>
      <c r="C52" s="4">
        <f t="shared" ca="1" si="15"/>
        <v>-12393780.078282315</v>
      </c>
      <c r="D52" s="4">
        <f t="shared" ca="1" si="15"/>
        <v>65465.41600232292</v>
      </c>
      <c r="E52" s="4">
        <f t="shared" ca="1" si="15"/>
        <v>105584.51877583371</v>
      </c>
      <c r="F52" s="4">
        <f t="shared" ca="1" si="15"/>
        <v>105012.70635722892</v>
      </c>
      <c r="G52" s="4">
        <f t="shared" ca="1" si="15"/>
        <v>145501.62903343659</v>
      </c>
      <c r="H52" s="4">
        <f t="shared" ca="1" si="15"/>
        <v>182081.56155831652</v>
      </c>
      <c r="I52" s="4">
        <f t="shared" ca="1" si="15"/>
        <v>219756.85259266268</v>
      </c>
      <c r="J52" s="4">
        <f t="shared" ca="1" si="15"/>
        <v>259116.54398298479</v>
      </c>
      <c r="K52" s="4">
        <f t="shared" ca="1" si="15"/>
        <v>299674.6505648279</v>
      </c>
      <c r="L52" s="4">
        <f t="shared" ca="1" si="15"/>
        <v>264301.55868395639</v>
      </c>
      <c r="M52" s="4">
        <f t="shared" ca="1" si="15"/>
        <v>254099.86813903888</v>
      </c>
      <c r="N52" s="4">
        <f t="shared" ca="1" si="15"/>
        <v>107723.62692006171</v>
      </c>
      <c r="O52" s="4">
        <f t="shared" ca="1" si="15"/>
        <v>122425.90316798323</v>
      </c>
      <c r="P52" s="4">
        <f t="shared" ca="1" si="15"/>
        <v>138511.07081898645</v>
      </c>
      <c r="Q52" s="4">
        <f t="shared" ca="1" si="15"/>
        <v>154854.60087503475</v>
      </c>
      <c r="R52" s="4">
        <f t="shared" ca="1" si="14"/>
        <v>175029.16987022533</v>
      </c>
      <c r="S52" s="4">
        <f t="shared" ca="1" si="11"/>
        <v>193199.34192772111</v>
      </c>
      <c r="T52" s="4">
        <f t="shared" ca="1" si="11"/>
        <v>6400935.3465358401</v>
      </c>
      <c r="U52" s="4">
        <f t="shared" ca="1" si="11"/>
        <v>130776.83370352478</v>
      </c>
      <c r="V52" s="4">
        <f t="shared" ca="1" si="11"/>
        <v>151173.51571790432</v>
      </c>
      <c r="W52" s="4">
        <f t="shared" ca="1" si="11"/>
        <v>171869.2322313913</v>
      </c>
      <c r="X52" s="4">
        <f t="shared" ca="1" si="11"/>
        <v>51307.772032202629</v>
      </c>
      <c r="Y52" s="4">
        <f t="shared" ca="1" si="11"/>
        <v>54179.214233044419</v>
      </c>
      <c r="Z52" s="4">
        <f t="shared" ca="1" si="11"/>
        <v>-61373.86073405412</v>
      </c>
      <c r="AA52" s="4">
        <f t="shared" ca="1" si="11"/>
        <v>-48723.649464718474</v>
      </c>
      <c r="AB52" s="4">
        <f t="shared" ca="1" si="11"/>
        <v>221535.88127383543</v>
      </c>
      <c r="AC52" s="4">
        <f t="shared" ca="1" si="11"/>
        <v>263254.40970708936</v>
      </c>
      <c r="AD52" s="4">
        <f t="shared" ca="1" si="11"/>
        <v>492800.44013678527</v>
      </c>
      <c r="AE52" s="4">
        <f t="shared" ca="1" si="11"/>
        <v>500339.5378794084</v>
      </c>
      <c r="AF52" s="4">
        <f t="shared" ca="1" si="11"/>
        <v>472483.09536546288</v>
      </c>
      <c r="AG52" s="4">
        <f t="shared" ca="1" si="11"/>
        <v>475399.7474070451</v>
      </c>
      <c r="AH52" s="4">
        <f t="shared" ca="1" si="11"/>
        <v>368952.82682103402</v>
      </c>
      <c r="AI52" s="4">
        <f t="shared" ca="1" si="12"/>
        <v>362752.581577937</v>
      </c>
      <c r="AJ52" s="4">
        <f t="shared" ca="1" si="12"/>
        <v>300638.16344829521</v>
      </c>
      <c r="AK52" s="4">
        <f t="shared" ca="1" si="12"/>
        <v>304886.37549348606</v>
      </c>
      <c r="AL52" s="4">
        <f t="shared" ca="1" si="12"/>
        <v>309164.41100876534</v>
      </c>
      <c r="AM52" s="4">
        <f t="shared" ca="1" si="12"/>
        <v>313472.47012415336</v>
      </c>
      <c r="AN52" s="4">
        <f t="shared" ca="1" si="12"/>
        <v>317810.75419064419</v>
      </c>
      <c r="AO52" s="4">
        <f t="shared" ca="1" si="12"/>
        <v>322179.46578596078</v>
      </c>
      <c r="AP52" s="4">
        <f t="shared" ca="1" si="12"/>
        <v>327203.61502232344</v>
      </c>
      <c r="AQ52" s="4">
        <f t="shared" ca="1" si="12"/>
        <v>25930975.547765676</v>
      </c>
      <c r="AR52" s="4">
        <f t="shared" si="12"/>
        <v>0</v>
      </c>
      <c r="AS52" s="4">
        <f t="shared" si="12"/>
        <v>0</v>
      </c>
      <c r="AT52" s="4">
        <f t="shared" si="12"/>
        <v>0</v>
      </c>
      <c r="AU52" s="4">
        <f t="shared" si="12"/>
        <v>0</v>
      </c>
      <c r="AV52" s="4">
        <f t="shared" si="12"/>
        <v>0</v>
      </c>
      <c r="AW52" s="4">
        <f t="shared" si="12"/>
        <v>0</v>
      </c>
      <c r="AX52" s="4">
        <f t="shared" si="12"/>
        <v>0</v>
      </c>
      <c r="AY52" s="4">
        <f t="shared" si="13"/>
        <v>0</v>
      </c>
      <c r="AZ52" s="4">
        <f t="shared" si="13"/>
        <v>0</v>
      </c>
      <c r="BA52" s="4">
        <f t="shared" si="13"/>
        <v>0</v>
      </c>
      <c r="BB52" s="4">
        <f t="shared" si="13"/>
        <v>0</v>
      </c>
      <c r="BC52" s="4">
        <f t="shared" si="13"/>
        <v>0</v>
      </c>
      <c r="BD52" s="4">
        <f t="shared" si="13"/>
        <v>0</v>
      </c>
      <c r="BE52" s="4">
        <f t="shared" si="13"/>
        <v>0</v>
      </c>
      <c r="BF52" s="4">
        <f t="shared" si="13"/>
        <v>0</v>
      </c>
      <c r="BG52" s="4">
        <f t="shared" si="13"/>
        <v>0</v>
      </c>
      <c r="BH52" s="4">
        <f t="shared" si="13"/>
        <v>0</v>
      </c>
      <c r="BI52" s="4">
        <f t="shared" si="13"/>
        <v>0</v>
      </c>
      <c r="BK52" s="7">
        <f t="shared" ca="1" si="6"/>
        <v>0.17076747827596783</v>
      </c>
    </row>
    <row r="53" spans="1:63" x14ac:dyDescent="0.25">
      <c r="A53">
        <f t="shared" si="4"/>
        <v>42</v>
      </c>
      <c r="C53" s="4">
        <f t="shared" ca="1" si="15"/>
        <v>-12393780.078282315</v>
      </c>
      <c r="D53" s="4">
        <f t="shared" ca="1" si="15"/>
        <v>65465.41600232292</v>
      </c>
      <c r="E53" s="4">
        <f t="shared" ca="1" si="15"/>
        <v>105584.51877583371</v>
      </c>
      <c r="F53" s="4">
        <f t="shared" ca="1" si="15"/>
        <v>105012.70635722892</v>
      </c>
      <c r="G53" s="4">
        <f t="shared" ca="1" si="15"/>
        <v>145501.62903343659</v>
      </c>
      <c r="H53" s="4">
        <f t="shared" ca="1" si="15"/>
        <v>182081.56155831652</v>
      </c>
      <c r="I53" s="4">
        <f t="shared" ca="1" si="15"/>
        <v>219756.85259266268</v>
      </c>
      <c r="J53" s="4">
        <f t="shared" ca="1" si="15"/>
        <v>259116.54398298479</v>
      </c>
      <c r="K53" s="4">
        <f t="shared" ca="1" si="15"/>
        <v>299674.6505648279</v>
      </c>
      <c r="L53" s="4">
        <f t="shared" ca="1" si="15"/>
        <v>264301.55868395639</v>
      </c>
      <c r="M53" s="4">
        <f t="shared" ca="1" si="15"/>
        <v>254099.86813903888</v>
      </c>
      <c r="N53" s="4">
        <f t="shared" ca="1" si="15"/>
        <v>107723.62692006171</v>
      </c>
      <c r="O53" s="4">
        <f t="shared" ca="1" si="15"/>
        <v>122425.90316798323</v>
      </c>
      <c r="P53" s="4">
        <f t="shared" ca="1" si="15"/>
        <v>138511.07081898645</v>
      </c>
      <c r="Q53" s="4">
        <f t="shared" ca="1" si="15"/>
        <v>154854.60087503475</v>
      </c>
      <c r="R53" s="4">
        <f t="shared" ca="1" si="14"/>
        <v>175029.16987022533</v>
      </c>
      <c r="S53" s="4">
        <f t="shared" ca="1" si="11"/>
        <v>193199.34192772111</v>
      </c>
      <c r="T53" s="4">
        <f t="shared" ca="1" si="11"/>
        <v>6400935.3465358401</v>
      </c>
      <c r="U53" s="4">
        <f t="shared" ca="1" si="11"/>
        <v>130776.83370352478</v>
      </c>
      <c r="V53" s="4">
        <f t="shared" ca="1" si="11"/>
        <v>151173.51571790432</v>
      </c>
      <c r="W53" s="4">
        <f t="shared" ca="1" si="11"/>
        <v>171869.2322313913</v>
      </c>
      <c r="X53" s="4">
        <f t="shared" ca="1" si="11"/>
        <v>51307.772032202629</v>
      </c>
      <c r="Y53" s="4">
        <f t="shared" ca="1" si="11"/>
        <v>54179.214233044419</v>
      </c>
      <c r="Z53" s="4">
        <f t="shared" ca="1" si="11"/>
        <v>-61373.86073405412</v>
      </c>
      <c r="AA53" s="4">
        <f t="shared" ca="1" si="11"/>
        <v>-48723.649464718474</v>
      </c>
      <c r="AB53" s="4">
        <f t="shared" ca="1" si="11"/>
        <v>221535.88127383543</v>
      </c>
      <c r="AC53" s="4">
        <f t="shared" ca="1" si="11"/>
        <v>263254.40970708936</v>
      </c>
      <c r="AD53" s="4">
        <f t="shared" ca="1" si="11"/>
        <v>492800.44013678527</v>
      </c>
      <c r="AE53" s="4">
        <f t="shared" ca="1" si="11"/>
        <v>500339.5378794084</v>
      </c>
      <c r="AF53" s="4">
        <f t="shared" ca="1" si="11"/>
        <v>472483.09536546288</v>
      </c>
      <c r="AG53" s="4">
        <f t="shared" ca="1" si="11"/>
        <v>475399.7474070451</v>
      </c>
      <c r="AH53" s="4">
        <f t="shared" ca="1" si="11"/>
        <v>368952.82682103402</v>
      </c>
      <c r="AI53" s="4">
        <f t="shared" ca="1" si="12"/>
        <v>362752.581577937</v>
      </c>
      <c r="AJ53" s="4">
        <f t="shared" ca="1" si="12"/>
        <v>300638.16344829521</v>
      </c>
      <c r="AK53" s="4">
        <f t="shared" ca="1" si="12"/>
        <v>304886.37549348606</v>
      </c>
      <c r="AL53" s="4">
        <f t="shared" ca="1" si="12"/>
        <v>309164.41100876534</v>
      </c>
      <c r="AM53" s="4">
        <f t="shared" ca="1" si="12"/>
        <v>313472.47012415336</v>
      </c>
      <c r="AN53" s="4">
        <f t="shared" ca="1" si="12"/>
        <v>317810.75419064419</v>
      </c>
      <c r="AO53" s="4">
        <f t="shared" ca="1" si="12"/>
        <v>322179.46578596078</v>
      </c>
      <c r="AP53" s="4">
        <f t="shared" ca="1" si="12"/>
        <v>327203.61502232344</v>
      </c>
      <c r="AQ53" s="4">
        <f t="shared" ca="1" si="12"/>
        <v>332267.31676226039</v>
      </c>
      <c r="AR53" s="4">
        <f t="shared" ca="1" si="12"/>
        <v>25925140.554122619</v>
      </c>
      <c r="AS53" s="4">
        <f t="shared" si="12"/>
        <v>0</v>
      </c>
      <c r="AT53" s="4">
        <f t="shared" si="12"/>
        <v>0</v>
      </c>
      <c r="AU53" s="4">
        <f t="shared" si="12"/>
        <v>0</v>
      </c>
      <c r="AV53" s="4">
        <f t="shared" si="12"/>
        <v>0</v>
      </c>
      <c r="AW53" s="4">
        <f t="shared" si="12"/>
        <v>0</v>
      </c>
      <c r="AX53" s="4">
        <f t="shared" si="12"/>
        <v>0</v>
      </c>
      <c r="AY53" s="4">
        <f t="shared" si="13"/>
        <v>0</v>
      </c>
      <c r="AZ53" s="4">
        <f t="shared" si="13"/>
        <v>0</v>
      </c>
      <c r="BA53" s="4">
        <f t="shared" si="13"/>
        <v>0</v>
      </c>
      <c r="BB53" s="4">
        <f t="shared" si="13"/>
        <v>0</v>
      </c>
      <c r="BC53" s="4">
        <f t="shared" si="13"/>
        <v>0</v>
      </c>
      <c r="BD53" s="4">
        <f t="shared" si="13"/>
        <v>0</v>
      </c>
      <c r="BE53" s="4">
        <f t="shared" si="13"/>
        <v>0</v>
      </c>
      <c r="BF53" s="4">
        <f t="shared" si="13"/>
        <v>0</v>
      </c>
      <c r="BG53" s="4">
        <f t="shared" si="13"/>
        <v>0</v>
      </c>
      <c r="BH53" s="4">
        <f t="shared" si="13"/>
        <v>0</v>
      </c>
      <c r="BI53" s="4">
        <f t="shared" si="13"/>
        <v>0</v>
      </c>
      <c r="BK53" s="7">
        <f t="shared" ca="1" si="6"/>
        <v>0.16884995059144892</v>
      </c>
    </row>
    <row r="54" spans="1:63" x14ac:dyDescent="0.25">
      <c r="A54">
        <f t="shared" si="4"/>
        <v>43</v>
      </c>
      <c r="C54" s="4">
        <f t="shared" ca="1" si="15"/>
        <v>-12393780.078282315</v>
      </c>
      <c r="D54" s="4">
        <f t="shared" ca="1" si="15"/>
        <v>65465.41600232292</v>
      </c>
      <c r="E54" s="4">
        <f t="shared" ca="1" si="15"/>
        <v>105584.51877583371</v>
      </c>
      <c r="F54" s="4">
        <f t="shared" ca="1" si="15"/>
        <v>105012.70635722892</v>
      </c>
      <c r="G54" s="4">
        <f t="shared" ca="1" si="15"/>
        <v>145501.62903343659</v>
      </c>
      <c r="H54" s="4">
        <f t="shared" ca="1" si="15"/>
        <v>182081.56155831652</v>
      </c>
      <c r="I54" s="4">
        <f t="shared" ca="1" si="15"/>
        <v>219756.85259266268</v>
      </c>
      <c r="J54" s="4">
        <f t="shared" ca="1" si="15"/>
        <v>259116.54398298479</v>
      </c>
      <c r="K54" s="4">
        <f t="shared" ca="1" si="15"/>
        <v>299674.6505648279</v>
      </c>
      <c r="L54" s="4">
        <f t="shared" ca="1" si="15"/>
        <v>264301.55868395639</v>
      </c>
      <c r="M54" s="4">
        <f t="shared" ca="1" si="15"/>
        <v>254099.86813903888</v>
      </c>
      <c r="N54" s="4">
        <f t="shared" ca="1" si="15"/>
        <v>107723.62692006171</v>
      </c>
      <c r="O54" s="4">
        <f t="shared" ca="1" si="15"/>
        <v>122425.90316798323</v>
      </c>
      <c r="P54" s="4">
        <f t="shared" ca="1" si="15"/>
        <v>138511.07081898645</v>
      </c>
      <c r="Q54" s="4">
        <f t="shared" ca="1" si="15"/>
        <v>154854.60087503475</v>
      </c>
      <c r="R54" s="4">
        <f t="shared" ca="1" si="14"/>
        <v>175029.16987022533</v>
      </c>
      <c r="S54" s="4">
        <f t="shared" ca="1" si="11"/>
        <v>193199.34192772111</v>
      </c>
      <c r="T54" s="4">
        <f t="shared" ca="1" si="11"/>
        <v>6400935.3465358401</v>
      </c>
      <c r="U54" s="4">
        <f t="shared" ca="1" si="11"/>
        <v>130776.83370352478</v>
      </c>
      <c r="V54" s="4">
        <f t="shared" ca="1" si="11"/>
        <v>151173.51571790432</v>
      </c>
      <c r="W54" s="4">
        <f t="shared" ca="1" si="11"/>
        <v>171869.2322313913</v>
      </c>
      <c r="X54" s="4">
        <f t="shared" ca="1" si="11"/>
        <v>51307.772032202629</v>
      </c>
      <c r="Y54" s="4">
        <f t="shared" ca="1" si="11"/>
        <v>54179.214233044419</v>
      </c>
      <c r="Z54" s="4">
        <f t="shared" ca="1" si="11"/>
        <v>-61373.86073405412</v>
      </c>
      <c r="AA54" s="4">
        <f t="shared" ca="1" si="11"/>
        <v>-48723.649464718474</v>
      </c>
      <c r="AB54" s="4">
        <f t="shared" ca="1" si="11"/>
        <v>221535.88127383543</v>
      </c>
      <c r="AC54" s="4">
        <f t="shared" ca="1" si="11"/>
        <v>263254.40970708936</v>
      </c>
      <c r="AD54" s="4">
        <f t="shared" ca="1" si="11"/>
        <v>492800.44013678527</v>
      </c>
      <c r="AE54" s="4">
        <f t="shared" ca="1" si="11"/>
        <v>500339.5378794084</v>
      </c>
      <c r="AF54" s="4">
        <f t="shared" ca="1" si="11"/>
        <v>472483.09536546288</v>
      </c>
      <c r="AG54" s="4">
        <f t="shared" ca="1" si="11"/>
        <v>475399.7474070451</v>
      </c>
      <c r="AH54" s="4">
        <f t="shared" ca="1" si="11"/>
        <v>368952.82682103402</v>
      </c>
      <c r="AI54" s="4">
        <f t="shared" ca="1" si="12"/>
        <v>362752.581577937</v>
      </c>
      <c r="AJ54" s="4">
        <f t="shared" ca="1" si="12"/>
        <v>300638.16344829521</v>
      </c>
      <c r="AK54" s="4">
        <f t="shared" ca="1" si="12"/>
        <v>304886.37549348606</v>
      </c>
      <c r="AL54" s="4">
        <f t="shared" ca="1" si="12"/>
        <v>309164.41100876534</v>
      </c>
      <c r="AM54" s="4">
        <f t="shared" ca="1" si="12"/>
        <v>313472.47012415336</v>
      </c>
      <c r="AN54" s="4">
        <f t="shared" ca="1" si="12"/>
        <v>317810.75419064419</v>
      </c>
      <c r="AO54" s="4">
        <f t="shared" ca="1" si="12"/>
        <v>322179.46578596078</v>
      </c>
      <c r="AP54" s="4">
        <f t="shared" ca="1" si="12"/>
        <v>327203.61502232344</v>
      </c>
      <c r="AQ54" s="4">
        <f t="shared" ca="1" si="12"/>
        <v>332267.31676226039</v>
      </c>
      <c r="AR54" s="4">
        <f t="shared" ca="1" si="12"/>
        <v>201247.20411914797</v>
      </c>
      <c r="AS54" s="4">
        <f t="shared" ca="1" si="12"/>
        <v>26050066.398320675</v>
      </c>
      <c r="AT54" s="4">
        <f t="shared" si="12"/>
        <v>0</v>
      </c>
      <c r="AU54" s="4">
        <f t="shared" si="12"/>
        <v>0</v>
      </c>
      <c r="AV54" s="4">
        <f t="shared" si="12"/>
        <v>0</v>
      </c>
      <c r="AW54" s="4">
        <f t="shared" si="12"/>
        <v>0</v>
      </c>
      <c r="AX54" s="4">
        <f t="shared" si="12"/>
        <v>0</v>
      </c>
      <c r="AY54" s="4">
        <f t="shared" si="13"/>
        <v>0</v>
      </c>
      <c r="AZ54" s="4">
        <f t="shared" si="13"/>
        <v>0</v>
      </c>
      <c r="BA54" s="4">
        <f t="shared" si="13"/>
        <v>0</v>
      </c>
      <c r="BB54" s="4">
        <f t="shared" si="13"/>
        <v>0</v>
      </c>
      <c r="BC54" s="4">
        <f t="shared" si="13"/>
        <v>0</v>
      </c>
      <c r="BD54" s="4">
        <f t="shared" si="13"/>
        <v>0</v>
      </c>
      <c r="BE54" s="4">
        <f t="shared" si="13"/>
        <v>0</v>
      </c>
      <c r="BF54" s="4">
        <f t="shared" si="13"/>
        <v>0</v>
      </c>
      <c r="BG54" s="4">
        <f t="shared" si="13"/>
        <v>0</v>
      </c>
      <c r="BH54" s="4">
        <f t="shared" si="13"/>
        <v>0</v>
      </c>
      <c r="BI54" s="4">
        <f t="shared" si="13"/>
        <v>0</v>
      </c>
      <c r="BK54" s="7">
        <f t="shared" ca="1" si="6"/>
        <v>0.16701539598022364</v>
      </c>
    </row>
    <row r="55" spans="1:63" x14ac:dyDescent="0.25">
      <c r="A55">
        <f t="shared" si="4"/>
        <v>44</v>
      </c>
      <c r="C55" s="4">
        <f t="shared" ca="1" si="15"/>
        <v>-12393780.078282315</v>
      </c>
      <c r="D55" s="4">
        <f t="shared" ca="1" si="15"/>
        <v>65465.41600232292</v>
      </c>
      <c r="E55" s="4">
        <f t="shared" ca="1" si="15"/>
        <v>105584.51877583371</v>
      </c>
      <c r="F55" s="4">
        <f t="shared" ca="1" si="15"/>
        <v>105012.70635722892</v>
      </c>
      <c r="G55" s="4">
        <f t="shared" ca="1" si="15"/>
        <v>145501.62903343659</v>
      </c>
      <c r="H55" s="4">
        <f t="shared" ca="1" si="15"/>
        <v>182081.56155831652</v>
      </c>
      <c r="I55" s="4">
        <f t="shared" ca="1" si="15"/>
        <v>219756.85259266268</v>
      </c>
      <c r="J55" s="4">
        <f t="shared" ca="1" si="15"/>
        <v>259116.54398298479</v>
      </c>
      <c r="K55" s="4">
        <f t="shared" ca="1" si="15"/>
        <v>299674.6505648279</v>
      </c>
      <c r="L55" s="4">
        <f t="shared" ca="1" si="15"/>
        <v>264301.55868395639</v>
      </c>
      <c r="M55" s="4">
        <f t="shared" ca="1" si="15"/>
        <v>254099.86813903888</v>
      </c>
      <c r="N55" s="4">
        <f t="shared" ca="1" si="15"/>
        <v>107723.62692006171</v>
      </c>
      <c r="O55" s="4">
        <f t="shared" ca="1" si="15"/>
        <v>122425.90316798323</v>
      </c>
      <c r="P55" s="4">
        <f t="shared" ca="1" si="15"/>
        <v>138511.07081898645</v>
      </c>
      <c r="Q55" s="4">
        <f t="shared" ca="1" si="15"/>
        <v>154854.60087503475</v>
      </c>
      <c r="R55" s="4">
        <f t="shared" ca="1" si="14"/>
        <v>175029.16987022533</v>
      </c>
      <c r="S55" s="4">
        <f t="shared" ca="1" si="11"/>
        <v>193199.34192772111</v>
      </c>
      <c r="T55" s="4">
        <f t="shared" ca="1" si="11"/>
        <v>6400935.3465358401</v>
      </c>
      <c r="U55" s="4">
        <f t="shared" ca="1" si="11"/>
        <v>130776.83370352478</v>
      </c>
      <c r="V55" s="4">
        <f t="shared" ca="1" si="11"/>
        <v>151173.51571790432</v>
      </c>
      <c r="W55" s="4">
        <f t="shared" ca="1" si="11"/>
        <v>171869.2322313913</v>
      </c>
      <c r="X55" s="4">
        <f t="shared" ca="1" si="11"/>
        <v>51307.772032202629</v>
      </c>
      <c r="Y55" s="4">
        <f t="shared" ca="1" si="11"/>
        <v>54179.214233044419</v>
      </c>
      <c r="Z55" s="4">
        <f t="shared" ca="1" si="11"/>
        <v>-61373.86073405412</v>
      </c>
      <c r="AA55" s="4">
        <f t="shared" ca="1" si="11"/>
        <v>-48723.649464718474</v>
      </c>
      <c r="AB55" s="4">
        <f t="shared" ca="1" si="11"/>
        <v>221535.88127383543</v>
      </c>
      <c r="AC55" s="4">
        <f t="shared" ca="1" si="11"/>
        <v>263254.40970708936</v>
      </c>
      <c r="AD55" s="4">
        <f t="shared" ca="1" si="11"/>
        <v>492800.44013678527</v>
      </c>
      <c r="AE55" s="4">
        <f t="shared" ca="1" si="11"/>
        <v>500339.5378794084</v>
      </c>
      <c r="AF55" s="4">
        <f t="shared" ca="1" si="11"/>
        <v>472483.09536546288</v>
      </c>
      <c r="AG55" s="4">
        <f t="shared" ca="1" si="11"/>
        <v>475399.7474070451</v>
      </c>
      <c r="AH55" s="4">
        <f t="shared" ca="1" si="11"/>
        <v>368952.82682103402</v>
      </c>
      <c r="AI55" s="4">
        <f t="shared" ca="1" si="12"/>
        <v>362752.581577937</v>
      </c>
      <c r="AJ55" s="4">
        <f t="shared" ca="1" si="12"/>
        <v>300638.16344829521</v>
      </c>
      <c r="AK55" s="4">
        <f t="shared" ca="1" si="12"/>
        <v>304886.37549348606</v>
      </c>
      <c r="AL55" s="4">
        <f t="shared" ca="1" si="12"/>
        <v>309164.41100876534</v>
      </c>
      <c r="AM55" s="4">
        <f t="shared" ca="1" si="12"/>
        <v>313472.47012415336</v>
      </c>
      <c r="AN55" s="4">
        <f t="shared" ca="1" si="12"/>
        <v>317810.75419064419</v>
      </c>
      <c r="AO55" s="4">
        <f t="shared" ca="1" si="12"/>
        <v>322179.46578596078</v>
      </c>
      <c r="AP55" s="4">
        <f t="shared" ca="1" si="12"/>
        <v>327203.61502232344</v>
      </c>
      <c r="AQ55" s="4">
        <f t="shared" ca="1" si="12"/>
        <v>332267.31676226039</v>
      </c>
      <c r="AR55" s="4">
        <f t="shared" ca="1" si="12"/>
        <v>201247.20411914797</v>
      </c>
      <c r="AS55" s="4">
        <f t="shared" ca="1" si="12"/>
        <v>202647.96809074457</v>
      </c>
      <c r="AT55" s="4">
        <f t="shared" ca="1" si="12"/>
        <v>27714760.937746972</v>
      </c>
      <c r="AU55" s="4">
        <f t="shared" si="12"/>
        <v>0</v>
      </c>
      <c r="AV55" s="4">
        <f t="shared" si="12"/>
        <v>0</v>
      </c>
      <c r="AW55" s="4">
        <f t="shared" si="12"/>
        <v>0</v>
      </c>
      <c r="AX55" s="4">
        <f t="shared" si="12"/>
        <v>0</v>
      </c>
      <c r="AY55" s="4">
        <f t="shared" si="13"/>
        <v>0</v>
      </c>
      <c r="AZ55" s="4">
        <f t="shared" si="13"/>
        <v>0</v>
      </c>
      <c r="BA55" s="4">
        <f t="shared" si="13"/>
        <v>0</v>
      </c>
      <c r="BB55" s="4">
        <f t="shared" si="13"/>
        <v>0</v>
      </c>
      <c r="BC55" s="4">
        <f t="shared" si="13"/>
        <v>0</v>
      </c>
      <c r="BD55" s="4">
        <f t="shared" si="13"/>
        <v>0</v>
      </c>
      <c r="BE55" s="4">
        <f t="shared" si="13"/>
        <v>0</v>
      </c>
      <c r="BF55" s="4">
        <f t="shared" si="13"/>
        <v>0</v>
      </c>
      <c r="BG55" s="4">
        <f t="shared" si="13"/>
        <v>0</v>
      </c>
      <c r="BH55" s="4">
        <f t="shared" si="13"/>
        <v>0</v>
      </c>
      <c r="BI55" s="4">
        <f t="shared" si="13"/>
        <v>0</v>
      </c>
      <c r="BK55" s="7">
        <f t="shared" ca="1" si="6"/>
        <v>0.16913264189826038</v>
      </c>
    </row>
    <row r="56" spans="1:63" x14ac:dyDescent="0.25">
      <c r="A56">
        <f t="shared" si="4"/>
        <v>45</v>
      </c>
      <c r="C56" s="4">
        <f t="shared" ca="1" si="15"/>
        <v>-12393780.078282315</v>
      </c>
      <c r="D56" s="4">
        <f t="shared" ca="1" si="15"/>
        <v>65465.41600232292</v>
      </c>
      <c r="E56" s="4">
        <f t="shared" ca="1" si="15"/>
        <v>105584.51877583371</v>
      </c>
      <c r="F56" s="4">
        <f t="shared" ca="1" si="15"/>
        <v>105012.70635722892</v>
      </c>
      <c r="G56" s="4">
        <f t="shared" ca="1" si="15"/>
        <v>145501.62903343659</v>
      </c>
      <c r="H56" s="4">
        <f t="shared" ca="1" si="15"/>
        <v>182081.56155831652</v>
      </c>
      <c r="I56" s="4">
        <f t="shared" ca="1" si="15"/>
        <v>219756.85259266268</v>
      </c>
      <c r="J56" s="4">
        <f t="shared" ca="1" si="15"/>
        <v>259116.54398298479</v>
      </c>
      <c r="K56" s="4">
        <f t="shared" ca="1" si="15"/>
        <v>299674.6505648279</v>
      </c>
      <c r="L56" s="4">
        <f t="shared" ca="1" si="15"/>
        <v>264301.55868395639</v>
      </c>
      <c r="M56" s="4">
        <f t="shared" ca="1" si="15"/>
        <v>254099.86813903888</v>
      </c>
      <c r="N56" s="4">
        <f t="shared" ca="1" si="15"/>
        <v>107723.62692006171</v>
      </c>
      <c r="O56" s="4">
        <f t="shared" ca="1" si="15"/>
        <v>122425.90316798323</v>
      </c>
      <c r="P56" s="4">
        <f t="shared" ca="1" si="15"/>
        <v>138511.07081898645</v>
      </c>
      <c r="Q56" s="4">
        <f t="shared" ca="1" si="15"/>
        <v>154854.60087503475</v>
      </c>
      <c r="R56" s="4">
        <f t="shared" ca="1" si="14"/>
        <v>175029.16987022533</v>
      </c>
      <c r="S56" s="4">
        <f t="shared" ca="1" si="11"/>
        <v>193199.34192772111</v>
      </c>
      <c r="T56" s="4">
        <f t="shared" ca="1" si="11"/>
        <v>6400935.3465358401</v>
      </c>
      <c r="U56" s="4">
        <f t="shared" ca="1" si="11"/>
        <v>130776.83370352478</v>
      </c>
      <c r="V56" s="4">
        <f t="shared" ca="1" si="11"/>
        <v>151173.51571790432</v>
      </c>
      <c r="W56" s="4">
        <f t="shared" ca="1" si="11"/>
        <v>171869.2322313913</v>
      </c>
      <c r="X56" s="4">
        <f t="shared" ca="1" si="11"/>
        <v>51307.772032202629</v>
      </c>
      <c r="Y56" s="4">
        <f t="shared" ca="1" si="11"/>
        <v>54179.214233044419</v>
      </c>
      <c r="Z56" s="4">
        <f t="shared" ca="1" si="11"/>
        <v>-61373.86073405412</v>
      </c>
      <c r="AA56" s="4">
        <f t="shared" ca="1" si="11"/>
        <v>-48723.649464718474</v>
      </c>
      <c r="AB56" s="4">
        <f t="shared" ca="1" si="11"/>
        <v>221535.88127383543</v>
      </c>
      <c r="AC56" s="4">
        <f t="shared" ca="1" si="11"/>
        <v>263254.40970708936</v>
      </c>
      <c r="AD56" s="4">
        <f t="shared" ca="1" si="11"/>
        <v>492800.44013678527</v>
      </c>
      <c r="AE56" s="4">
        <f t="shared" ca="1" si="11"/>
        <v>500339.5378794084</v>
      </c>
      <c r="AF56" s="4">
        <f t="shared" ca="1" si="11"/>
        <v>472483.09536546288</v>
      </c>
      <c r="AG56" s="4">
        <f t="shared" ca="1" si="11"/>
        <v>475399.7474070451</v>
      </c>
      <c r="AH56" s="4">
        <f t="shared" ca="1" si="11"/>
        <v>368952.82682103402</v>
      </c>
      <c r="AI56" s="4">
        <f t="shared" ca="1" si="12"/>
        <v>362752.581577937</v>
      </c>
      <c r="AJ56" s="4">
        <f t="shared" ca="1" si="12"/>
        <v>300638.16344829521</v>
      </c>
      <c r="AK56" s="4">
        <f t="shared" ca="1" si="12"/>
        <v>304886.37549348606</v>
      </c>
      <c r="AL56" s="4">
        <f t="shared" ca="1" si="12"/>
        <v>309164.41100876534</v>
      </c>
      <c r="AM56" s="4">
        <f t="shared" ca="1" si="12"/>
        <v>313472.47012415336</v>
      </c>
      <c r="AN56" s="4">
        <f t="shared" ca="1" si="12"/>
        <v>317810.75419064419</v>
      </c>
      <c r="AO56" s="4">
        <f t="shared" ca="1" si="12"/>
        <v>322179.46578596078</v>
      </c>
      <c r="AP56" s="4">
        <f t="shared" ca="1" si="12"/>
        <v>327203.61502232344</v>
      </c>
      <c r="AQ56" s="4">
        <f t="shared" ca="1" si="12"/>
        <v>332267.31676226039</v>
      </c>
      <c r="AR56" s="4">
        <f t="shared" ca="1" si="12"/>
        <v>201247.20411914797</v>
      </c>
      <c r="AS56" s="4">
        <f t="shared" ca="1" si="12"/>
        <v>202647.96809074457</v>
      </c>
      <c r="AT56" s="4">
        <f t="shared" ca="1" si="12"/>
        <v>106150.24150730873</v>
      </c>
      <c r="AU56" s="4">
        <f t="shared" ca="1" si="12"/>
        <v>29491629.069075841</v>
      </c>
      <c r="AV56" s="4">
        <f t="shared" si="12"/>
        <v>0</v>
      </c>
      <c r="AW56" s="4">
        <f t="shared" si="12"/>
        <v>0</v>
      </c>
      <c r="AX56" s="4">
        <f t="shared" si="12"/>
        <v>0</v>
      </c>
      <c r="AY56" s="4">
        <f t="shared" si="13"/>
        <v>0</v>
      </c>
      <c r="AZ56" s="4">
        <f t="shared" si="13"/>
        <v>0</v>
      </c>
      <c r="BA56" s="4">
        <f t="shared" si="13"/>
        <v>0</v>
      </c>
      <c r="BB56" s="4">
        <f t="shared" si="13"/>
        <v>0</v>
      </c>
      <c r="BC56" s="4">
        <f t="shared" si="13"/>
        <v>0</v>
      </c>
      <c r="BD56" s="4">
        <f t="shared" si="13"/>
        <v>0</v>
      </c>
      <c r="BE56" s="4">
        <f t="shared" si="13"/>
        <v>0</v>
      </c>
      <c r="BF56" s="4">
        <f t="shared" si="13"/>
        <v>0</v>
      </c>
      <c r="BG56" s="4">
        <f t="shared" si="13"/>
        <v>0</v>
      </c>
      <c r="BH56" s="4">
        <f t="shared" si="13"/>
        <v>0</v>
      </c>
      <c r="BI56" s="4">
        <f t="shared" si="13"/>
        <v>0</v>
      </c>
      <c r="BK56" s="7">
        <f t="shared" ca="1" si="6"/>
        <v>0.17094586364711928</v>
      </c>
    </row>
    <row r="57" spans="1:63" x14ac:dyDescent="0.25">
      <c r="A57">
        <f t="shared" si="4"/>
        <v>46</v>
      </c>
      <c r="C57" s="4">
        <f t="shared" ca="1" si="15"/>
        <v>-12393780.078282315</v>
      </c>
      <c r="D57" s="4">
        <f t="shared" ca="1" si="15"/>
        <v>65465.41600232292</v>
      </c>
      <c r="E57" s="4">
        <f t="shared" ca="1" si="15"/>
        <v>105584.51877583371</v>
      </c>
      <c r="F57" s="4">
        <f t="shared" ca="1" si="15"/>
        <v>105012.70635722892</v>
      </c>
      <c r="G57" s="4">
        <f t="shared" ca="1" si="15"/>
        <v>145501.62903343659</v>
      </c>
      <c r="H57" s="4">
        <f t="shared" ca="1" si="15"/>
        <v>182081.56155831652</v>
      </c>
      <c r="I57" s="4">
        <f t="shared" ca="1" si="15"/>
        <v>219756.85259266268</v>
      </c>
      <c r="J57" s="4">
        <f t="shared" ca="1" si="15"/>
        <v>259116.54398298479</v>
      </c>
      <c r="K57" s="4">
        <f t="shared" ca="1" si="15"/>
        <v>299674.6505648279</v>
      </c>
      <c r="L57" s="4">
        <f t="shared" ca="1" si="15"/>
        <v>264301.55868395639</v>
      </c>
      <c r="M57" s="4">
        <f t="shared" ca="1" si="15"/>
        <v>254099.86813903888</v>
      </c>
      <c r="N57" s="4">
        <f t="shared" ca="1" si="15"/>
        <v>107723.62692006171</v>
      </c>
      <c r="O57" s="4">
        <f t="shared" ca="1" si="15"/>
        <v>122425.90316798323</v>
      </c>
      <c r="P57" s="4">
        <f t="shared" ca="1" si="15"/>
        <v>138511.07081898645</v>
      </c>
      <c r="Q57" s="4">
        <f t="shared" ca="1" si="15"/>
        <v>154854.60087503475</v>
      </c>
      <c r="R57" s="4">
        <f t="shared" ca="1" si="14"/>
        <v>175029.16987022533</v>
      </c>
      <c r="S57" s="4">
        <f t="shared" ca="1" si="11"/>
        <v>193199.34192772111</v>
      </c>
      <c r="T57" s="4">
        <f t="shared" ca="1" si="11"/>
        <v>6400935.3465358401</v>
      </c>
      <c r="U57" s="4">
        <f t="shared" ca="1" si="11"/>
        <v>130776.83370352478</v>
      </c>
      <c r="V57" s="4">
        <f t="shared" ca="1" si="11"/>
        <v>151173.51571790432</v>
      </c>
      <c r="W57" s="4">
        <f t="shared" ca="1" si="11"/>
        <v>171869.2322313913</v>
      </c>
      <c r="X57" s="4">
        <f t="shared" ca="1" si="11"/>
        <v>51307.772032202629</v>
      </c>
      <c r="Y57" s="4">
        <f t="shared" ca="1" si="11"/>
        <v>54179.214233044419</v>
      </c>
      <c r="Z57" s="4">
        <f t="shared" ca="1" si="11"/>
        <v>-61373.86073405412</v>
      </c>
      <c r="AA57" s="4">
        <f t="shared" ca="1" si="11"/>
        <v>-48723.649464718474</v>
      </c>
      <c r="AB57" s="4">
        <f t="shared" ca="1" si="11"/>
        <v>221535.88127383543</v>
      </c>
      <c r="AC57" s="4">
        <f t="shared" ca="1" si="11"/>
        <v>263254.40970708936</v>
      </c>
      <c r="AD57" s="4">
        <f t="shared" ca="1" si="11"/>
        <v>492800.44013678527</v>
      </c>
      <c r="AE57" s="4">
        <f t="shared" ca="1" si="11"/>
        <v>500339.5378794084</v>
      </c>
      <c r="AF57" s="4">
        <f t="shared" ca="1" si="11"/>
        <v>472483.09536546288</v>
      </c>
      <c r="AG57" s="4">
        <f t="shared" ca="1" si="11"/>
        <v>475399.7474070451</v>
      </c>
      <c r="AH57" s="4">
        <f t="shared" ca="1" si="11"/>
        <v>368952.82682103402</v>
      </c>
      <c r="AI57" s="4">
        <f t="shared" ca="1" si="12"/>
        <v>362752.581577937</v>
      </c>
      <c r="AJ57" s="4">
        <f t="shared" ca="1" si="12"/>
        <v>300638.16344829521</v>
      </c>
      <c r="AK57" s="4">
        <f t="shared" ca="1" si="12"/>
        <v>304886.37549348606</v>
      </c>
      <c r="AL57" s="4">
        <f t="shared" ca="1" si="12"/>
        <v>309164.41100876534</v>
      </c>
      <c r="AM57" s="4">
        <f t="shared" ca="1" si="12"/>
        <v>313472.47012415336</v>
      </c>
      <c r="AN57" s="4">
        <f t="shared" ca="1" si="12"/>
        <v>317810.75419064419</v>
      </c>
      <c r="AO57" s="4">
        <f t="shared" ca="1" si="12"/>
        <v>322179.46578596078</v>
      </c>
      <c r="AP57" s="4">
        <f t="shared" ca="1" si="12"/>
        <v>327203.61502232344</v>
      </c>
      <c r="AQ57" s="4">
        <f t="shared" ca="1" si="12"/>
        <v>332267.31676226039</v>
      </c>
      <c r="AR57" s="4">
        <f t="shared" ca="1" si="12"/>
        <v>201247.20411914797</v>
      </c>
      <c r="AS57" s="4">
        <f t="shared" ca="1" si="12"/>
        <v>202647.96809074457</v>
      </c>
      <c r="AT57" s="4">
        <f t="shared" ca="1" si="12"/>
        <v>106150.24150730873</v>
      </c>
      <c r="AU57" s="4">
        <f t="shared" ca="1" si="12"/>
        <v>97159.802433169505</v>
      </c>
      <c r="AV57" s="4">
        <f t="shared" ca="1" si="12"/>
        <v>30907983.0964563</v>
      </c>
      <c r="AW57" s="4">
        <f t="shared" si="12"/>
        <v>0</v>
      </c>
      <c r="AX57" s="4">
        <f t="shared" si="12"/>
        <v>0</v>
      </c>
      <c r="AY57" s="4">
        <f t="shared" si="13"/>
        <v>0</v>
      </c>
      <c r="AZ57" s="4">
        <f t="shared" si="13"/>
        <v>0</v>
      </c>
      <c r="BA57" s="4">
        <f t="shared" si="13"/>
        <v>0</v>
      </c>
      <c r="BB57" s="4">
        <f t="shared" si="13"/>
        <v>0</v>
      </c>
      <c r="BC57" s="4">
        <f t="shared" si="13"/>
        <v>0</v>
      </c>
      <c r="BD57" s="4">
        <f t="shared" si="13"/>
        <v>0</v>
      </c>
      <c r="BE57" s="4">
        <f t="shared" si="13"/>
        <v>0</v>
      </c>
      <c r="BF57" s="4">
        <f t="shared" si="13"/>
        <v>0</v>
      </c>
      <c r="BG57" s="4">
        <f t="shared" si="13"/>
        <v>0</v>
      </c>
      <c r="BH57" s="4">
        <f t="shared" si="13"/>
        <v>0</v>
      </c>
      <c r="BI57" s="4">
        <f t="shared" si="13"/>
        <v>0</v>
      </c>
      <c r="BK57" s="7">
        <f t="shared" ca="1" si="6"/>
        <v>0.1716619864075426</v>
      </c>
    </row>
    <row r="58" spans="1:63" x14ac:dyDescent="0.25">
      <c r="A58">
        <f t="shared" si="4"/>
        <v>47</v>
      </c>
      <c r="C58" s="4">
        <f t="shared" ca="1" si="15"/>
        <v>-12393780.078282315</v>
      </c>
      <c r="D58" s="4">
        <f t="shared" ca="1" si="15"/>
        <v>65465.41600232292</v>
      </c>
      <c r="E58" s="4">
        <f t="shared" ca="1" si="15"/>
        <v>105584.51877583371</v>
      </c>
      <c r="F58" s="4">
        <f t="shared" ca="1" si="15"/>
        <v>105012.70635722892</v>
      </c>
      <c r="G58" s="4">
        <f t="shared" ca="1" si="15"/>
        <v>145501.62903343659</v>
      </c>
      <c r="H58" s="4">
        <f t="shared" ca="1" si="15"/>
        <v>182081.56155831652</v>
      </c>
      <c r="I58" s="4">
        <f t="shared" ca="1" si="15"/>
        <v>219756.85259266268</v>
      </c>
      <c r="J58" s="4">
        <f t="shared" ca="1" si="15"/>
        <v>259116.54398298479</v>
      </c>
      <c r="K58" s="4">
        <f t="shared" ca="1" si="15"/>
        <v>299674.6505648279</v>
      </c>
      <c r="L58" s="4">
        <f t="shared" ca="1" si="15"/>
        <v>264301.55868395639</v>
      </c>
      <c r="M58" s="4">
        <f t="shared" ca="1" si="15"/>
        <v>254099.86813903888</v>
      </c>
      <c r="N58" s="4">
        <f t="shared" ca="1" si="15"/>
        <v>107723.62692006171</v>
      </c>
      <c r="O58" s="4">
        <f t="shared" ca="1" si="15"/>
        <v>122425.90316798323</v>
      </c>
      <c r="P58" s="4">
        <f t="shared" ca="1" si="15"/>
        <v>138511.07081898645</v>
      </c>
      <c r="Q58" s="4">
        <f t="shared" ca="1" si="15"/>
        <v>154854.60087503475</v>
      </c>
      <c r="R58" s="4">
        <f t="shared" ca="1" si="14"/>
        <v>175029.16987022533</v>
      </c>
      <c r="S58" s="4">
        <f t="shared" ca="1" si="11"/>
        <v>193199.34192772111</v>
      </c>
      <c r="T58" s="4">
        <f t="shared" ca="1" si="11"/>
        <v>6400935.3465358401</v>
      </c>
      <c r="U58" s="4">
        <f t="shared" ca="1" si="11"/>
        <v>130776.83370352478</v>
      </c>
      <c r="V58" s="4">
        <f t="shared" ca="1" si="11"/>
        <v>151173.51571790432</v>
      </c>
      <c r="W58" s="4">
        <f t="shared" ca="1" si="11"/>
        <v>171869.2322313913</v>
      </c>
      <c r="X58" s="4">
        <f t="shared" ca="1" si="11"/>
        <v>51307.772032202629</v>
      </c>
      <c r="Y58" s="4">
        <f t="shared" ca="1" si="11"/>
        <v>54179.214233044419</v>
      </c>
      <c r="Z58" s="4">
        <f t="shared" ca="1" si="11"/>
        <v>-61373.86073405412</v>
      </c>
      <c r="AA58" s="4">
        <f t="shared" ca="1" si="11"/>
        <v>-48723.649464718474</v>
      </c>
      <c r="AB58" s="4">
        <f t="shared" ca="1" si="11"/>
        <v>221535.88127383543</v>
      </c>
      <c r="AC58" s="4">
        <f t="shared" ca="1" si="11"/>
        <v>263254.40970708936</v>
      </c>
      <c r="AD58" s="4">
        <f t="shared" ca="1" si="11"/>
        <v>492800.44013678527</v>
      </c>
      <c r="AE58" s="4">
        <f t="shared" ca="1" si="11"/>
        <v>500339.5378794084</v>
      </c>
      <c r="AF58" s="4">
        <f t="shared" ca="1" si="11"/>
        <v>472483.09536546288</v>
      </c>
      <c r="AG58" s="4">
        <f t="shared" ca="1" si="11"/>
        <v>475399.7474070451</v>
      </c>
      <c r="AH58" s="4">
        <f t="shared" ca="1" si="11"/>
        <v>368952.82682103402</v>
      </c>
      <c r="AI58" s="4">
        <f t="shared" ca="1" si="12"/>
        <v>362752.581577937</v>
      </c>
      <c r="AJ58" s="4">
        <f t="shared" ca="1" si="12"/>
        <v>300638.16344829521</v>
      </c>
      <c r="AK58" s="4">
        <f t="shared" ca="1" si="12"/>
        <v>304886.37549348606</v>
      </c>
      <c r="AL58" s="4">
        <f t="shared" ca="1" si="12"/>
        <v>309164.41100876534</v>
      </c>
      <c r="AM58" s="4">
        <f t="shared" ca="1" si="12"/>
        <v>313472.47012415336</v>
      </c>
      <c r="AN58" s="4">
        <f t="shared" ca="1" si="12"/>
        <v>317810.75419064419</v>
      </c>
      <c r="AO58" s="4">
        <f t="shared" ca="1" si="12"/>
        <v>322179.46578596078</v>
      </c>
      <c r="AP58" s="4">
        <f t="shared" ca="1" si="12"/>
        <v>327203.61502232344</v>
      </c>
      <c r="AQ58" s="4">
        <f t="shared" ca="1" si="12"/>
        <v>332267.31676226039</v>
      </c>
      <c r="AR58" s="4">
        <f t="shared" ca="1" si="12"/>
        <v>201247.20411914797</v>
      </c>
      <c r="AS58" s="4">
        <f t="shared" ca="1" si="12"/>
        <v>202647.96809074457</v>
      </c>
      <c r="AT58" s="4">
        <f t="shared" ca="1" si="12"/>
        <v>106150.24150730873</v>
      </c>
      <c r="AU58" s="4">
        <f t="shared" ca="1" si="12"/>
        <v>97159.802433169505</v>
      </c>
      <c r="AV58" s="4">
        <f t="shared" ca="1" si="12"/>
        <v>254548.68805567536</v>
      </c>
      <c r="AW58" s="4">
        <f t="shared" ca="1" si="12"/>
        <v>32211293.227832973</v>
      </c>
      <c r="AX58" s="4">
        <f t="shared" si="12"/>
        <v>0</v>
      </c>
      <c r="AY58" s="4">
        <f t="shared" si="13"/>
        <v>0</v>
      </c>
      <c r="AZ58" s="4">
        <f t="shared" si="13"/>
        <v>0</v>
      </c>
      <c r="BA58" s="4">
        <f t="shared" si="13"/>
        <v>0</v>
      </c>
      <c r="BB58" s="4">
        <f t="shared" si="13"/>
        <v>0</v>
      </c>
      <c r="BC58" s="4">
        <f t="shared" si="13"/>
        <v>0</v>
      </c>
      <c r="BD58" s="4">
        <f t="shared" si="13"/>
        <v>0</v>
      </c>
      <c r="BE58" s="4">
        <f t="shared" si="13"/>
        <v>0</v>
      </c>
      <c r="BF58" s="4">
        <f t="shared" si="13"/>
        <v>0</v>
      </c>
      <c r="BG58" s="4">
        <f t="shared" si="13"/>
        <v>0</v>
      </c>
      <c r="BH58" s="4">
        <f t="shared" si="13"/>
        <v>0</v>
      </c>
      <c r="BI58" s="4">
        <f t="shared" si="13"/>
        <v>0</v>
      </c>
      <c r="BK58" s="7">
        <f t="shared" ca="1" si="6"/>
        <v>0.1723130258538581</v>
      </c>
    </row>
    <row r="59" spans="1:63" x14ac:dyDescent="0.25">
      <c r="A59">
        <f t="shared" si="4"/>
        <v>48</v>
      </c>
      <c r="C59" s="4">
        <f t="shared" ca="1" si="15"/>
        <v>-12393780.078282315</v>
      </c>
      <c r="D59" s="4">
        <f t="shared" ca="1" si="15"/>
        <v>65465.41600232292</v>
      </c>
      <c r="E59" s="4">
        <f t="shared" ca="1" si="15"/>
        <v>105584.51877583371</v>
      </c>
      <c r="F59" s="4">
        <f t="shared" ca="1" si="15"/>
        <v>105012.70635722892</v>
      </c>
      <c r="G59" s="4">
        <f t="shared" ca="1" si="15"/>
        <v>145501.62903343659</v>
      </c>
      <c r="H59" s="4">
        <f t="shared" ca="1" si="15"/>
        <v>182081.56155831652</v>
      </c>
      <c r="I59" s="4">
        <f t="shared" ca="1" si="15"/>
        <v>219756.85259266268</v>
      </c>
      <c r="J59" s="4">
        <f t="shared" ca="1" si="15"/>
        <v>259116.54398298479</v>
      </c>
      <c r="K59" s="4">
        <f t="shared" ca="1" si="15"/>
        <v>299674.6505648279</v>
      </c>
      <c r="L59" s="4">
        <f t="shared" ca="1" si="15"/>
        <v>264301.55868395639</v>
      </c>
      <c r="M59" s="4">
        <f t="shared" ca="1" si="15"/>
        <v>254099.86813903888</v>
      </c>
      <c r="N59" s="4">
        <f t="shared" ca="1" si="15"/>
        <v>107723.62692006171</v>
      </c>
      <c r="O59" s="4">
        <f t="shared" ca="1" si="15"/>
        <v>122425.90316798323</v>
      </c>
      <c r="P59" s="4">
        <f t="shared" ca="1" si="15"/>
        <v>138511.07081898645</v>
      </c>
      <c r="Q59" s="4">
        <f t="shared" ca="1" si="15"/>
        <v>154854.60087503475</v>
      </c>
      <c r="R59" s="4">
        <f t="shared" ca="1" si="14"/>
        <v>175029.16987022533</v>
      </c>
      <c r="S59" s="4">
        <f t="shared" ca="1" si="11"/>
        <v>193199.34192772111</v>
      </c>
      <c r="T59" s="4">
        <f t="shared" ca="1" si="11"/>
        <v>6400935.3465358401</v>
      </c>
      <c r="U59" s="4">
        <f t="shared" ca="1" si="11"/>
        <v>130776.83370352478</v>
      </c>
      <c r="V59" s="4">
        <f t="shared" ca="1" si="11"/>
        <v>151173.51571790432</v>
      </c>
      <c r="W59" s="4">
        <f t="shared" ca="1" si="11"/>
        <v>171869.2322313913</v>
      </c>
      <c r="X59" s="4">
        <f t="shared" ca="1" si="11"/>
        <v>51307.772032202629</v>
      </c>
      <c r="Y59" s="4">
        <f t="shared" ca="1" si="11"/>
        <v>54179.214233044419</v>
      </c>
      <c r="Z59" s="4">
        <f t="shared" ca="1" si="11"/>
        <v>-61373.86073405412</v>
      </c>
      <c r="AA59" s="4">
        <f t="shared" ca="1" si="11"/>
        <v>-48723.649464718474</v>
      </c>
      <c r="AB59" s="4">
        <f t="shared" ca="1" si="11"/>
        <v>221535.88127383543</v>
      </c>
      <c r="AC59" s="4">
        <f t="shared" ca="1" si="11"/>
        <v>263254.40970708936</v>
      </c>
      <c r="AD59" s="4">
        <f t="shared" ca="1" si="11"/>
        <v>492800.44013678527</v>
      </c>
      <c r="AE59" s="4">
        <f t="shared" ca="1" si="11"/>
        <v>500339.5378794084</v>
      </c>
      <c r="AF59" s="4">
        <f t="shared" ca="1" si="11"/>
        <v>472483.09536546288</v>
      </c>
      <c r="AG59" s="4">
        <f t="shared" ca="1" si="11"/>
        <v>475399.7474070451</v>
      </c>
      <c r="AH59" s="4">
        <f t="shared" ref="AH59:AW70" ca="1" si="16">IF(AH$11&lt;=$A59,AH$7,0)+IF(AH$11=$A59,AH$8)</f>
        <v>368952.82682103402</v>
      </c>
      <c r="AI59" s="4">
        <f t="shared" ca="1" si="12"/>
        <v>362752.581577937</v>
      </c>
      <c r="AJ59" s="4">
        <f t="shared" ca="1" si="12"/>
        <v>300638.16344829521</v>
      </c>
      <c r="AK59" s="4">
        <f t="shared" ca="1" si="12"/>
        <v>304886.37549348606</v>
      </c>
      <c r="AL59" s="4">
        <f t="shared" ca="1" si="12"/>
        <v>309164.41100876534</v>
      </c>
      <c r="AM59" s="4">
        <f t="shared" ca="1" si="12"/>
        <v>313472.47012415336</v>
      </c>
      <c r="AN59" s="4">
        <f t="shared" ca="1" si="12"/>
        <v>317810.75419064419</v>
      </c>
      <c r="AO59" s="4">
        <f t="shared" ca="1" si="12"/>
        <v>322179.46578596078</v>
      </c>
      <c r="AP59" s="4">
        <f t="shared" ca="1" si="12"/>
        <v>327203.61502232344</v>
      </c>
      <c r="AQ59" s="4">
        <f t="shared" ca="1" si="12"/>
        <v>332267.31676226039</v>
      </c>
      <c r="AR59" s="4">
        <f t="shared" ca="1" si="12"/>
        <v>201247.20411914797</v>
      </c>
      <c r="AS59" s="4">
        <f t="shared" ca="1" si="12"/>
        <v>202647.96809074457</v>
      </c>
      <c r="AT59" s="4">
        <f t="shared" ca="1" si="12"/>
        <v>106150.24150730873</v>
      </c>
      <c r="AU59" s="4">
        <f t="shared" ca="1" si="12"/>
        <v>97159.802433169505</v>
      </c>
      <c r="AV59" s="4">
        <f t="shared" ca="1" si="12"/>
        <v>254548.68805567536</v>
      </c>
      <c r="AW59" s="4">
        <f t="shared" ca="1" si="12"/>
        <v>282705.84040616557</v>
      </c>
      <c r="AX59" s="4">
        <f t="shared" ref="AX59:BI70" ca="1" si="17">IF(AX$11&lt;=$A59,AX$7,0)+IF(AX$11=$A59,AX$8)</f>
        <v>32487219.286931686</v>
      </c>
      <c r="AY59" s="4">
        <f t="shared" si="13"/>
        <v>0</v>
      </c>
      <c r="AZ59" s="4">
        <f t="shared" si="13"/>
        <v>0</v>
      </c>
      <c r="BA59" s="4">
        <f t="shared" si="13"/>
        <v>0</v>
      </c>
      <c r="BB59" s="4">
        <f t="shared" si="13"/>
        <v>0</v>
      </c>
      <c r="BC59" s="4">
        <f t="shared" si="13"/>
        <v>0</v>
      </c>
      <c r="BD59" s="4">
        <f t="shared" si="13"/>
        <v>0</v>
      </c>
      <c r="BE59" s="4">
        <f t="shared" si="13"/>
        <v>0</v>
      </c>
      <c r="BF59" s="4">
        <f t="shared" si="13"/>
        <v>0</v>
      </c>
      <c r="BG59" s="4">
        <f t="shared" si="13"/>
        <v>0</v>
      </c>
      <c r="BH59" s="4">
        <f t="shared" si="13"/>
        <v>0</v>
      </c>
      <c r="BI59" s="4">
        <f t="shared" si="13"/>
        <v>0</v>
      </c>
      <c r="BK59" s="7">
        <f t="shared" ca="1" si="6"/>
        <v>0.17088510960739889</v>
      </c>
    </row>
    <row r="60" spans="1:63" x14ac:dyDescent="0.25">
      <c r="A60">
        <f t="shared" si="4"/>
        <v>49</v>
      </c>
      <c r="C60" s="4">
        <f t="shared" ca="1" si="15"/>
        <v>-12393780.078282315</v>
      </c>
      <c r="D60" s="4">
        <f t="shared" ca="1" si="15"/>
        <v>65465.41600232292</v>
      </c>
      <c r="E60" s="4">
        <f t="shared" ca="1" si="15"/>
        <v>105584.51877583371</v>
      </c>
      <c r="F60" s="4">
        <f t="shared" ca="1" si="15"/>
        <v>105012.70635722892</v>
      </c>
      <c r="G60" s="4">
        <f t="shared" ca="1" si="15"/>
        <v>145501.62903343659</v>
      </c>
      <c r="H60" s="4">
        <f t="shared" ca="1" si="15"/>
        <v>182081.56155831652</v>
      </c>
      <c r="I60" s="4">
        <f t="shared" ca="1" si="15"/>
        <v>219756.85259266268</v>
      </c>
      <c r="J60" s="4">
        <f t="shared" ca="1" si="15"/>
        <v>259116.54398298479</v>
      </c>
      <c r="K60" s="4">
        <f t="shared" ca="1" si="15"/>
        <v>299674.6505648279</v>
      </c>
      <c r="L60" s="4">
        <f t="shared" ca="1" si="15"/>
        <v>264301.55868395639</v>
      </c>
      <c r="M60" s="4">
        <f t="shared" ca="1" si="15"/>
        <v>254099.86813903888</v>
      </c>
      <c r="N60" s="4">
        <f t="shared" ca="1" si="15"/>
        <v>107723.62692006171</v>
      </c>
      <c r="O60" s="4">
        <f t="shared" ca="1" si="15"/>
        <v>122425.90316798323</v>
      </c>
      <c r="P60" s="4">
        <f t="shared" ca="1" si="15"/>
        <v>138511.07081898645</v>
      </c>
      <c r="Q60" s="4">
        <f t="shared" ca="1" si="15"/>
        <v>154854.60087503475</v>
      </c>
      <c r="R60" s="4">
        <f t="shared" ca="1" si="14"/>
        <v>175029.16987022533</v>
      </c>
      <c r="S60" s="4">
        <f t="shared" ca="1" si="14"/>
        <v>193199.34192772111</v>
      </c>
      <c r="T60" s="4">
        <f t="shared" ca="1" si="14"/>
        <v>6400935.3465358401</v>
      </c>
      <c r="U60" s="4">
        <f t="shared" ca="1" si="14"/>
        <v>130776.83370352478</v>
      </c>
      <c r="V60" s="4">
        <f t="shared" ca="1" si="14"/>
        <v>151173.51571790432</v>
      </c>
      <c r="W60" s="4">
        <f t="shared" ca="1" si="14"/>
        <v>171869.2322313913</v>
      </c>
      <c r="X60" s="4">
        <f t="shared" ca="1" si="14"/>
        <v>51307.772032202629</v>
      </c>
      <c r="Y60" s="4">
        <f t="shared" ca="1" si="14"/>
        <v>54179.214233044419</v>
      </c>
      <c r="Z60" s="4">
        <f t="shared" ca="1" si="14"/>
        <v>-61373.86073405412</v>
      </c>
      <c r="AA60" s="4">
        <f t="shared" ca="1" si="14"/>
        <v>-48723.649464718474</v>
      </c>
      <c r="AB60" s="4">
        <f t="shared" ca="1" si="14"/>
        <v>221535.88127383543</v>
      </c>
      <c r="AC60" s="4">
        <f t="shared" ca="1" si="14"/>
        <v>263254.40970708936</v>
      </c>
      <c r="AD60" s="4">
        <f t="shared" ca="1" si="14"/>
        <v>492800.44013678527</v>
      </c>
      <c r="AE60" s="4">
        <f t="shared" ca="1" si="14"/>
        <v>500339.5378794084</v>
      </c>
      <c r="AF60" s="4">
        <f t="shared" ca="1" si="14"/>
        <v>472483.09536546288</v>
      </c>
      <c r="AG60" s="4">
        <f t="shared" ca="1" si="14"/>
        <v>475399.7474070451</v>
      </c>
      <c r="AH60" s="4">
        <f t="shared" ca="1" si="16"/>
        <v>368952.82682103402</v>
      </c>
      <c r="AI60" s="4">
        <f t="shared" ca="1" si="16"/>
        <v>362752.581577937</v>
      </c>
      <c r="AJ60" s="4">
        <f t="shared" ca="1" si="16"/>
        <v>300638.16344829521</v>
      </c>
      <c r="AK60" s="4">
        <f t="shared" ca="1" si="16"/>
        <v>304886.37549348606</v>
      </c>
      <c r="AL60" s="4">
        <f t="shared" ca="1" si="16"/>
        <v>309164.41100876534</v>
      </c>
      <c r="AM60" s="4">
        <f t="shared" ca="1" si="16"/>
        <v>313472.47012415336</v>
      </c>
      <c r="AN60" s="4">
        <f t="shared" ca="1" si="16"/>
        <v>317810.75419064419</v>
      </c>
      <c r="AO60" s="4">
        <f t="shared" ca="1" si="16"/>
        <v>322179.46578596078</v>
      </c>
      <c r="AP60" s="4">
        <f t="shared" ca="1" si="16"/>
        <v>327203.61502232344</v>
      </c>
      <c r="AQ60" s="4">
        <f t="shared" ca="1" si="16"/>
        <v>332267.31676226039</v>
      </c>
      <c r="AR60" s="4">
        <f t="shared" ca="1" si="16"/>
        <v>201247.20411914797</v>
      </c>
      <c r="AS60" s="4">
        <f t="shared" ca="1" si="16"/>
        <v>202647.96809074457</v>
      </c>
      <c r="AT60" s="4">
        <f t="shared" ca="1" si="16"/>
        <v>106150.24150730873</v>
      </c>
      <c r="AU60" s="4">
        <f t="shared" ca="1" si="16"/>
        <v>97159.802433169505</v>
      </c>
      <c r="AV60" s="4">
        <f t="shared" ca="1" si="16"/>
        <v>254548.68805567536</v>
      </c>
      <c r="AW60" s="4">
        <f t="shared" ca="1" si="16"/>
        <v>282705.84040616557</v>
      </c>
      <c r="AX60" s="4">
        <f t="shared" ca="1" si="17"/>
        <v>566267.98933394614</v>
      </c>
      <c r="AY60" s="4">
        <f t="shared" ca="1" si="17"/>
        <v>32496865.579987913</v>
      </c>
      <c r="AZ60" s="4">
        <f t="shared" si="17"/>
        <v>0</v>
      </c>
      <c r="BA60" s="4">
        <f t="shared" si="17"/>
        <v>0</v>
      </c>
      <c r="BB60" s="4">
        <f t="shared" si="17"/>
        <v>0</v>
      </c>
      <c r="BC60" s="4">
        <f t="shared" si="17"/>
        <v>0</v>
      </c>
      <c r="BD60" s="4">
        <f t="shared" si="17"/>
        <v>0</v>
      </c>
      <c r="BE60" s="4">
        <f t="shared" si="17"/>
        <v>0</v>
      </c>
      <c r="BF60" s="4">
        <f t="shared" si="17"/>
        <v>0</v>
      </c>
      <c r="BG60" s="4">
        <f t="shared" si="17"/>
        <v>0</v>
      </c>
      <c r="BH60" s="4">
        <f t="shared" si="17"/>
        <v>0</v>
      </c>
      <c r="BI60" s="4">
        <f t="shared" si="17"/>
        <v>0</v>
      </c>
      <c r="BK60" s="7">
        <f t="shared" ca="1" si="6"/>
        <v>0.16956138100819351</v>
      </c>
    </row>
    <row r="61" spans="1:63" x14ac:dyDescent="0.25">
      <c r="A61">
        <f t="shared" si="4"/>
        <v>50</v>
      </c>
      <c r="C61" s="4">
        <f t="shared" ca="1" si="15"/>
        <v>-12393780.078282315</v>
      </c>
      <c r="D61" s="4">
        <f t="shared" ca="1" si="15"/>
        <v>65465.41600232292</v>
      </c>
      <c r="E61" s="4">
        <f t="shared" ca="1" si="15"/>
        <v>105584.51877583371</v>
      </c>
      <c r="F61" s="4">
        <f t="shared" ca="1" si="15"/>
        <v>105012.70635722892</v>
      </c>
      <c r="G61" s="4">
        <f t="shared" ca="1" si="15"/>
        <v>145501.62903343659</v>
      </c>
      <c r="H61" s="4">
        <f t="shared" ca="1" si="15"/>
        <v>182081.56155831652</v>
      </c>
      <c r="I61" s="4">
        <f t="shared" ca="1" si="15"/>
        <v>219756.85259266268</v>
      </c>
      <c r="J61" s="4">
        <f t="shared" ca="1" si="15"/>
        <v>259116.54398298479</v>
      </c>
      <c r="K61" s="4">
        <f t="shared" ca="1" si="15"/>
        <v>299674.6505648279</v>
      </c>
      <c r="L61" s="4">
        <f t="shared" ca="1" si="15"/>
        <v>264301.55868395639</v>
      </c>
      <c r="M61" s="4">
        <f t="shared" ca="1" si="15"/>
        <v>254099.86813903888</v>
      </c>
      <c r="N61" s="4">
        <f t="shared" ca="1" si="15"/>
        <v>107723.62692006171</v>
      </c>
      <c r="O61" s="4">
        <f t="shared" ca="1" si="15"/>
        <v>122425.90316798323</v>
      </c>
      <c r="P61" s="4">
        <f t="shared" ca="1" si="15"/>
        <v>138511.07081898645</v>
      </c>
      <c r="Q61" s="4">
        <f t="shared" ca="1" si="15"/>
        <v>154854.60087503475</v>
      </c>
      <c r="R61" s="4">
        <f t="shared" ca="1" si="15"/>
        <v>175029.16987022533</v>
      </c>
      <c r="S61" s="4">
        <f t="shared" ref="S61:AG70" ca="1" si="18">IF(S$11&lt;=$A61,S$7,0)+IF(S$11=$A61,S$8)</f>
        <v>193199.34192772111</v>
      </c>
      <c r="T61" s="4">
        <f t="shared" ca="1" si="18"/>
        <v>6400935.3465358401</v>
      </c>
      <c r="U61" s="4">
        <f t="shared" ca="1" si="18"/>
        <v>130776.83370352478</v>
      </c>
      <c r="V61" s="4">
        <f t="shared" ca="1" si="18"/>
        <v>151173.51571790432</v>
      </c>
      <c r="W61" s="4">
        <f t="shared" ca="1" si="18"/>
        <v>171869.2322313913</v>
      </c>
      <c r="X61" s="4">
        <f t="shared" ca="1" si="18"/>
        <v>51307.772032202629</v>
      </c>
      <c r="Y61" s="4">
        <f t="shared" ca="1" si="18"/>
        <v>54179.214233044419</v>
      </c>
      <c r="Z61" s="4">
        <f t="shared" ca="1" si="18"/>
        <v>-61373.86073405412</v>
      </c>
      <c r="AA61" s="4">
        <f t="shared" ca="1" si="18"/>
        <v>-48723.649464718474</v>
      </c>
      <c r="AB61" s="4">
        <f t="shared" ca="1" si="18"/>
        <v>221535.88127383543</v>
      </c>
      <c r="AC61" s="4">
        <f t="shared" ca="1" si="18"/>
        <v>263254.40970708936</v>
      </c>
      <c r="AD61" s="4">
        <f t="shared" ca="1" si="18"/>
        <v>492800.44013678527</v>
      </c>
      <c r="AE61" s="4">
        <f t="shared" ca="1" si="18"/>
        <v>500339.5378794084</v>
      </c>
      <c r="AF61" s="4">
        <f t="shared" ca="1" si="18"/>
        <v>472483.09536546288</v>
      </c>
      <c r="AG61" s="4">
        <f t="shared" ca="1" si="18"/>
        <v>475399.7474070451</v>
      </c>
      <c r="AH61" s="4">
        <f t="shared" ca="1" si="16"/>
        <v>368952.82682103402</v>
      </c>
      <c r="AI61" s="4">
        <f t="shared" ca="1" si="16"/>
        <v>362752.581577937</v>
      </c>
      <c r="AJ61" s="4">
        <f t="shared" ca="1" si="16"/>
        <v>300638.16344829521</v>
      </c>
      <c r="AK61" s="4">
        <f t="shared" ca="1" si="16"/>
        <v>304886.37549348606</v>
      </c>
      <c r="AL61" s="4">
        <f t="shared" ca="1" si="16"/>
        <v>309164.41100876534</v>
      </c>
      <c r="AM61" s="4">
        <f t="shared" ca="1" si="16"/>
        <v>313472.47012415336</v>
      </c>
      <c r="AN61" s="4">
        <f t="shared" ca="1" si="16"/>
        <v>317810.75419064419</v>
      </c>
      <c r="AO61" s="4">
        <f t="shared" ca="1" si="16"/>
        <v>322179.46578596078</v>
      </c>
      <c r="AP61" s="4">
        <f t="shared" ca="1" si="16"/>
        <v>327203.61502232344</v>
      </c>
      <c r="AQ61" s="4">
        <f t="shared" ca="1" si="16"/>
        <v>332267.31676226039</v>
      </c>
      <c r="AR61" s="4">
        <f t="shared" ca="1" si="16"/>
        <v>201247.20411914797</v>
      </c>
      <c r="AS61" s="4">
        <f t="shared" ca="1" si="16"/>
        <v>202647.96809074457</v>
      </c>
      <c r="AT61" s="4">
        <f t="shared" ca="1" si="16"/>
        <v>106150.24150730873</v>
      </c>
      <c r="AU61" s="4">
        <f t="shared" ca="1" si="16"/>
        <v>97159.802433169505</v>
      </c>
      <c r="AV61" s="4">
        <f t="shared" ca="1" si="16"/>
        <v>254548.68805567536</v>
      </c>
      <c r="AW61" s="4">
        <f t="shared" ca="1" si="16"/>
        <v>282705.84040616557</v>
      </c>
      <c r="AX61" s="4">
        <f t="shared" ca="1" si="17"/>
        <v>566267.98933394614</v>
      </c>
      <c r="AY61" s="4">
        <f t="shared" ca="1" si="17"/>
        <v>589210.73596672784</v>
      </c>
      <c r="AZ61" s="4">
        <f t="shared" ca="1" si="17"/>
        <v>33079236.899530303</v>
      </c>
      <c r="BA61" s="4">
        <f t="shared" si="17"/>
        <v>0</v>
      </c>
      <c r="BB61" s="4">
        <f t="shared" si="17"/>
        <v>0</v>
      </c>
      <c r="BC61" s="4">
        <f t="shared" si="17"/>
        <v>0</v>
      </c>
      <c r="BD61" s="4">
        <f t="shared" si="17"/>
        <v>0</v>
      </c>
      <c r="BE61" s="4">
        <f t="shared" si="17"/>
        <v>0</v>
      </c>
      <c r="BF61" s="4">
        <f t="shared" si="17"/>
        <v>0</v>
      </c>
      <c r="BG61" s="4">
        <f t="shared" si="17"/>
        <v>0</v>
      </c>
      <c r="BH61" s="4">
        <f t="shared" si="17"/>
        <v>0</v>
      </c>
      <c r="BI61" s="4">
        <f t="shared" si="17"/>
        <v>0</v>
      </c>
      <c r="BK61" s="7">
        <f t="shared" ca="1" si="6"/>
        <v>0.16937772038835974</v>
      </c>
    </row>
    <row r="62" spans="1:63" x14ac:dyDescent="0.25">
      <c r="A62">
        <f t="shared" si="4"/>
        <v>51</v>
      </c>
      <c r="C62" s="4">
        <f t="shared" ref="C62:R70" ca="1" si="19">IF(C$11&lt;=$A62,C$7,0)+IF(C$11=$A62,C$8)</f>
        <v>-12393780.078282315</v>
      </c>
      <c r="D62" s="4">
        <f t="shared" ca="1" si="19"/>
        <v>65465.41600232292</v>
      </c>
      <c r="E62" s="4">
        <f t="shared" ca="1" si="19"/>
        <v>105584.51877583371</v>
      </c>
      <c r="F62" s="4">
        <f t="shared" ca="1" si="19"/>
        <v>105012.70635722892</v>
      </c>
      <c r="G62" s="4">
        <f t="shared" ca="1" si="19"/>
        <v>145501.62903343659</v>
      </c>
      <c r="H62" s="4">
        <f t="shared" ca="1" si="19"/>
        <v>182081.56155831652</v>
      </c>
      <c r="I62" s="4">
        <f t="shared" ca="1" si="19"/>
        <v>219756.85259266268</v>
      </c>
      <c r="J62" s="4">
        <f t="shared" ca="1" si="19"/>
        <v>259116.54398298479</v>
      </c>
      <c r="K62" s="4">
        <f t="shared" ca="1" si="19"/>
        <v>299674.6505648279</v>
      </c>
      <c r="L62" s="4">
        <f t="shared" ca="1" si="19"/>
        <v>264301.55868395639</v>
      </c>
      <c r="M62" s="4">
        <f t="shared" ca="1" si="19"/>
        <v>254099.86813903888</v>
      </c>
      <c r="N62" s="4">
        <f t="shared" ca="1" si="19"/>
        <v>107723.62692006171</v>
      </c>
      <c r="O62" s="4">
        <f t="shared" ca="1" si="19"/>
        <v>122425.90316798323</v>
      </c>
      <c r="P62" s="4">
        <f t="shared" ca="1" si="19"/>
        <v>138511.07081898645</v>
      </c>
      <c r="Q62" s="4">
        <f t="shared" ca="1" si="19"/>
        <v>154854.60087503475</v>
      </c>
      <c r="R62" s="4">
        <f t="shared" ca="1" si="19"/>
        <v>175029.16987022533</v>
      </c>
      <c r="S62" s="4">
        <f t="shared" ca="1" si="18"/>
        <v>193199.34192772111</v>
      </c>
      <c r="T62" s="4">
        <f t="shared" ca="1" si="18"/>
        <v>6400935.3465358401</v>
      </c>
      <c r="U62" s="4">
        <f t="shared" ca="1" si="18"/>
        <v>130776.83370352478</v>
      </c>
      <c r="V62" s="4">
        <f t="shared" ca="1" si="18"/>
        <v>151173.51571790432</v>
      </c>
      <c r="W62" s="4">
        <f t="shared" ca="1" si="18"/>
        <v>171869.2322313913</v>
      </c>
      <c r="X62" s="4">
        <f t="shared" ca="1" si="18"/>
        <v>51307.772032202629</v>
      </c>
      <c r="Y62" s="4">
        <f t="shared" ca="1" si="18"/>
        <v>54179.214233044419</v>
      </c>
      <c r="Z62" s="4">
        <f t="shared" ca="1" si="18"/>
        <v>-61373.86073405412</v>
      </c>
      <c r="AA62" s="4">
        <f t="shared" ca="1" si="18"/>
        <v>-48723.649464718474</v>
      </c>
      <c r="AB62" s="4">
        <f t="shared" ca="1" si="18"/>
        <v>221535.88127383543</v>
      </c>
      <c r="AC62" s="4">
        <f t="shared" ca="1" si="18"/>
        <v>263254.40970708936</v>
      </c>
      <c r="AD62" s="4">
        <f t="shared" ca="1" si="18"/>
        <v>492800.44013678527</v>
      </c>
      <c r="AE62" s="4">
        <f t="shared" ca="1" si="18"/>
        <v>500339.5378794084</v>
      </c>
      <c r="AF62" s="4">
        <f t="shared" ca="1" si="18"/>
        <v>472483.09536546288</v>
      </c>
      <c r="AG62" s="4">
        <f t="shared" ca="1" si="18"/>
        <v>475399.7474070451</v>
      </c>
      <c r="AH62" s="4">
        <f t="shared" ca="1" si="16"/>
        <v>368952.82682103402</v>
      </c>
      <c r="AI62" s="4">
        <f t="shared" ca="1" si="16"/>
        <v>362752.581577937</v>
      </c>
      <c r="AJ62" s="4">
        <f t="shared" ca="1" si="16"/>
        <v>300638.16344829521</v>
      </c>
      <c r="AK62" s="4">
        <f t="shared" ca="1" si="16"/>
        <v>304886.37549348606</v>
      </c>
      <c r="AL62" s="4">
        <f t="shared" ca="1" si="16"/>
        <v>309164.41100876534</v>
      </c>
      <c r="AM62" s="4">
        <f t="shared" ca="1" si="16"/>
        <v>313472.47012415336</v>
      </c>
      <c r="AN62" s="4">
        <f t="shared" ca="1" si="16"/>
        <v>317810.75419064419</v>
      </c>
      <c r="AO62" s="4">
        <f t="shared" ca="1" si="16"/>
        <v>322179.46578596078</v>
      </c>
      <c r="AP62" s="4">
        <f t="shared" ca="1" si="16"/>
        <v>327203.61502232344</v>
      </c>
      <c r="AQ62" s="4">
        <f t="shared" ca="1" si="16"/>
        <v>332267.31676226039</v>
      </c>
      <c r="AR62" s="4">
        <f t="shared" ca="1" si="16"/>
        <v>201247.20411914797</v>
      </c>
      <c r="AS62" s="4">
        <f t="shared" ca="1" si="16"/>
        <v>202647.96809074457</v>
      </c>
      <c r="AT62" s="4">
        <f t="shared" ca="1" si="16"/>
        <v>106150.24150730873</v>
      </c>
      <c r="AU62" s="4">
        <f t="shared" ca="1" si="16"/>
        <v>97159.802433169505</v>
      </c>
      <c r="AV62" s="4">
        <f t="shared" ca="1" si="16"/>
        <v>254548.68805567536</v>
      </c>
      <c r="AW62" s="4">
        <f t="shared" ca="1" si="16"/>
        <v>282705.84040616557</v>
      </c>
      <c r="AX62" s="4">
        <f t="shared" ca="1" si="17"/>
        <v>566267.98933394614</v>
      </c>
      <c r="AY62" s="4">
        <f t="shared" ca="1" si="17"/>
        <v>589210.73596672784</v>
      </c>
      <c r="AZ62" s="4">
        <f t="shared" ca="1" si="17"/>
        <v>691077.90734047035</v>
      </c>
      <c r="BA62" s="4">
        <f t="shared" ca="1" si="17"/>
        <v>33555248.684554324</v>
      </c>
      <c r="BB62" s="4">
        <f t="shared" si="17"/>
        <v>0</v>
      </c>
      <c r="BC62" s="4">
        <f t="shared" si="17"/>
        <v>0</v>
      </c>
      <c r="BD62" s="4">
        <f t="shared" si="17"/>
        <v>0</v>
      </c>
      <c r="BE62" s="4">
        <f t="shared" si="17"/>
        <v>0</v>
      </c>
      <c r="BF62" s="4">
        <f t="shared" si="17"/>
        <v>0</v>
      </c>
      <c r="BG62" s="4">
        <f t="shared" si="17"/>
        <v>0</v>
      </c>
      <c r="BH62" s="4">
        <f t="shared" si="17"/>
        <v>0</v>
      </c>
      <c r="BI62" s="4">
        <f t="shared" si="17"/>
        <v>0</v>
      </c>
      <c r="BK62" s="7">
        <f t="shared" ca="1" si="6"/>
        <v>0.16916476596749508</v>
      </c>
    </row>
    <row r="63" spans="1:63" x14ac:dyDescent="0.25">
      <c r="A63">
        <f t="shared" si="4"/>
        <v>52</v>
      </c>
      <c r="C63" s="4">
        <f t="shared" ca="1" si="19"/>
        <v>-12393780.078282315</v>
      </c>
      <c r="D63" s="4">
        <f t="shared" ca="1" si="19"/>
        <v>65465.41600232292</v>
      </c>
      <c r="E63" s="4">
        <f t="shared" ca="1" si="19"/>
        <v>105584.51877583371</v>
      </c>
      <c r="F63" s="4">
        <f t="shared" ca="1" si="19"/>
        <v>105012.70635722892</v>
      </c>
      <c r="G63" s="4">
        <f t="shared" ca="1" si="19"/>
        <v>145501.62903343659</v>
      </c>
      <c r="H63" s="4">
        <f t="shared" ca="1" si="19"/>
        <v>182081.56155831652</v>
      </c>
      <c r="I63" s="4">
        <f t="shared" ca="1" si="19"/>
        <v>219756.85259266268</v>
      </c>
      <c r="J63" s="4">
        <f t="shared" ca="1" si="19"/>
        <v>259116.54398298479</v>
      </c>
      <c r="K63" s="4">
        <f t="shared" ca="1" si="19"/>
        <v>299674.6505648279</v>
      </c>
      <c r="L63" s="4">
        <f t="shared" ca="1" si="19"/>
        <v>264301.55868395639</v>
      </c>
      <c r="M63" s="4">
        <f t="shared" ca="1" si="19"/>
        <v>254099.86813903888</v>
      </c>
      <c r="N63" s="4">
        <f t="shared" ca="1" si="19"/>
        <v>107723.62692006171</v>
      </c>
      <c r="O63" s="4">
        <f t="shared" ca="1" si="19"/>
        <v>122425.90316798323</v>
      </c>
      <c r="P63" s="4">
        <f t="shared" ca="1" si="19"/>
        <v>138511.07081898645</v>
      </c>
      <c r="Q63" s="4">
        <f t="shared" ca="1" si="19"/>
        <v>154854.60087503475</v>
      </c>
      <c r="R63" s="4">
        <f t="shared" ca="1" si="19"/>
        <v>175029.16987022533</v>
      </c>
      <c r="S63" s="4">
        <f t="shared" ca="1" si="18"/>
        <v>193199.34192772111</v>
      </c>
      <c r="T63" s="4">
        <f t="shared" ca="1" si="18"/>
        <v>6400935.3465358401</v>
      </c>
      <c r="U63" s="4">
        <f t="shared" ca="1" si="18"/>
        <v>130776.83370352478</v>
      </c>
      <c r="V63" s="4">
        <f t="shared" ca="1" si="18"/>
        <v>151173.51571790432</v>
      </c>
      <c r="W63" s="4">
        <f t="shared" ca="1" si="18"/>
        <v>171869.2322313913</v>
      </c>
      <c r="X63" s="4">
        <f t="shared" ca="1" si="18"/>
        <v>51307.772032202629</v>
      </c>
      <c r="Y63" s="4">
        <f t="shared" ca="1" si="18"/>
        <v>54179.214233044419</v>
      </c>
      <c r="Z63" s="4">
        <f t="shared" ca="1" si="18"/>
        <v>-61373.86073405412</v>
      </c>
      <c r="AA63" s="4">
        <f t="shared" ca="1" si="18"/>
        <v>-48723.649464718474</v>
      </c>
      <c r="AB63" s="4">
        <f t="shared" ca="1" si="18"/>
        <v>221535.88127383543</v>
      </c>
      <c r="AC63" s="4">
        <f t="shared" ca="1" si="18"/>
        <v>263254.40970708936</v>
      </c>
      <c r="AD63" s="4">
        <f t="shared" ca="1" si="18"/>
        <v>492800.44013678527</v>
      </c>
      <c r="AE63" s="4">
        <f t="shared" ca="1" si="18"/>
        <v>500339.5378794084</v>
      </c>
      <c r="AF63" s="4">
        <f t="shared" ca="1" si="18"/>
        <v>472483.09536546288</v>
      </c>
      <c r="AG63" s="4">
        <f t="shared" ca="1" si="18"/>
        <v>475399.7474070451</v>
      </c>
      <c r="AH63" s="4">
        <f t="shared" ca="1" si="16"/>
        <v>368952.82682103402</v>
      </c>
      <c r="AI63" s="4">
        <f t="shared" ca="1" si="16"/>
        <v>362752.581577937</v>
      </c>
      <c r="AJ63" s="4">
        <f t="shared" ca="1" si="16"/>
        <v>300638.16344829521</v>
      </c>
      <c r="AK63" s="4">
        <f t="shared" ca="1" si="16"/>
        <v>304886.37549348606</v>
      </c>
      <c r="AL63" s="4">
        <f t="shared" ca="1" si="16"/>
        <v>309164.41100876534</v>
      </c>
      <c r="AM63" s="4">
        <f t="shared" ca="1" si="16"/>
        <v>313472.47012415336</v>
      </c>
      <c r="AN63" s="4">
        <f t="shared" ca="1" si="16"/>
        <v>317810.75419064419</v>
      </c>
      <c r="AO63" s="4">
        <f t="shared" ca="1" si="16"/>
        <v>322179.46578596078</v>
      </c>
      <c r="AP63" s="4">
        <f t="shared" ca="1" si="16"/>
        <v>327203.61502232344</v>
      </c>
      <c r="AQ63" s="4">
        <f t="shared" ca="1" si="16"/>
        <v>332267.31676226039</v>
      </c>
      <c r="AR63" s="4">
        <f t="shared" ca="1" si="16"/>
        <v>201247.20411914797</v>
      </c>
      <c r="AS63" s="4">
        <f t="shared" ca="1" si="16"/>
        <v>202647.96809074457</v>
      </c>
      <c r="AT63" s="4">
        <f t="shared" ca="1" si="16"/>
        <v>106150.24150730873</v>
      </c>
      <c r="AU63" s="4">
        <f t="shared" ca="1" si="16"/>
        <v>97159.802433169505</v>
      </c>
      <c r="AV63" s="4">
        <f t="shared" ca="1" si="16"/>
        <v>254548.68805567536</v>
      </c>
      <c r="AW63" s="4">
        <f t="shared" ca="1" si="16"/>
        <v>282705.84040616557</v>
      </c>
      <c r="AX63" s="4">
        <f t="shared" ca="1" si="17"/>
        <v>566267.98933394614</v>
      </c>
      <c r="AY63" s="4">
        <f t="shared" ca="1" si="17"/>
        <v>589210.73596672784</v>
      </c>
      <c r="AZ63" s="4">
        <f t="shared" ca="1" si="17"/>
        <v>691077.90734047035</v>
      </c>
      <c r="BA63" s="4">
        <f t="shared" ca="1" si="17"/>
        <v>683173.31453014538</v>
      </c>
      <c r="BB63" s="4">
        <f t="shared" ca="1" si="17"/>
        <v>33785135.860109515</v>
      </c>
      <c r="BC63" s="4">
        <f t="shared" si="17"/>
        <v>0</v>
      </c>
      <c r="BD63" s="4">
        <f t="shared" si="17"/>
        <v>0</v>
      </c>
      <c r="BE63" s="4">
        <f t="shared" si="17"/>
        <v>0</v>
      </c>
      <c r="BF63" s="4">
        <f t="shared" si="17"/>
        <v>0</v>
      </c>
      <c r="BG63" s="4">
        <f t="shared" si="17"/>
        <v>0</v>
      </c>
      <c r="BH63" s="4">
        <f t="shared" si="17"/>
        <v>0</v>
      </c>
      <c r="BI63" s="4">
        <f t="shared" si="17"/>
        <v>0</v>
      </c>
      <c r="BK63" s="7">
        <f t="shared" ca="1" si="6"/>
        <v>0.16851898785301622</v>
      </c>
    </row>
    <row r="64" spans="1:63" x14ac:dyDescent="0.25">
      <c r="A64">
        <f t="shared" si="4"/>
        <v>53</v>
      </c>
      <c r="C64" s="4">
        <f t="shared" ca="1" si="19"/>
        <v>-12393780.078282315</v>
      </c>
      <c r="D64" s="4">
        <f t="shared" ca="1" si="19"/>
        <v>65465.41600232292</v>
      </c>
      <c r="E64" s="4">
        <f t="shared" ca="1" si="19"/>
        <v>105584.51877583371</v>
      </c>
      <c r="F64" s="4">
        <f t="shared" ca="1" si="19"/>
        <v>105012.70635722892</v>
      </c>
      <c r="G64" s="4">
        <f t="shared" ca="1" si="19"/>
        <v>145501.62903343659</v>
      </c>
      <c r="H64" s="4">
        <f t="shared" ca="1" si="19"/>
        <v>182081.56155831652</v>
      </c>
      <c r="I64" s="4">
        <f t="shared" ca="1" si="19"/>
        <v>219756.85259266268</v>
      </c>
      <c r="J64" s="4">
        <f t="shared" ca="1" si="19"/>
        <v>259116.54398298479</v>
      </c>
      <c r="K64" s="4">
        <f t="shared" ca="1" si="19"/>
        <v>299674.6505648279</v>
      </c>
      <c r="L64" s="4">
        <f t="shared" ca="1" si="19"/>
        <v>264301.55868395639</v>
      </c>
      <c r="M64" s="4">
        <f t="shared" ca="1" si="19"/>
        <v>254099.86813903888</v>
      </c>
      <c r="N64" s="4">
        <f t="shared" ca="1" si="19"/>
        <v>107723.62692006171</v>
      </c>
      <c r="O64" s="4">
        <f t="shared" ca="1" si="19"/>
        <v>122425.90316798323</v>
      </c>
      <c r="P64" s="4">
        <f t="shared" ca="1" si="19"/>
        <v>138511.07081898645</v>
      </c>
      <c r="Q64" s="4">
        <f t="shared" ca="1" si="19"/>
        <v>154854.60087503475</v>
      </c>
      <c r="R64" s="4">
        <f t="shared" ca="1" si="19"/>
        <v>175029.16987022533</v>
      </c>
      <c r="S64" s="4">
        <f t="shared" ca="1" si="18"/>
        <v>193199.34192772111</v>
      </c>
      <c r="T64" s="4">
        <f t="shared" ca="1" si="18"/>
        <v>6400935.3465358401</v>
      </c>
      <c r="U64" s="4">
        <f t="shared" ca="1" si="18"/>
        <v>130776.83370352478</v>
      </c>
      <c r="V64" s="4">
        <f t="shared" ca="1" si="18"/>
        <v>151173.51571790432</v>
      </c>
      <c r="W64" s="4">
        <f t="shared" ca="1" si="18"/>
        <v>171869.2322313913</v>
      </c>
      <c r="X64" s="4">
        <f t="shared" ca="1" si="18"/>
        <v>51307.772032202629</v>
      </c>
      <c r="Y64" s="4">
        <f t="shared" ca="1" si="18"/>
        <v>54179.214233044419</v>
      </c>
      <c r="Z64" s="4">
        <f t="shared" ca="1" si="18"/>
        <v>-61373.86073405412</v>
      </c>
      <c r="AA64" s="4">
        <f t="shared" ca="1" si="18"/>
        <v>-48723.649464718474</v>
      </c>
      <c r="AB64" s="4">
        <f t="shared" ca="1" si="18"/>
        <v>221535.88127383543</v>
      </c>
      <c r="AC64" s="4">
        <f t="shared" ca="1" si="18"/>
        <v>263254.40970708936</v>
      </c>
      <c r="AD64" s="4">
        <f t="shared" ca="1" si="18"/>
        <v>492800.44013678527</v>
      </c>
      <c r="AE64" s="4">
        <f t="shared" ca="1" si="18"/>
        <v>500339.5378794084</v>
      </c>
      <c r="AF64" s="4">
        <f t="shared" ca="1" si="18"/>
        <v>472483.09536546288</v>
      </c>
      <c r="AG64" s="4">
        <f t="shared" ca="1" si="18"/>
        <v>475399.7474070451</v>
      </c>
      <c r="AH64" s="4">
        <f t="shared" ca="1" si="16"/>
        <v>368952.82682103402</v>
      </c>
      <c r="AI64" s="4">
        <f t="shared" ca="1" si="16"/>
        <v>362752.581577937</v>
      </c>
      <c r="AJ64" s="4">
        <f t="shared" ca="1" si="16"/>
        <v>300638.16344829521</v>
      </c>
      <c r="AK64" s="4">
        <f t="shared" ca="1" si="16"/>
        <v>304886.37549348606</v>
      </c>
      <c r="AL64" s="4">
        <f t="shared" ca="1" si="16"/>
        <v>309164.41100876534</v>
      </c>
      <c r="AM64" s="4">
        <f t="shared" ca="1" si="16"/>
        <v>313472.47012415336</v>
      </c>
      <c r="AN64" s="4">
        <f t="shared" ca="1" si="16"/>
        <v>317810.75419064419</v>
      </c>
      <c r="AO64" s="4">
        <f t="shared" ca="1" si="16"/>
        <v>322179.46578596078</v>
      </c>
      <c r="AP64" s="4">
        <f t="shared" ca="1" si="16"/>
        <v>327203.61502232344</v>
      </c>
      <c r="AQ64" s="4">
        <f t="shared" ca="1" si="16"/>
        <v>332267.31676226039</v>
      </c>
      <c r="AR64" s="4">
        <f t="shared" ca="1" si="16"/>
        <v>201247.20411914797</v>
      </c>
      <c r="AS64" s="4">
        <f t="shared" ca="1" si="16"/>
        <v>202647.96809074457</v>
      </c>
      <c r="AT64" s="4">
        <f t="shared" ca="1" si="16"/>
        <v>106150.24150730873</v>
      </c>
      <c r="AU64" s="4">
        <f t="shared" ca="1" si="16"/>
        <v>97159.802433169505</v>
      </c>
      <c r="AV64" s="4">
        <f t="shared" ca="1" si="16"/>
        <v>254548.68805567536</v>
      </c>
      <c r="AW64" s="4">
        <f t="shared" ca="1" si="16"/>
        <v>282705.84040616557</v>
      </c>
      <c r="AX64" s="4">
        <f t="shared" ca="1" si="17"/>
        <v>566267.98933394614</v>
      </c>
      <c r="AY64" s="4">
        <f t="shared" ca="1" si="17"/>
        <v>589210.73596672784</v>
      </c>
      <c r="AZ64" s="4">
        <f t="shared" ca="1" si="17"/>
        <v>691077.90734047035</v>
      </c>
      <c r="BA64" s="4">
        <f t="shared" ca="1" si="17"/>
        <v>683173.31453014538</v>
      </c>
      <c r="BB64" s="4">
        <f t="shared" ca="1" si="17"/>
        <v>498602.99000363646</v>
      </c>
      <c r="BC64" s="4">
        <f t="shared" ca="1" si="17"/>
        <v>34205567.7684303</v>
      </c>
      <c r="BD64" s="4">
        <f t="shared" si="17"/>
        <v>0</v>
      </c>
      <c r="BE64" s="4">
        <f t="shared" si="17"/>
        <v>0</v>
      </c>
      <c r="BF64" s="4">
        <f t="shared" si="17"/>
        <v>0</v>
      </c>
      <c r="BG64" s="4">
        <f t="shared" si="17"/>
        <v>0</v>
      </c>
      <c r="BH64" s="4">
        <f t="shared" si="17"/>
        <v>0</v>
      </c>
      <c r="BI64" s="4">
        <f t="shared" si="17"/>
        <v>0</v>
      </c>
      <c r="BK64" s="7">
        <f ca="1">-1+(1+IRR(C64:BI64))^4</f>
        <v>0.16789121757154235</v>
      </c>
    </row>
    <row r="65" spans="1:63" x14ac:dyDescent="0.25">
      <c r="A65">
        <f t="shared" si="4"/>
        <v>54</v>
      </c>
      <c r="C65" s="4">
        <f t="shared" ca="1" si="19"/>
        <v>-12393780.078282315</v>
      </c>
      <c r="D65" s="4">
        <f t="shared" ca="1" si="19"/>
        <v>65465.41600232292</v>
      </c>
      <c r="E65" s="4">
        <f t="shared" ca="1" si="19"/>
        <v>105584.51877583371</v>
      </c>
      <c r="F65" s="4">
        <f t="shared" ca="1" si="19"/>
        <v>105012.70635722892</v>
      </c>
      <c r="G65" s="4">
        <f t="shared" ca="1" si="19"/>
        <v>145501.62903343659</v>
      </c>
      <c r="H65" s="4">
        <f t="shared" ca="1" si="19"/>
        <v>182081.56155831652</v>
      </c>
      <c r="I65" s="4">
        <f t="shared" ca="1" si="19"/>
        <v>219756.85259266268</v>
      </c>
      <c r="J65" s="4">
        <f t="shared" ca="1" si="19"/>
        <v>259116.54398298479</v>
      </c>
      <c r="K65" s="4">
        <f t="shared" ca="1" si="19"/>
        <v>299674.6505648279</v>
      </c>
      <c r="L65" s="4">
        <f t="shared" ca="1" si="19"/>
        <v>264301.55868395639</v>
      </c>
      <c r="M65" s="4">
        <f t="shared" ca="1" si="19"/>
        <v>254099.86813903888</v>
      </c>
      <c r="N65" s="4">
        <f t="shared" ca="1" si="19"/>
        <v>107723.62692006171</v>
      </c>
      <c r="O65" s="4">
        <f t="shared" ca="1" si="19"/>
        <v>122425.90316798323</v>
      </c>
      <c r="P65" s="4">
        <f t="shared" ca="1" si="19"/>
        <v>138511.07081898645</v>
      </c>
      <c r="Q65" s="4">
        <f t="shared" ca="1" si="19"/>
        <v>154854.60087503475</v>
      </c>
      <c r="R65" s="4">
        <f t="shared" ca="1" si="19"/>
        <v>175029.16987022533</v>
      </c>
      <c r="S65" s="4">
        <f t="shared" ca="1" si="18"/>
        <v>193199.34192772111</v>
      </c>
      <c r="T65" s="4">
        <f t="shared" ca="1" si="18"/>
        <v>6400935.3465358401</v>
      </c>
      <c r="U65" s="4">
        <f t="shared" ca="1" si="18"/>
        <v>130776.83370352478</v>
      </c>
      <c r="V65" s="4">
        <f t="shared" ca="1" si="18"/>
        <v>151173.51571790432</v>
      </c>
      <c r="W65" s="4">
        <f t="shared" ca="1" si="18"/>
        <v>171869.2322313913</v>
      </c>
      <c r="X65" s="4">
        <f t="shared" ca="1" si="18"/>
        <v>51307.772032202629</v>
      </c>
      <c r="Y65" s="4">
        <f t="shared" ca="1" si="18"/>
        <v>54179.214233044419</v>
      </c>
      <c r="Z65" s="4">
        <f t="shared" ca="1" si="18"/>
        <v>-61373.86073405412</v>
      </c>
      <c r="AA65" s="4">
        <f t="shared" ca="1" si="18"/>
        <v>-48723.649464718474</v>
      </c>
      <c r="AB65" s="4">
        <f t="shared" ca="1" si="18"/>
        <v>221535.88127383543</v>
      </c>
      <c r="AC65" s="4">
        <f t="shared" ca="1" si="18"/>
        <v>263254.40970708936</v>
      </c>
      <c r="AD65" s="4">
        <f t="shared" ca="1" si="18"/>
        <v>492800.44013678527</v>
      </c>
      <c r="AE65" s="4">
        <f t="shared" ca="1" si="18"/>
        <v>500339.5378794084</v>
      </c>
      <c r="AF65" s="4">
        <f t="shared" ca="1" si="18"/>
        <v>472483.09536546288</v>
      </c>
      <c r="AG65" s="4">
        <f t="shared" ca="1" si="18"/>
        <v>475399.7474070451</v>
      </c>
      <c r="AH65" s="4">
        <f t="shared" ca="1" si="16"/>
        <v>368952.82682103402</v>
      </c>
      <c r="AI65" s="4">
        <f t="shared" ca="1" si="16"/>
        <v>362752.581577937</v>
      </c>
      <c r="AJ65" s="4">
        <f t="shared" ca="1" si="16"/>
        <v>300638.16344829521</v>
      </c>
      <c r="AK65" s="4">
        <f t="shared" ca="1" si="16"/>
        <v>304886.37549348606</v>
      </c>
      <c r="AL65" s="4">
        <f t="shared" ca="1" si="16"/>
        <v>309164.41100876534</v>
      </c>
      <c r="AM65" s="4">
        <f t="shared" ca="1" si="16"/>
        <v>313472.47012415336</v>
      </c>
      <c r="AN65" s="4">
        <f t="shared" ca="1" si="16"/>
        <v>317810.75419064419</v>
      </c>
      <c r="AO65" s="4">
        <f t="shared" ca="1" si="16"/>
        <v>322179.46578596078</v>
      </c>
      <c r="AP65" s="4">
        <f t="shared" ca="1" si="16"/>
        <v>327203.61502232344</v>
      </c>
      <c r="AQ65" s="4">
        <f t="shared" ca="1" si="16"/>
        <v>332267.31676226039</v>
      </c>
      <c r="AR65" s="4">
        <f t="shared" ca="1" si="16"/>
        <v>201247.20411914797</v>
      </c>
      <c r="AS65" s="4">
        <f t="shared" ca="1" si="16"/>
        <v>202647.96809074457</v>
      </c>
      <c r="AT65" s="4">
        <f t="shared" ca="1" si="16"/>
        <v>106150.24150730873</v>
      </c>
      <c r="AU65" s="4">
        <f t="shared" ca="1" si="16"/>
        <v>97159.802433169505</v>
      </c>
      <c r="AV65" s="4">
        <f t="shared" ca="1" si="16"/>
        <v>254548.68805567536</v>
      </c>
      <c r="AW65" s="4">
        <f t="shared" ca="1" si="16"/>
        <v>282705.84040616557</v>
      </c>
      <c r="AX65" s="4">
        <f t="shared" ca="1" si="17"/>
        <v>566267.98933394614</v>
      </c>
      <c r="AY65" s="4">
        <f t="shared" ca="1" si="17"/>
        <v>589210.73596672784</v>
      </c>
      <c r="AZ65" s="4">
        <f t="shared" ca="1" si="17"/>
        <v>691077.90734047035</v>
      </c>
      <c r="BA65" s="4">
        <f t="shared" ca="1" si="17"/>
        <v>683173.31453014538</v>
      </c>
      <c r="BB65" s="4">
        <f t="shared" ca="1" si="17"/>
        <v>498602.99000363646</v>
      </c>
      <c r="BC65" s="4">
        <f t="shared" ca="1" si="17"/>
        <v>502701.32511423377</v>
      </c>
      <c r="BD65" s="4">
        <f t="shared" ca="1" si="17"/>
        <v>34761258.41031383</v>
      </c>
      <c r="BE65" s="4">
        <f t="shared" si="17"/>
        <v>0</v>
      </c>
      <c r="BF65" s="4">
        <f t="shared" si="17"/>
        <v>0</v>
      </c>
      <c r="BG65" s="4">
        <f t="shared" si="17"/>
        <v>0</v>
      </c>
      <c r="BH65" s="4">
        <f t="shared" si="17"/>
        <v>0</v>
      </c>
      <c r="BI65" s="4">
        <f t="shared" si="17"/>
        <v>0</v>
      </c>
      <c r="BK65" s="7">
        <f t="shared" ca="1" si="6"/>
        <v>0.16748062120984097</v>
      </c>
    </row>
    <row r="66" spans="1:63" x14ac:dyDescent="0.25">
      <c r="A66">
        <f t="shared" si="4"/>
        <v>55</v>
      </c>
      <c r="C66" s="4">
        <f t="shared" ca="1" si="19"/>
        <v>-12393780.078282315</v>
      </c>
      <c r="D66" s="4">
        <f t="shared" ca="1" si="19"/>
        <v>65465.41600232292</v>
      </c>
      <c r="E66" s="4">
        <f t="shared" ca="1" si="19"/>
        <v>105584.51877583371</v>
      </c>
      <c r="F66" s="4">
        <f t="shared" ca="1" si="19"/>
        <v>105012.70635722892</v>
      </c>
      <c r="G66" s="4">
        <f t="shared" ca="1" si="19"/>
        <v>145501.62903343659</v>
      </c>
      <c r="H66" s="4">
        <f t="shared" ca="1" si="19"/>
        <v>182081.56155831652</v>
      </c>
      <c r="I66" s="4">
        <f t="shared" ca="1" si="19"/>
        <v>219756.85259266268</v>
      </c>
      <c r="J66" s="4">
        <f t="shared" ca="1" si="19"/>
        <v>259116.54398298479</v>
      </c>
      <c r="K66" s="4">
        <f t="shared" ca="1" si="19"/>
        <v>299674.6505648279</v>
      </c>
      <c r="L66" s="4">
        <f t="shared" ca="1" si="19"/>
        <v>264301.55868395639</v>
      </c>
      <c r="M66" s="4">
        <f t="shared" ca="1" si="19"/>
        <v>254099.86813903888</v>
      </c>
      <c r="N66" s="4">
        <f t="shared" ca="1" si="19"/>
        <v>107723.62692006171</v>
      </c>
      <c r="O66" s="4">
        <f t="shared" ca="1" si="19"/>
        <v>122425.90316798323</v>
      </c>
      <c r="P66" s="4">
        <f t="shared" ca="1" si="19"/>
        <v>138511.07081898645</v>
      </c>
      <c r="Q66" s="4">
        <f t="shared" ca="1" si="19"/>
        <v>154854.60087503475</v>
      </c>
      <c r="R66" s="4">
        <f t="shared" ca="1" si="19"/>
        <v>175029.16987022533</v>
      </c>
      <c r="S66" s="4">
        <f t="shared" ca="1" si="18"/>
        <v>193199.34192772111</v>
      </c>
      <c r="T66" s="4">
        <f t="shared" ca="1" si="18"/>
        <v>6400935.3465358401</v>
      </c>
      <c r="U66" s="4">
        <f t="shared" ca="1" si="18"/>
        <v>130776.83370352478</v>
      </c>
      <c r="V66" s="4">
        <f t="shared" ca="1" si="18"/>
        <v>151173.51571790432</v>
      </c>
      <c r="W66" s="4">
        <f t="shared" ca="1" si="18"/>
        <v>171869.2322313913</v>
      </c>
      <c r="X66" s="4">
        <f t="shared" ca="1" si="18"/>
        <v>51307.772032202629</v>
      </c>
      <c r="Y66" s="4">
        <f t="shared" ca="1" si="18"/>
        <v>54179.214233044419</v>
      </c>
      <c r="Z66" s="4">
        <f t="shared" ca="1" si="18"/>
        <v>-61373.86073405412</v>
      </c>
      <c r="AA66" s="4">
        <f t="shared" ca="1" si="18"/>
        <v>-48723.649464718474</v>
      </c>
      <c r="AB66" s="4">
        <f t="shared" ca="1" si="18"/>
        <v>221535.88127383543</v>
      </c>
      <c r="AC66" s="4">
        <f t="shared" ca="1" si="18"/>
        <v>263254.40970708936</v>
      </c>
      <c r="AD66" s="4">
        <f t="shared" ca="1" si="18"/>
        <v>492800.44013678527</v>
      </c>
      <c r="AE66" s="4">
        <f t="shared" ca="1" si="18"/>
        <v>500339.5378794084</v>
      </c>
      <c r="AF66" s="4">
        <f t="shared" ca="1" si="18"/>
        <v>472483.09536546288</v>
      </c>
      <c r="AG66" s="4">
        <f t="shared" ca="1" si="18"/>
        <v>475399.7474070451</v>
      </c>
      <c r="AH66" s="4">
        <f t="shared" ca="1" si="16"/>
        <v>368952.82682103402</v>
      </c>
      <c r="AI66" s="4">
        <f t="shared" ca="1" si="16"/>
        <v>362752.581577937</v>
      </c>
      <c r="AJ66" s="4">
        <f t="shared" ca="1" si="16"/>
        <v>300638.16344829521</v>
      </c>
      <c r="AK66" s="4">
        <f t="shared" ca="1" si="16"/>
        <v>304886.37549348606</v>
      </c>
      <c r="AL66" s="4">
        <f t="shared" ca="1" si="16"/>
        <v>309164.41100876534</v>
      </c>
      <c r="AM66" s="4">
        <f t="shared" ca="1" si="16"/>
        <v>313472.47012415336</v>
      </c>
      <c r="AN66" s="4">
        <f t="shared" ca="1" si="16"/>
        <v>317810.75419064419</v>
      </c>
      <c r="AO66" s="4">
        <f t="shared" ca="1" si="16"/>
        <v>322179.46578596078</v>
      </c>
      <c r="AP66" s="4">
        <f t="shared" ca="1" si="16"/>
        <v>327203.61502232344</v>
      </c>
      <c r="AQ66" s="4">
        <f t="shared" ca="1" si="16"/>
        <v>332267.31676226039</v>
      </c>
      <c r="AR66" s="4">
        <f t="shared" ca="1" si="16"/>
        <v>201247.20411914797</v>
      </c>
      <c r="AS66" s="4">
        <f t="shared" ca="1" si="16"/>
        <v>202647.96809074457</v>
      </c>
      <c r="AT66" s="4">
        <f t="shared" ca="1" si="16"/>
        <v>106150.24150730873</v>
      </c>
      <c r="AU66" s="4">
        <f t="shared" ca="1" si="16"/>
        <v>97159.802433169505</v>
      </c>
      <c r="AV66" s="4">
        <f t="shared" ca="1" si="16"/>
        <v>254548.68805567536</v>
      </c>
      <c r="AW66" s="4">
        <f t="shared" ca="1" si="16"/>
        <v>282705.84040616557</v>
      </c>
      <c r="AX66" s="4">
        <f t="shared" ca="1" si="17"/>
        <v>566267.98933394614</v>
      </c>
      <c r="AY66" s="4">
        <f t="shared" ca="1" si="17"/>
        <v>589210.73596672784</v>
      </c>
      <c r="AZ66" s="4">
        <f t="shared" ca="1" si="17"/>
        <v>691077.90734047035</v>
      </c>
      <c r="BA66" s="4">
        <f t="shared" ca="1" si="17"/>
        <v>683173.31453014538</v>
      </c>
      <c r="BB66" s="4">
        <f t="shared" ca="1" si="17"/>
        <v>498602.99000363646</v>
      </c>
      <c r="BC66" s="4">
        <f t="shared" ca="1" si="17"/>
        <v>502701.32511423377</v>
      </c>
      <c r="BD66" s="4">
        <f t="shared" ca="1" si="17"/>
        <v>461875.72536467138</v>
      </c>
      <c r="BE66" s="4">
        <f t="shared" ca="1" si="17"/>
        <v>35363567.426229805</v>
      </c>
      <c r="BF66" s="4">
        <f t="shared" si="17"/>
        <v>0</v>
      </c>
      <c r="BG66" s="4">
        <f t="shared" si="17"/>
        <v>0</v>
      </c>
      <c r="BH66" s="4">
        <f t="shared" si="17"/>
        <v>0</v>
      </c>
      <c r="BI66" s="4">
        <f t="shared" si="17"/>
        <v>0</v>
      </c>
      <c r="BK66" s="7">
        <f t="shared" ca="1" si="6"/>
        <v>0.16706687915657081</v>
      </c>
    </row>
    <row r="67" spans="1:63" x14ac:dyDescent="0.25">
      <c r="A67">
        <f t="shared" si="4"/>
        <v>56</v>
      </c>
      <c r="C67" s="4">
        <f t="shared" ca="1" si="19"/>
        <v>-12393780.078282315</v>
      </c>
      <c r="D67" s="4">
        <f t="shared" ca="1" si="19"/>
        <v>65465.41600232292</v>
      </c>
      <c r="E67" s="4">
        <f t="shared" ca="1" si="19"/>
        <v>105584.51877583371</v>
      </c>
      <c r="F67" s="4">
        <f t="shared" ca="1" si="19"/>
        <v>105012.70635722892</v>
      </c>
      <c r="G67" s="4">
        <f t="shared" ca="1" si="19"/>
        <v>145501.62903343659</v>
      </c>
      <c r="H67" s="4">
        <f t="shared" ca="1" si="19"/>
        <v>182081.56155831652</v>
      </c>
      <c r="I67" s="4">
        <f t="shared" ca="1" si="19"/>
        <v>219756.85259266268</v>
      </c>
      <c r="J67" s="4">
        <f t="shared" ca="1" si="19"/>
        <v>259116.54398298479</v>
      </c>
      <c r="K67" s="4">
        <f t="shared" ca="1" si="19"/>
        <v>299674.6505648279</v>
      </c>
      <c r="L67" s="4">
        <f t="shared" ca="1" si="19"/>
        <v>264301.55868395639</v>
      </c>
      <c r="M67" s="4">
        <f t="shared" ca="1" si="19"/>
        <v>254099.86813903888</v>
      </c>
      <c r="N67" s="4">
        <f t="shared" ca="1" si="19"/>
        <v>107723.62692006171</v>
      </c>
      <c r="O67" s="4">
        <f t="shared" ca="1" si="19"/>
        <v>122425.90316798323</v>
      </c>
      <c r="P67" s="4">
        <f t="shared" ca="1" si="19"/>
        <v>138511.07081898645</v>
      </c>
      <c r="Q67" s="4">
        <f t="shared" ca="1" si="19"/>
        <v>154854.60087503475</v>
      </c>
      <c r="R67" s="4">
        <f t="shared" ca="1" si="19"/>
        <v>175029.16987022533</v>
      </c>
      <c r="S67" s="4">
        <f t="shared" ca="1" si="18"/>
        <v>193199.34192772111</v>
      </c>
      <c r="T67" s="4">
        <f t="shared" ca="1" si="18"/>
        <v>6400935.3465358401</v>
      </c>
      <c r="U67" s="4">
        <f t="shared" ca="1" si="18"/>
        <v>130776.83370352478</v>
      </c>
      <c r="V67" s="4">
        <f t="shared" ca="1" si="18"/>
        <v>151173.51571790432</v>
      </c>
      <c r="W67" s="4">
        <f t="shared" ca="1" si="18"/>
        <v>171869.2322313913</v>
      </c>
      <c r="X67" s="4">
        <f t="shared" ca="1" si="18"/>
        <v>51307.772032202629</v>
      </c>
      <c r="Y67" s="4">
        <f t="shared" ca="1" si="18"/>
        <v>54179.214233044419</v>
      </c>
      <c r="Z67" s="4">
        <f t="shared" ca="1" si="18"/>
        <v>-61373.86073405412</v>
      </c>
      <c r="AA67" s="4">
        <f t="shared" ca="1" si="18"/>
        <v>-48723.649464718474</v>
      </c>
      <c r="AB67" s="4">
        <f t="shared" ca="1" si="18"/>
        <v>221535.88127383543</v>
      </c>
      <c r="AC67" s="4">
        <f t="shared" ca="1" si="18"/>
        <v>263254.40970708936</v>
      </c>
      <c r="AD67" s="4">
        <f t="shared" ca="1" si="18"/>
        <v>492800.44013678527</v>
      </c>
      <c r="AE67" s="4">
        <f t="shared" ca="1" si="18"/>
        <v>500339.5378794084</v>
      </c>
      <c r="AF67" s="4">
        <f t="shared" ca="1" si="18"/>
        <v>472483.09536546288</v>
      </c>
      <c r="AG67" s="4">
        <f t="shared" ca="1" si="18"/>
        <v>475399.7474070451</v>
      </c>
      <c r="AH67" s="4">
        <f t="shared" ca="1" si="16"/>
        <v>368952.82682103402</v>
      </c>
      <c r="AI67" s="4">
        <f t="shared" ca="1" si="16"/>
        <v>362752.581577937</v>
      </c>
      <c r="AJ67" s="4">
        <f t="shared" ca="1" si="16"/>
        <v>300638.16344829521</v>
      </c>
      <c r="AK67" s="4">
        <f t="shared" ca="1" si="16"/>
        <v>304886.37549348606</v>
      </c>
      <c r="AL67" s="4">
        <f t="shared" ca="1" si="16"/>
        <v>309164.41100876534</v>
      </c>
      <c r="AM67" s="4">
        <f t="shared" ca="1" si="16"/>
        <v>313472.47012415336</v>
      </c>
      <c r="AN67" s="4">
        <f t="shared" ca="1" si="16"/>
        <v>317810.75419064419</v>
      </c>
      <c r="AO67" s="4">
        <f t="shared" ca="1" si="16"/>
        <v>322179.46578596078</v>
      </c>
      <c r="AP67" s="4">
        <f t="shared" ca="1" si="16"/>
        <v>327203.61502232344</v>
      </c>
      <c r="AQ67" s="4">
        <f t="shared" ca="1" si="16"/>
        <v>332267.31676226039</v>
      </c>
      <c r="AR67" s="4">
        <f t="shared" ca="1" si="16"/>
        <v>201247.20411914797</v>
      </c>
      <c r="AS67" s="4">
        <f t="shared" ca="1" si="16"/>
        <v>202647.96809074457</v>
      </c>
      <c r="AT67" s="4">
        <f t="shared" ca="1" si="16"/>
        <v>106150.24150730873</v>
      </c>
      <c r="AU67" s="4">
        <f t="shared" ca="1" si="16"/>
        <v>97159.802433169505</v>
      </c>
      <c r="AV67" s="4">
        <f t="shared" ca="1" si="16"/>
        <v>254548.68805567536</v>
      </c>
      <c r="AW67" s="4">
        <f t="shared" ca="1" si="16"/>
        <v>282705.84040616557</v>
      </c>
      <c r="AX67" s="4">
        <f t="shared" ca="1" si="17"/>
        <v>566267.98933394614</v>
      </c>
      <c r="AY67" s="4">
        <f t="shared" ca="1" si="17"/>
        <v>589210.73596672784</v>
      </c>
      <c r="AZ67" s="4">
        <f t="shared" ca="1" si="17"/>
        <v>691077.90734047035</v>
      </c>
      <c r="BA67" s="4">
        <f t="shared" ca="1" si="17"/>
        <v>683173.31453014538</v>
      </c>
      <c r="BB67" s="4">
        <f t="shared" ca="1" si="17"/>
        <v>498602.99000363646</v>
      </c>
      <c r="BC67" s="4">
        <f t="shared" ca="1" si="17"/>
        <v>502701.32511423377</v>
      </c>
      <c r="BD67" s="4">
        <f t="shared" ca="1" si="17"/>
        <v>461875.72536467138</v>
      </c>
      <c r="BE67" s="4">
        <f t="shared" ca="1" si="17"/>
        <v>462562.0513175563</v>
      </c>
      <c r="BF67" s="4">
        <f t="shared" ca="1" si="17"/>
        <v>35948174.593987919</v>
      </c>
      <c r="BG67" s="4">
        <f t="shared" si="17"/>
        <v>0</v>
      </c>
      <c r="BH67" s="4">
        <f t="shared" si="17"/>
        <v>0</v>
      </c>
      <c r="BI67" s="4">
        <f t="shared" si="17"/>
        <v>0</v>
      </c>
      <c r="BK67" s="7">
        <f t="shared" ca="1" si="6"/>
        <v>0.16661944981153298</v>
      </c>
    </row>
    <row r="68" spans="1:63" x14ac:dyDescent="0.25">
      <c r="A68">
        <f t="shared" si="4"/>
        <v>57</v>
      </c>
      <c r="C68" s="4">
        <f t="shared" ca="1" si="19"/>
        <v>-12393780.078282315</v>
      </c>
      <c r="D68" s="4">
        <f t="shared" ca="1" si="19"/>
        <v>65465.41600232292</v>
      </c>
      <c r="E68" s="4">
        <f t="shared" ca="1" si="19"/>
        <v>105584.51877583371</v>
      </c>
      <c r="F68" s="4">
        <f t="shared" ca="1" si="19"/>
        <v>105012.70635722892</v>
      </c>
      <c r="G68" s="4">
        <f t="shared" ca="1" si="19"/>
        <v>145501.62903343659</v>
      </c>
      <c r="H68" s="4">
        <f t="shared" ca="1" si="19"/>
        <v>182081.56155831652</v>
      </c>
      <c r="I68" s="4">
        <f t="shared" ca="1" si="19"/>
        <v>219756.85259266268</v>
      </c>
      <c r="J68" s="4">
        <f t="shared" ca="1" si="19"/>
        <v>259116.54398298479</v>
      </c>
      <c r="K68" s="4">
        <f t="shared" ca="1" si="19"/>
        <v>299674.6505648279</v>
      </c>
      <c r="L68" s="4">
        <f t="shared" ca="1" si="19"/>
        <v>264301.55868395639</v>
      </c>
      <c r="M68" s="4">
        <f t="shared" ca="1" si="19"/>
        <v>254099.86813903888</v>
      </c>
      <c r="N68" s="4">
        <f t="shared" ca="1" si="19"/>
        <v>107723.62692006171</v>
      </c>
      <c r="O68" s="4">
        <f t="shared" ca="1" si="19"/>
        <v>122425.90316798323</v>
      </c>
      <c r="P68" s="4">
        <f t="shared" ca="1" si="19"/>
        <v>138511.07081898645</v>
      </c>
      <c r="Q68" s="4">
        <f t="shared" ca="1" si="19"/>
        <v>154854.60087503475</v>
      </c>
      <c r="R68" s="4">
        <f t="shared" ca="1" si="19"/>
        <v>175029.16987022533</v>
      </c>
      <c r="S68" s="4">
        <f t="shared" ca="1" si="18"/>
        <v>193199.34192772111</v>
      </c>
      <c r="T68" s="4">
        <f t="shared" ca="1" si="18"/>
        <v>6400935.3465358401</v>
      </c>
      <c r="U68" s="4">
        <f t="shared" ca="1" si="18"/>
        <v>130776.83370352478</v>
      </c>
      <c r="V68" s="4">
        <f t="shared" ca="1" si="18"/>
        <v>151173.51571790432</v>
      </c>
      <c r="W68" s="4">
        <f t="shared" ca="1" si="18"/>
        <v>171869.2322313913</v>
      </c>
      <c r="X68" s="4">
        <f t="shared" ca="1" si="18"/>
        <v>51307.772032202629</v>
      </c>
      <c r="Y68" s="4">
        <f t="shared" ca="1" si="18"/>
        <v>54179.214233044419</v>
      </c>
      <c r="Z68" s="4">
        <f t="shared" ca="1" si="18"/>
        <v>-61373.86073405412</v>
      </c>
      <c r="AA68" s="4">
        <f t="shared" ca="1" si="18"/>
        <v>-48723.649464718474</v>
      </c>
      <c r="AB68" s="4">
        <f t="shared" ca="1" si="18"/>
        <v>221535.88127383543</v>
      </c>
      <c r="AC68" s="4">
        <f t="shared" ca="1" si="18"/>
        <v>263254.40970708936</v>
      </c>
      <c r="AD68" s="4">
        <f t="shared" ca="1" si="18"/>
        <v>492800.44013678527</v>
      </c>
      <c r="AE68" s="4">
        <f t="shared" ca="1" si="18"/>
        <v>500339.5378794084</v>
      </c>
      <c r="AF68" s="4">
        <f t="shared" ca="1" si="18"/>
        <v>472483.09536546288</v>
      </c>
      <c r="AG68" s="4">
        <f t="shared" ca="1" si="18"/>
        <v>475399.7474070451</v>
      </c>
      <c r="AH68" s="4">
        <f t="shared" ca="1" si="16"/>
        <v>368952.82682103402</v>
      </c>
      <c r="AI68" s="4">
        <f t="shared" ca="1" si="16"/>
        <v>362752.581577937</v>
      </c>
      <c r="AJ68" s="4">
        <f t="shared" ca="1" si="16"/>
        <v>300638.16344829521</v>
      </c>
      <c r="AK68" s="4">
        <f t="shared" ca="1" si="16"/>
        <v>304886.37549348606</v>
      </c>
      <c r="AL68" s="4">
        <f t="shared" ca="1" si="16"/>
        <v>309164.41100876534</v>
      </c>
      <c r="AM68" s="4">
        <f t="shared" ca="1" si="16"/>
        <v>313472.47012415336</v>
      </c>
      <c r="AN68" s="4">
        <f t="shared" ca="1" si="16"/>
        <v>317810.75419064419</v>
      </c>
      <c r="AO68" s="4">
        <f t="shared" ca="1" si="16"/>
        <v>322179.46578596078</v>
      </c>
      <c r="AP68" s="4">
        <f t="shared" ca="1" si="16"/>
        <v>327203.61502232344</v>
      </c>
      <c r="AQ68" s="4">
        <f t="shared" ca="1" si="16"/>
        <v>332267.31676226039</v>
      </c>
      <c r="AR68" s="4">
        <f t="shared" ca="1" si="16"/>
        <v>201247.20411914797</v>
      </c>
      <c r="AS68" s="4">
        <f t="shared" ca="1" si="16"/>
        <v>202647.96809074457</v>
      </c>
      <c r="AT68" s="4">
        <f t="shared" ca="1" si="16"/>
        <v>106150.24150730873</v>
      </c>
      <c r="AU68" s="4">
        <f t="shared" ca="1" si="16"/>
        <v>97159.802433169505</v>
      </c>
      <c r="AV68" s="4">
        <f t="shared" ca="1" si="16"/>
        <v>254548.68805567536</v>
      </c>
      <c r="AW68" s="4">
        <f t="shared" ca="1" si="16"/>
        <v>282705.84040616557</v>
      </c>
      <c r="AX68" s="4">
        <f t="shared" ca="1" si="17"/>
        <v>566267.98933394614</v>
      </c>
      <c r="AY68" s="4">
        <f t="shared" ca="1" si="17"/>
        <v>589210.73596672784</v>
      </c>
      <c r="AZ68" s="4">
        <f t="shared" ca="1" si="17"/>
        <v>691077.90734047035</v>
      </c>
      <c r="BA68" s="4">
        <f t="shared" ca="1" si="17"/>
        <v>683173.31453014538</v>
      </c>
      <c r="BB68" s="4">
        <f t="shared" ca="1" si="17"/>
        <v>498602.99000363646</v>
      </c>
      <c r="BC68" s="4">
        <f t="shared" ca="1" si="17"/>
        <v>502701.32511423377</v>
      </c>
      <c r="BD68" s="4">
        <f t="shared" ca="1" si="17"/>
        <v>461875.72536467138</v>
      </c>
      <c r="BE68" s="4">
        <f t="shared" ca="1" si="17"/>
        <v>462562.0513175563</v>
      </c>
      <c r="BF68" s="4">
        <f t="shared" ca="1" si="17"/>
        <v>440252.82385312358</v>
      </c>
      <c r="BG68" s="4">
        <f t="shared" ca="1" si="17"/>
        <v>36565333.580882192</v>
      </c>
      <c r="BH68" s="4">
        <f t="shared" si="17"/>
        <v>0</v>
      </c>
      <c r="BI68" s="4">
        <f t="shared" si="17"/>
        <v>0</v>
      </c>
      <c r="BK68" s="7">
        <f t="shared" ca="1" si="6"/>
        <v>0.16617756945318951</v>
      </c>
    </row>
    <row r="69" spans="1:63" x14ac:dyDescent="0.25">
      <c r="A69">
        <f>A68+1</f>
        <v>58</v>
      </c>
      <c r="C69" s="4">
        <f t="shared" ca="1" si="19"/>
        <v>-12393780.078282315</v>
      </c>
      <c r="D69" s="4">
        <f t="shared" ca="1" si="19"/>
        <v>65465.41600232292</v>
      </c>
      <c r="E69" s="4">
        <f t="shared" ca="1" si="19"/>
        <v>105584.51877583371</v>
      </c>
      <c r="F69" s="4">
        <f t="shared" ca="1" si="19"/>
        <v>105012.70635722892</v>
      </c>
      <c r="G69" s="4">
        <f t="shared" ca="1" si="19"/>
        <v>145501.62903343659</v>
      </c>
      <c r="H69" s="4">
        <f t="shared" ca="1" si="19"/>
        <v>182081.56155831652</v>
      </c>
      <c r="I69" s="4">
        <f t="shared" ca="1" si="19"/>
        <v>219756.85259266268</v>
      </c>
      <c r="J69" s="4">
        <f t="shared" ca="1" si="19"/>
        <v>259116.54398298479</v>
      </c>
      <c r="K69" s="4">
        <f t="shared" ca="1" si="19"/>
        <v>299674.6505648279</v>
      </c>
      <c r="L69" s="4">
        <f t="shared" ca="1" si="19"/>
        <v>264301.55868395639</v>
      </c>
      <c r="M69" s="4">
        <f t="shared" ca="1" si="19"/>
        <v>254099.86813903888</v>
      </c>
      <c r="N69" s="4">
        <f t="shared" ca="1" si="19"/>
        <v>107723.62692006171</v>
      </c>
      <c r="O69" s="4">
        <f t="shared" ca="1" si="19"/>
        <v>122425.90316798323</v>
      </c>
      <c r="P69" s="4">
        <f t="shared" ca="1" si="19"/>
        <v>138511.07081898645</v>
      </c>
      <c r="Q69" s="4">
        <f t="shared" ca="1" si="19"/>
        <v>154854.60087503475</v>
      </c>
      <c r="R69" s="4">
        <f t="shared" ca="1" si="19"/>
        <v>175029.16987022533</v>
      </c>
      <c r="S69" s="4">
        <f t="shared" ca="1" si="18"/>
        <v>193199.34192772111</v>
      </c>
      <c r="T69" s="4">
        <f t="shared" ca="1" si="18"/>
        <v>6400935.3465358401</v>
      </c>
      <c r="U69" s="4">
        <f t="shared" ca="1" si="18"/>
        <v>130776.83370352478</v>
      </c>
      <c r="V69" s="4">
        <f t="shared" ca="1" si="18"/>
        <v>151173.51571790432</v>
      </c>
      <c r="W69" s="4">
        <f t="shared" ca="1" si="18"/>
        <v>171869.2322313913</v>
      </c>
      <c r="X69" s="4">
        <f t="shared" ca="1" si="18"/>
        <v>51307.772032202629</v>
      </c>
      <c r="Y69" s="4">
        <f t="shared" ca="1" si="18"/>
        <v>54179.214233044419</v>
      </c>
      <c r="Z69" s="4">
        <f t="shared" ca="1" si="18"/>
        <v>-61373.86073405412</v>
      </c>
      <c r="AA69" s="4">
        <f t="shared" ca="1" si="18"/>
        <v>-48723.649464718474</v>
      </c>
      <c r="AB69" s="4">
        <f t="shared" ca="1" si="18"/>
        <v>221535.88127383543</v>
      </c>
      <c r="AC69" s="4">
        <f t="shared" ca="1" si="18"/>
        <v>263254.40970708936</v>
      </c>
      <c r="AD69" s="4">
        <f t="shared" ca="1" si="18"/>
        <v>492800.44013678527</v>
      </c>
      <c r="AE69" s="4">
        <f t="shared" ca="1" si="18"/>
        <v>500339.5378794084</v>
      </c>
      <c r="AF69" s="4">
        <f t="shared" ca="1" si="18"/>
        <v>472483.09536546288</v>
      </c>
      <c r="AG69" s="4">
        <f t="shared" ca="1" si="18"/>
        <v>475399.7474070451</v>
      </c>
      <c r="AH69" s="4">
        <f t="shared" ca="1" si="16"/>
        <v>368952.82682103402</v>
      </c>
      <c r="AI69" s="4">
        <f t="shared" ca="1" si="16"/>
        <v>362752.581577937</v>
      </c>
      <c r="AJ69" s="4">
        <f t="shared" ca="1" si="16"/>
        <v>300638.16344829521</v>
      </c>
      <c r="AK69" s="4">
        <f t="shared" ca="1" si="16"/>
        <v>304886.37549348606</v>
      </c>
      <c r="AL69" s="4">
        <f t="shared" ca="1" si="16"/>
        <v>309164.41100876534</v>
      </c>
      <c r="AM69" s="4">
        <f t="shared" ca="1" si="16"/>
        <v>313472.47012415336</v>
      </c>
      <c r="AN69" s="4">
        <f t="shared" ca="1" si="16"/>
        <v>317810.75419064419</v>
      </c>
      <c r="AO69" s="4">
        <f t="shared" ca="1" si="16"/>
        <v>322179.46578596078</v>
      </c>
      <c r="AP69" s="4">
        <f t="shared" ca="1" si="16"/>
        <v>327203.61502232344</v>
      </c>
      <c r="AQ69" s="4">
        <f t="shared" ca="1" si="16"/>
        <v>332267.31676226039</v>
      </c>
      <c r="AR69" s="4">
        <f t="shared" ca="1" si="16"/>
        <v>201247.20411914797</v>
      </c>
      <c r="AS69" s="4">
        <f t="shared" ca="1" si="16"/>
        <v>202647.96809074457</v>
      </c>
      <c r="AT69" s="4">
        <f t="shared" ca="1" si="16"/>
        <v>106150.24150730873</v>
      </c>
      <c r="AU69" s="4">
        <f t="shared" ca="1" si="16"/>
        <v>97159.802433169505</v>
      </c>
      <c r="AV69" s="4">
        <f t="shared" ca="1" si="16"/>
        <v>254548.68805567536</v>
      </c>
      <c r="AW69" s="4">
        <f t="shared" ca="1" si="16"/>
        <v>282705.84040616557</v>
      </c>
      <c r="AX69" s="4">
        <f t="shared" ca="1" si="17"/>
        <v>566267.98933394614</v>
      </c>
      <c r="AY69" s="4">
        <f t="shared" ca="1" si="17"/>
        <v>589210.73596672784</v>
      </c>
      <c r="AZ69" s="4">
        <f t="shared" ca="1" si="17"/>
        <v>691077.90734047035</v>
      </c>
      <c r="BA69" s="4">
        <f t="shared" ca="1" si="17"/>
        <v>683173.31453014538</v>
      </c>
      <c r="BB69" s="4">
        <f t="shared" ca="1" si="17"/>
        <v>498602.99000363646</v>
      </c>
      <c r="BC69" s="4">
        <f t="shared" ca="1" si="17"/>
        <v>502701.32511423377</v>
      </c>
      <c r="BD69" s="4">
        <f t="shared" ca="1" si="17"/>
        <v>461875.72536467138</v>
      </c>
      <c r="BE69" s="4">
        <f t="shared" ca="1" si="17"/>
        <v>462562.0513175563</v>
      </c>
      <c r="BF69" s="4">
        <f t="shared" ca="1" si="17"/>
        <v>440252.82385312358</v>
      </c>
      <c r="BG69" s="4">
        <f t="shared" ca="1" si="17"/>
        <v>445293.61555349902</v>
      </c>
      <c r="BH69" s="4">
        <f t="shared" ca="1" si="17"/>
        <v>36713732.927865565</v>
      </c>
      <c r="BI69" s="4">
        <f t="shared" si="17"/>
        <v>0</v>
      </c>
      <c r="BK69" s="7">
        <f t="shared" ca="1" si="6"/>
        <v>0.16514190323514</v>
      </c>
    </row>
    <row r="70" spans="1:63" x14ac:dyDescent="0.25">
      <c r="A70">
        <f>A69+1</f>
        <v>59</v>
      </c>
      <c r="C70" s="4">
        <f t="shared" ca="1" si="19"/>
        <v>-12393780.078282315</v>
      </c>
      <c r="D70" s="4">
        <f t="shared" ca="1" si="19"/>
        <v>65465.41600232292</v>
      </c>
      <c r="E70" s="4">
        <f t="shared" ca="1" si="19"/>
        <v>105584.51877583371</v>
      </c>
      <c r="F70" s="4">
        <f t="shared" ca="1" si="19"/>
        <v>105012.70635722892</v>
      </c>
      <c r="G70" s="4">
        <f t="shared" ca="1" si="19"/>
        <v>145501.62903343659</v>
      </c>
      <c r="H70" s="4">
        <f t="shared" ca="1" si="19"/>
        <v>182081.56155831652</v>
      </c>
      <c r="I70" s="4">
        <f t="shared" ca="1" si="19"/>
        <v>219756.85259266268</v>
      </c>
      <c r="J70" s="4">
        <f t="shared" ca="1" si="19"/>
        <v>259116.54398298479</v>
      </c>
      <c r="K70" s="4">
        <f t="shared" ca="1" si="19"/>
        <v>299674.6505648279</v>
      </c>
      <c r="L70" s="4">
        <f t="shared" ca="1" si="19"/>
        <v>264301.55868395639</v>
      </c>
      <c r="M70" s="4">
        <f t="shared" ca="1" si="19"/>
        <v>254099.86813903888</v>
      </c>
      <c r="N70" s="4">
        <f t="shared" ca="1" si="19"/>
        <v>107723.62692006171</v>
      </c>
      <c r="O70" s="4">
        <f t="shared" ca="1" si="19"/>
        <v>122425.90316798323</v>
      </c>
      <c r="P70" s="4">
        <f t="shared" ca="1" si="19"/>
        <v>138511.07081898645</v>
      </c>
      <c r="Q70" s="4">
        <f t="shared" ca="1" si="19"/>
        <v>154854.60087503475</v>
      </c>
      <c r="R70" s="4">
        <f t="shared" ca="1" si="19"/>
        <v>175029.16987022533</v>
      </c>
      <c r="S70" s="4">
        <f t="shared" ca="1" si="18"/>
        <v>193199.34192772111</v>
      </c>
      <c r="T70" s="4">
        <f t="shared" ca="1" si="18"/>
        <v>6400935.3465358401</v>
      </c>
      <c r="U70" s="4">
        <f t="shared" ca="1" si="18"/>
        <v>130776.83370352478</v>
      </c>
      <c r="V70" s="4">
        <f t="shared" ca="1" si="18"/>
        <v>151173.51571790432</v>
      </c>
      <c r="W70" s="4">
        <f t="shared" ca="1" si="18"/>
        <v>171869.2322313913</v>
      </c>
      <c r="X70" s="4">
        <f t="shared" ca="1" si="18"/>
        <v>51307.772032202629</v>
      </c>
      <c r="Y70" s="4">
        <f t="shared" ca="1" si="18"/>
        <v>54179.214233044419</v>
      </c>
      <c r="Z70" s="4">
        <f t="shared" ca="1" si="18"/>
        <v>-61373.86073405412</v>
      </c>
      <c r="AA70" s="4">
        <f t="shared" ca="1" si="18"/>
        <v>-48723.649464718474</v>
      </c>
      <c r="AB70" s="4">
        <f t="shared" ca="1" si="18"/>
        <v>221535.88127383543</v>
      </c>
      <c r="AC70" s="4">
        <f t="shared" ca="1" si="18"/>
        <v>263254.40970708936</v>
      </c>
      <c r="AD70" s="4">
        <f t="shared" ca="1" si="18"/>
        <v>492800.44013678527</v>
      </c>
      <c r="AE70" s="4">
        <f t="shared" ca="1" si="18"/>
        <v>500339.5378794084</v>
      </c>
      <c r="AF70" s="4">
        <f t="shared" ca="1" si="18"/>
        <v>472483.09536546288</v>
      </c>
      <c r="AG70" s="4">
        <f t="shared" ca="1" si="18"/>
        <v>475399.7474070451</v>
      </c>
      <c r="AH70" s="4">
        <f t="shared" ca="1" si="16"/>
        <v>368952.82682103402</v>
      </c>
      <c r="AI70" s="4">
        <f t="shared" ca="1" si="16"/>
        <v>362752.581577937</v>
      </c>
      <c r="AJ70" s="4">
        <f t="shared" ca="1" si="16"/>
        <v>300638.16344829521</v>
      </c>
      <c r="AK70" s="4">
        <f t="shared" ca="1" si="16"/>
        <v>304886.37549348606</v>
      </c>
      <c r="AL70" s="4">
        <f t="shared" ca="1" si="16"/>
        <v>309164.41100876534</v>
      </c>
      <c r="AM70" s="4">
        <f t="shared" ca="1" si="16"/>
        <v>313472.47012415336</v>
      </c>
      <c r="AN70" s="4">
        <f t="shared" ca="1" si="16"/>
        <v>317810.75419064419</v>
      </c>
      <c r="AO70" s="4">
        <f t="shared" ca="1" si="16"/>
        <v>322179.46578596078</v>
      </c>
      <c r="AP70" s="4">
        <f t="shared" ca="1" si="16"/>
        <v>327203.61502232344</v>
      </c>
      <c r="AQ70" s="4">
        <f t="shared" ca="1" si="16"/>
        <v>332267.31676226039</v>
      </c>
      <c r="AR70" s="4">
        <f t="shared" ca="1" si="16"/>
        <v>201247.20411914797</v>
      </c>
      <c r="AS70" s="4">
        <f t="shared" ca="1" si="16"/>
        <v>202647.96809074457</v>
      </c>
      <c r="AT70" s="4">
        <f t="shared" ca="1" si="16"/>
        <v>106150.24150730873</v>
      </c>
      <c r="AU70" s="4">
        <f t="shared" ca="1" si="16"/>
        <v>97159.802433169505</v>
      </c>
      <c r="AV70" s="4">
        <f t="shared" ca="1" si="16"/>
        <v>254548.68805567536</v>
      </c>
      <c r="AW70" s="4">
        <f t="shared" ca="1" si="16"/>
        <v>282705.84040616557</v>
      </c>
      <c r="AX70" s="4">
        <f t="shared" ca="1" si="17"/>
        <v>566267.98933394614</v>
      </c>
      <c r="AY70" s="4">
        <f t="shared" ca="1" si="17"/>
        <v>589210.73596672784</v>
      </c>
      <c r="AZ70" s="4">
        <f t="shared" ca="1" si="17"/>
        <v>691077.90734047035</v>
      </c>
      <c r="BA70" s="4">
        <f t="shared" ca="1" si="17"/>
        <v>683173.31453014538</v>
      </c>
      <c r="BB70" s="4">
        <f t="shared" ca="1" si="17"/>
        <v>498602.99000363646</v>
      </c>
      <c r="BC70" s="4">
        <f t="shared" ca="1" si="17"/>
        <v>502701.32511423377</v>
      </c>
      <c r="BD70" s="4">
        <f t="shared" ca="1" si="17"/>
        <v>461875.72536467138</v>
      </c>
      <c r="BE70" s="4">
        <f t="shared" ca="1" si="17"/>
        <v>462562.0513175563</v>
      </c>
      <c r="BF70" s="4">
        <f t="shared" ca="1" si="17"/>
        <v>440252.82385312358</v>
      </c>
      <c r="BG70" s="4">
        <f t="shared" ca="1" si="17"/>
        <v>445293.61555349902</v>
      </c>
      <c r="BH70" s="4">
        <f t="shared" ca="1" si="17"/>
        <v>451855.61069254286</v>
      </c>
      <c r="BI70" s="4">
        <f t="shared" ca="1" si="17"/>
        <v>36864519.836758539</v>
      </c>
      <c r="BK70" s="7">
        <f t="shared" ca="1" si="6"/>
        <v>0.16415504169230255</v>
      </c>
    </row>
    <row r="72" spans="1:63" x14ac:dyDescent="0.25">
      <c r="A72" t="s">
        <v>109</v>
      </c>
      <c r="D72" s="7">
        <f ca="1">OFFSET($BK$11,D11,0)</f>
        <v>1.6161159783704564</v>
      </c>
      <c r="E72" s="7">
        <f t="shared" ref="E72:BI72" ca="1" si="20">OFFSET($BK$11,E11,0)</f>
        <v>0.96073964254865118</v>
      </c>
      <c r="F72" s="7">
        <f t="shared" ca="1" si="20"/>
        <v>0.76891825212064924</v>
      </c>
      <c r="G72" s="7">
        <f t="shared" ca="1" si="20"/>
        <v>0.48098915842947743</v>
      </c>
      <c r="H72" s="7">
        <f t="shared" ca="1" si="20"/>
        <v>0.4178018324285766</v>
      </c>
      <c r="I72" s="7">
        <f t="shared" ca="1" si="20"/>
        <v>0.37677081726599271</v>
      </c>
      <c r="J72" s="7">
        <f t="shared" ca="1" si="20"/>
        <v>0.34112454091627908</v>
      </c>
      <c r="K72" s="7">
        <f t="shared" ca="1" si="20"/>
        <v>0.31467888461140325</v>
      </c>
      <c r="L72" s="7">
        <f t="shared" ca="1" si="20"/>
        <v>0.29059071698564631</v>
      </c>
      <c r="M72" s="7">
        <f t="shared" ca="1" si="20"/>
        <v>0.27121570841021714</v>
      </c>
      <c r="N72" s="7">
        <f t="shared" ca="1" si="20"/>
        <v>0.25987524814717311</v>
      </c>
      <c r="O72" s="7">
        <f t="shared" ca="1" si="20"/>
        <v>0.25016446278225146</v>
      </c>
      <c r="P72" s="7">
        <f t="shared" ca="1" si="20"/>
        <v>0.24115047622420227</v>
      </c>
      <c r="Q72" s="7">
        <f t="shared" ca="1" si="20"/>
        <v>0.23335607346280152</v>
      </c>
      <c r="R72" s="7">
        <f t="shared" ca="1" si="20"/>
        <v>0.21128393156709535</v>
      </c>
      <c r="S72" s="7">
        <f t="shared" ca="1" si="20"/>
        <v>0.20153692736728424</v>
      </c>
      <c r="T72" s="7">
        <f t="shared" ca="1" si="20"/>
        <v>0.18792408278806438</v>
      </c>
      <c r="U72" s="7">
        <f t="shared" ca="1" si="20"/>
        <v>0.18316668131863345</v>
      </c>
      <c r="V72" s="7">
        <f t="shared" ca="1" si="20"/>
        <v>0.17386575988788056</v>
      </c>
      <c r="W72" s="7">
        <f t="shared" ca="1" si="20"/>
        <v>0.16547906511580357</v>
      </c>
      <c r="X72" s="7">
        <f t="shared" ca="1" si="20"/>
        <v>0.16309209367781596</v>
      </c>
      <c r="Y72" s="7">
        <f t="shared" ca="1" si="20"/>
        <v>0.16080108698705065</v>
      </c>
      <c r="Z72" s="7">
        <f t="shared" ca="1" si="20"/>
        <v>0.17342885210061132</v>
      </c>
      <c r="AA72" s="7">
        <f t="shared" ca="1" si="20"/>
        <v>0.18376694439555474</v>
      </c>
      <c r="AB72" s="7">
        <f t="shared" ca="1" si="20"/>
        <v>0.18457188088719567</v>
      </c>
      <c r="AC72" s="7">
        <f t="shared" ca="1" si="20"/>
        <v>0.18521594938993036</v>
      </c>
      <c r="AD72" s="7">
        <f t="shared" ca="1" si="20"/>
        <v>0.18417074897146546</v>
      </c>
      <c r="AE72" s="7">
        <f t="shared" ca="1" si="20"/>
        <v>0.18310344821560998</v>
      </c>
      <c r="AF72" s="7">
        <f t="shared" ca="1" si="20"/>
        <v>0.18097535751228611</v>
      </c>
      <c r="AG72" s="7">
        <f t="shared" ca="1" si="20"/>
        <v>0.17886400134517566</v>
      </c>
      <c r="AH72" s="7">
        <f t="shared" ca="1" si="20"/>
        <v>0.17837825781604821</v>
      </c>
      <c r="AI72" s="7">
        <f t="shared" ca="1" si="20"/>
        <v>0.17784218242736305</v>
      </c>
      <c r="AJ72" s="7">
        <f t="shared" ca="1" si="20"/>
        <v>0.17703737854702095</v>
      </c>
      <c r="AK72" s="7">
        <f t="shared" ca="1" si="20"/>
        <v>0.17625162280101647</v>
      </c>
      <c r="AL72" s="7">
        <f t="shared" ca="1" si="20"/>
        <v>0.1754843481271855</v>
      </c>
      <c r="AM72" s="7">
        <f t="shared" ca="1" si="20"/>
        <v>0.17473500453726221</v>
      </c>
      <c r="AN72" s="7">
        <f t="shared" ca="1" si="20"/>
        <v>0.17400305931897231</v>
      </c>
      <c r="AO72" s="7">
        <f t="shared" ca="1" si="20"/>
        <v>0.17328799704607545</v>
      </c>
      <c r="AP72" s="7">
        <f t="shared" ca="1" si="20"/>
        <v>0.17199550209327419</v>
      </c>
      <c r="AQ72" s="7">
        <f t="shared" ca="1" si="20"/>
        <v>0.17076747827596783</v>
      </c>
      <c r="AR72" s="7">
        <f t="shared" ca="1" si="20"/>
        <v>0.16884995059144892</v>
      </c>
      <c r="AS72" s="7">
        <f t="shared" ca="1" si="20"/>
        <v>0.16701539598022364</v>
      </c>
      <c r="AT72" s="7">
        <f t="shared" ca="1" si="20"/>
        <v>0.16913264189826038</v>
      </c>
      <c r="AU72" s="7">
        <f t="shared" ca="1" si="20"/>
        <v>0.17094586364711928</v>
      </c>
      <c r="AV72" s="7">
        <f t="shared" ca="1" si="20"/>
        <v>0.1716619864075426</v>
      </c>
      <c r="AW72" s="7">
        <f t="shared" ca="1" si="20"/>
        <v>0.1723130258538581</v>
      </c>
      <c r="AX72" s="7">
        <f t="shared" ca="1" si="20"/>
        <v>0.17088510960739889</v>
      </c>
      <c r="AY72" s="7">
        <f t="shared" ca="1" si="20"/>
        <v>0.16956138100819351</v>
      </c>
      <c r="AZ72" s="7">
        <f t="shared" ca="1" si="20"/>
        <v>0.16937772038835974</v>
      </c>
      <c r="BA72" s="7">
        <f t="shared" ca="1" si="20"/>
        <v>0.16916476596749508</v>
      </c>
      <c r="BB72" s="7">
        <f t="shared" ca="1" si="20"/>
        <v>0.16851898785301622</v>
      </c>
      <c r="BC72" s="7">
        <f t="shared" ca="1" si="20"/>
        <v>0.16789121757154235</v>
      </c>
      <c r="BD72" s="7">
        <f t="shared" ca="1" si="20"/>
        <v>0.16748062120984097</v>
      </c>
      <c r="BE72" s="7">
        <f t="shared" ca="1" si="20"/>
        <v>0.16706687915657081</v>
      </c>
      <c r="BF72" s="7">
        <f t="shared" ca="1" si="20"/>
        <v>0.16661944981153298</v>
      </c>
      <c r="BG72" s="7">
        <f t="shared" ca="1" si="20"/>
        <v>0.16617756945318951</v>
      </c>
      <c r="BH72" s="7">
        <f t="shared" ca="1" si="20"/>
        <v>0.16514190323514</v>
      </c>
      <c r="BI72" s="7">
        <f t="shared" ca="1" si="20"/>
        <v>0.16415504169230255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BK72"/>
  <sheetViews>
    <sheetView workbookViewId="0">
      <selection activeCell="D8" sqref="D8"/>
    </sheetView>
  </sheetViews>
  <sheetFormatPr defaultRowHeight="15" x14ac:dyDescent="0.25"/>
  <cols>
    <col min="3" max="3" width="12.28515625" bestFit="1" customWidth="1"/>
    <col min="4" max="10" width="11.5703125" bestFit="1" customWidth="1"/>
  </cols>
  <sheetData>
    <row r="3" spans="1:63" x14ac:dyDescent="0.25">
      <c r="C3" s="2">
        <f>Timeline!C12</f>
        <v>2014.75</v>
      </c>
      <c r="D3" s="2">
        <f>Timeline!D12</f>
        <v>2015</v>
      </c>
      <c r="E3" s="2">
        <f>Timeline!E12</f>
        <v>2015.25</v>
      </c>
      <c r="F3" s="2">
        <f>Timeline!F12</f>
        <v>2015.5</v>
      </c>
      <c r="G3" s="2">
        <f>Timeline!G12</f>
        <v>2015.75</v>
      </c>
      <c r="H3" s="2">
        <f>Timeline!H12</f>
        <v>2016</v>
      </c>
      <c r="I3" s="2">
        <f>Timeline!I12</f>
        <v>2016.25</v>
      </c>
      <c r="J3" s="2">
        <f>Timeline!J12</f>
        <v>2016.5</v>
      </c>
      <c r="K3" s="2">
        <f>Timeline!K12</f>
        <v>2016.75</v>
      </c>
      <c r="L3" s="2">
        <f>Timeline!L12</f>
        <v>2017</v>
      </c>
      <c r="M3" s="2">
        <f>Timeline!M12</f>
        <v>2017.25</v>
      </c>
      <c r="N3" s="2">
        <f>Timeline!N12</f>
        <v>2017.5</v>
      </c>
      <c r="O3" s="2">
        <f>Timeline!O12</f>
        <v>2017.75</v>
      </c>
      <c r="P3" s="2">
        <f>Timeline!P12</f>
        <v>2018</v>
      </c>
      <c r="Q3" s="2">
        <f>Timeline!Q12</f>
        <v>2018.25</v>
      </c>
      <c r="R3" s="2">
        <f>Timeline!R12</f>
        <v>2018.5</v>
      </c>
      <c r="S3" s="2">
        <f>Timeline!S12</f>
        <v>2018.75</v>
      </c>
      <c r="T3" s="2">
        <f>Timeline!T12</f>
        <v>2019</v>
      </c>
      <c r="U3" s="2">
        <f>Timeline!U12</f>
        <v>2019.25</v>
      </c>
      <c r="V3" s="2">
        <f>Timeline!V12</f>
        <v>2019.5</v>
      </c>
      <c r="W3" s="2">
        <f>Timeline!W12</f>
        <v>2019.75</v>
      </c>
      <c r="X3" s="2">
        <f>Timeline!X12</f>
        <v>2020</v>
      </c>
      <c r="Y3" s="2">
        <f>Timeline!Y12</f>
        <v>2020.25</v>
      </c>
      <c r="Z3" s="2">
        <f>Timeline!Z12</f>
        <v>2020.5</v>
      </c>
      <c r="AA3" s="2">
        <f>Timeline!AA12</f>
        <v>2020.75</v>
      </c>
      <c r="AB3" s="2">
        <f>Timeline!AB12</f>
        <v>2021</v>
      </c>
      <c r="AC3" s="2">
        <f>Timeline!AC12</f>
        <v>2021.25</v>
      </c>
      <c r="AD3" s="2">
        <f>Timeline!AD12</f>
        <v>2021.5</v>
      </c>
      <c r="AE3" s="2">
        <f>Timeline!AE12</f>
        <v>2021.75</v>
      </c>
      <c r="AF3" s="2">
        <f>Timeline!AF12</f>
        <v>2022</v>
      </c>
      <c r="AG3" s="2">
        <f>Timeline!AG12</f>
        <v>2022.25</v>
      </c>
      <c r="AH3" s="2">
        <f>Timeline!AH12</f>
        <v>2022.5</v>
      </c>
      <c r="AI3" s="2">
        <f>Timeline!AI12</f>
        <v>2022.75</v>
      </c>
      <c r="AJ3" s="2">
        <f>Timeline!AJ12</f>
        <v>2023</v>
      </c>
      <c r="AK3" s="2">
        <f>Timeline!AK12</f>
        <v>2023.25</v>
      </c>
      <c r="AL3" s="2">
        <f>Timeline!AL12</f>
        <v>2023.5</v>
      </c>
      <c r="AM3" s="2">
        <f>Timeline!AM12</f>
        <v>2023.75</v>
      </c>
      <c r="AN3" s="2">
        <f>Timeline!AN12</f>
        <v>2024</v>
      </c>
      <c r="AO3" s="2">
        <f>Timeline!AO12</f>
        <v>2024.25</v>
      </c>
      <c r="AP3" s="2">
        <f>Timeline!AP12</f>
        <v>2024.5</v>
      </c>
      <c r="AQ3" s="2">
        <f>Timeline!AQ12</f>
        <v>2024.75</v>
      </c>
      <c r="AR3" s="2">
        <f>Timeline!AR12</f>
        <v>2025</v>
      </c>
      <c r="AS3" s="2">
        <f>Timeline!AS12</f>
        <v>2025.25</v>
      </c>
      <c r="AT3" s="2">
        <f>Timeline!AT12</f>
        <v>2025.5</v>
      </c>
      <c r="AU3" s="2">
        <f>Timeline!AU12</f>
        <v>2025.75</v>
      </c>
      <c r="AV3" s="2">
        <f>Timeline!AV12</f>
        <v>2026</v>
      </c>
      <c r="AW3" s="2">
        <f>Timeline!AW12</f>
        <v>2026.25</v>
      </c>
      <c r="AX3" s="2">
        <f>Timeline!AX12</f>
        <v>2026.5</v>
      </c>
      <c r="AY3" s="2">
        <f>Timeline!AY12</f>
        <v>2026.75</v>
      </c>
      <c r="AZ3" s="2">
        <f>Timeline!AZ12</f>
        <v>2027</v>
      </c>
      <c r="BA3" s="2">
        <f>Timeline!BA12</f>
        <v>2027.25</v>
      </c>
      <c r="BB3" s="2">
        <f>Timeline!BB12</f>
        <v>2027.5</v>
      </c>
      <c r="BC3" s="2">
        <f>Timeline!BC12</f>
        <v>2027.75</v>
      </c>
      <c r="BD3" s="2">
        <f>Timeline!BD12</f>
        <v>2028</v>
      </c>
      <c r="BE3" s="2">
        <f>Timeline!BE12</f>
        <v>2028.25</v>
      </c>
      <c r="BF3" s="2">
        <f>Timeline!BF12</f>
        <v>2028.5</v>
      </c>
      <c r="BG3" s="2">
        <f>Timeline!BG12</f>
        <v>2028.75</v>
      </c>
      <c r="BH3" s="2">
        <f>Timeline!BH12</f>
        <v>2029</v>
      </c>
      <c r="BI3" s="2">
        <f>Timeline!BI12</f>
        <v>2029.25</v>
      </c>
      <c r="BJ3" s="2">
        <f>Timeline!BJ12</f>
        <v>0</v>
      </c>
      <c r="BK3" s="2">
        <f>Timeline!BK12</f>
        <v>0</v>
      </c>
    </row>
    <row r="4" spans="1:63" x14ac:dyDescent="0.25">
      <c r="C4" s="2">
        <f>Timeline!C13</f>
        <v>2014</v>
      </c>
      <c r="D4" s="2">
        <f>Timeline!D13</f>
        <v>2015</v>
      </c>
      <c r="E4" s="2">
        <f>Timeline!E13</f>
        <v>2015</v>
      </c>
      <c r="F4" s="2">
        <f>Timeline!F13</f>
        <v>2015</v>
      </c>
      <c r="G4" s="2">
        <f>Timeline!G13</f>
        <v>2015</v>
      </c>
      <c r="H4" s="2">
        <f>Timeline!H13</f>
        <v>2016</v>
      </c>
      <c r="I4" s="2">
        <f>Timeline!I13</f>
        <v>2016</v>
      </c>
      <c r="J4" s="2">
        <f>Timeline!J13</f>
        <v>2016</v>
      </c>
      <c r="K4" s="2">
        <f>Timeline!K13</f>
        <v>2016</v>
      </c>
      <c r="L4" s="2">
        <f>Timeline!L13</f>
        <v>2017</v>
      </c>
      <c r="M4" s="2">
        <f>Timeline!M13</f>
        <v>2017</v>
      </c>
      <c r="N4" s="2">
        <f>Timeline!N13</f>
        <v>2017</v>
      </c>
      <c r="O4" s="2">
        <f>Timeline!O13</f>
        <v>2017</v>
      </c>
      <c r="P4" s="2">
        <f>Timeline!P13</f>
        <v>2018</v>
      </c>
      <c r="Q4" s="2">
        <f>Timeline!Q13</f>
        <v>2018</v>
      </c>
      <c r="R4" s="2">
        <f>Timeline!R13</f>
        <v>2018</v>
      </c>
      <c r="S4" s="2">
        <f>Timeline!S13</f>
        <v>2018</v>
      </c>
      <c r="T4" s="2">
        <f>Timeline!T13</f>
        <v>2019</v>
      </c>
      <c r="U4" s="2">
        <f>Timeline!U13</f>
        <v>2019</v>
      </c>
      <c r="V4" s="2">
        <f>Timeline!V13</f>
        <v>2019</v>
      </c>
      <c r="W4" s="2">
        <f>Timeline!W13</f>
        <v>2019</v>
      </c>
      <c r="X4" s="2">
        <f>Timeline!X13</f>
        <v>2020</v>
      </c>
      <c r="Y4" s="2">
        <f>Timeline!Y13</f>
        <v>2020</v>
      </c>
      <c r="Z4" s="2">
        <f>Timeline!Z13</f>
        <v>2020</v>
      </c>
      <c r="AA4" s="2">
        <f>Timeline!AA13</f>
        <v>2020</v>
      </c>
      <c r="AB4" s="2">
        <f>Timeline!AB13</f>
        <v>2021</v>
      </c>
      <c r="AC4" s="2">
        <f>Timeline!AC13</f>
        <v>2021</v>
      </c>
      <c r="AD4" s="2">
        <f>Timeline!AD13</f>
        <v>2021</v>
      </c>
      <c r="AE4" s="2">
        <f>Timeline!AE13</f>
        <v>2021</v>
      </c>
      <c r="AF4" s="2">
        <f>Timeline!AF13</f>
        <v>2022</v>
      </c>
      <c r="AG4" s="2">
        <f>Timeline!AG13</f>
        <v>2022</v>
      </c>
      <c r="AH4" s="2">
        <f>Timeline!AH13</f>
        <v>2022</v>
      </c>
      <c r="AI4" s="2">
        <f>Timeline!AI13</f>
        <v>2022</v>
      </c>
      <c r="AJ4" s="2">
        <f>Timeline!AJ13</f>
        <v>2023</v>
      </c>
      <c r="AK4" s="2">
        <f>Timeline!AK13</f>
        <v>2023</v>
      </c>
      <c r="AL4" s="2">
        <f>Timeline!AL13</f>
        <v>2023</v>
      </c>
      <c r="AM4" s="2">
        <f>Timeline!AM13</f>
        <v>2023</v>
      </c>
      <c r="AN4" s="2">
        <f>Timeline!AN13</f>
        <v>2024</v>
      </c>
      <c r="AO4" s="2">
        <f>Timeline!AO13</f>
        <v>2024</v>
      </c>
      <c r="AP4" s="2">
        <f>Timeline!AP13</f>
        <v>2024</v>
      </c>
      <c r="AQ4" s="2">
        <f>Timeline!AQ13</f>
        <v>2024</v>
      </c>
      <c r="AR4" s="2">
        <f>Timeline!AR13</f>
        <v>2025</v>
      </c>
      <c r="AS4" s="2">
        <f>Timeline!AS13</f>
        <v>2025</v>
      </c>
      <c r="AT4" s="2">
        <f>Timeline!AT13</f>
        <v>2025</v>
      </c>
      <c r="AU4" s="2">
        <f>Timeline!AU13</f>
        <v>2025</v>
      </c>
      <c r="AV4" s="2">
        <f>Timeline!AV13</f>
        <v>2026</v>
      </c>
      <c r="AW4" s="2">
        <f>Timeline!AW13</f>
        <v>2026</v>
      </c>
      <c r="AX4" s="2">
        <f>Timeline!AX13</f>
        <v>2026</v>
      </c>
      <c r="AY4" s="2">
        <f>Timeline!AY13</f>
        <v>2026</v>
      </c>
      <c r="AZ4" s="2">
        <f>Timeline!AZ13</f>
        <v>2027</v>
      </c>
      <c r="BA4" s="2">
        <f>Timeline!BA13</f>
        <v>2027</v>
      </c>
      <c r="BB4" s="2">
        <f>Timeline!BB13</f>
        <v>2027</v>
      </c>
      <c r="BC4" s="2">
        <f>Timeline!BC13</f>
        <v>2027</v>
      </c>
      <c r="BD4" s="2">
        <f>Timeline!BD13</f>
        <v>2028</v>
      </c>
      <c r="BE4" s="2">
        <f>Timeline!BE13</f>
        <v>2028</v>
      </c>
      <c r="BF4" s="2">
        <f>Timeline!BF13</f>
        <v>2028</v>
      </c>
      <c r="BG4" s="2">
        <f>Timeline!BG13</f>
        <v>2028</v>
      </c>
      <c r="BH4" s="2">
        <f>Timeline!BH13</f>
        <v>2029</v>
      </c>
      <c r="BI4" s="2">
        <f>Timeline!BI13</f>
        <v>2029</v>
      </c>
      <c r="BJ4" s="2">
        <f>Timeline!BJ13</f>
        <v>0</v>
      </c>
      <c r="BK4" s="2">
        <f>Timeline!BK13</f>
        <v>0</v>
      </c>
    </row>
    <row r="5" spans="1:63" x14ac:dyDescent="0.25">
      <c r="C5" s="2" t="str">
        <f>Timeline!C14</f>
        <v>Q4</v>
      </c>
      <c r="D5" s="2" t="str">
        <f>Timeline!D14</f>
        <v>Q1</v>
      </c>
      <c r="E5" s="2" t="str">
        <f>Timeline!E14</f>
        <v>Q2</v>
      </c>
      <c r="F5" s="2" t="str">
        <f>Timeline!F14</f>
        <v>Q3</v>
      </c>
      <c r="G5" s="2" t="str">
        <f>Timeline!G14</f>
        <v>Q4</v>
      </c>
      <c r="H5" s="2" t="str">
        <f>Timeline!H14</f>
        <v>Q1</v>
      </c>
      <c r="I5" s="2" t="str">
        <f>Timeline!I14</f>
        <v>Q2</v>
      </c>
      <c r="J5" s="2" t="str">
        <f>Timeline!J14</f>
        <v>Q3</v>
      </c>
      <c r="K5" s="2" t="str">
        <f>Timeline!K14</f>
        <v>Q4</v>
      </c>
      <c r="L5" s="2" t="str">
        <f>Timeline!L14</f>
        <v>Q1</v>
      </c>
      <c r="M5" s="2" t="str">
        <f>Timeline!M14</f>
        <v>Q2</v>
      </c>
      <c r="N5" s="2" t="str">
        <f>Timeline!N14</f>
        <v>Q3</v>
      </c>
      <c r="O5" s="2" t="str">
        <f>Timeline!O14</f>
        <v>Q4</v>
      </c>
      <c r="P5" s="2" t="str">
        <f>Timeline!P14</f>
        <v>Q1</v>
      </c>
      <c r="Q5" s="2" t="str">
        <f>Timeline!Q14</f>
        <v>Q2</v>
      </c>
      <c r="R5" s="2" t="str">
        <f>Timeline!R14</f>
        <v>Q3</v>
      </c>
      <c r="S5" s="2" t="str">
        <f>Timeline!S14</f>
        <v>Q4</v>
      </c>
      <c r="T5" s="2" t="str">
        <f>Timeline!T14</f>
        <v>Q1</v>
      </c>
      <c r="U5" s="2" t="str">
        <f>Timeline!U14</f>
        <v>Q2</v>
      </c>
      <c r="V5" s="2" t="str">
        <f>Timeline!V14</f>
        <v>Q3</v>
      </c>
      <c r="W5" s="2" t="str">
        <f>Timeline!W14</f>
        <v>Q4</v>
      </c>
      <c r="X5" s="2" t="str">
        <f>Timeline!X14</f>
        <v>Q1</v>
      </c>
      <c r="Y5" s="2" t="str">
        <f>Timeline!Y14</f>
        <v>Q2</v>
      </c>
      <c r="Z5" s="2" t="str">
        <f>Timeline!Z14</f>
        <v>Q3</v>
      </c>
      <c r="AA5" s="2" t="str">
        <f>Timeline!AA14</f>
        <v>Q4</v>
      </c>
      <c r="AB5" s="2" t="str">
        <f>Timeline!AB14</f>
        <v>Q1</v>
      </c>
      <c r="AC5" s="2" t="str">
        <f>Timeline!AC14</f>
        <v>Q2</v>
      </c>
      <c r="AD5" s="2" t="str">
        <f>Timeline!AD14</f>
        <v>Q3</v>
      </c>
      <c r="AE5" s="2" t="str">
        <f>Timeline!AE14</f>
        <v>Q4</v>
      </c>
      <c r="AF5" s="2" t="str">
        <f>Timeline!AF14</f>
        <v>Q1</v>
      </c>
      <c r="AG5" s="2" t="str">
        <f>Timeline!AG14</f>
        <v>Q2</v>
      </c>
      <c r="AH5" s="2" t="str">
        <f>Timeline!AH14</f>
        <v>Q3</v>
      </c>
      <c r="AI5" s="2" t="str">
        <f>Timeline!AI14</f>
        <v>Q4</v>
      </c>
      <c r="AJ5" s="2" t="str">
        <f>Timeline!AJ14</f>
        <v>Q1</v>
      </c>
      <c r="AK5" s="2" t="str">
        <f>Timeline!AK14</f>
        <v>Q2</v>
      </c>
      <c r="AL5" s="2" t="str">
        <f>Timeline!AL14</f>
        <v>Q3</v>
      </c>
      <c r="AM5" s="2" t="str">
        <f>Timeline!AM14</f>
        <v>Q4</v>
      </c>
      <c r="AN5" s="2" t="str">
        <f>Timeline!AN14</f>
        <v>Q1</v>
      </c>
      <c r="AO5" s="2" t="str">
        <f>Timeline!AO14</f>
        <v>Q2</v>
      </c>
      <c r="AP5" s="2" t="str">
        <f>Timeline!AP14</f>
        <v>Q3</v>
      </c>
      <c r="AQ5" s="2" t="str">
        <f>Timeline!AQ14</f>
        <v>Q4</v>
      </c>
      <c r="AR5" s="2" t="str">
        <f>Timeline!AR14</f>
        <v>Q1</v>
      </c>
      <c r="AS5" s="2" t="str">
        <f>Timeline!AS14</f>
        <v>Q2</v>
      </c>
      <c r="AT5" s="2" t="str">
        <f>Timeline!AT14</f>
        <v>Q3</v>
      </c>
      <c r="AU5" s="2" t="str">
        <f>Timeline!AU14</f>
        <v>Q4</v>
      </c>
      <c r="AV5" s="2" t="str">
        <f>Timeline!AV14</f>
        <v>Q1</v>
      </c>
      <c r="AW5" s="2" t="str">
        <f>Timeline!AW14</f>
        <v>Q2</v>
      </c>
      <c r="AX5" s="2" t="str">
        <f>Timeline!AX14</f>
        <v>Q3</v>
      </c>
      <c r="AY5" s="2" t="str">
        <f>Timeline!AY14</f>
        <v>Q4</v>
      </c>
      <c r="AZ5" s="2" t="str">
        <f>Timeline!AZ14</f>
        <v>Q1</v>
      </c>
      <c r="BA5" s="2" t="str">
        <f>Timeline!BA14</f>
        <v>Q2</v>
      </c>
      <c r="BB5" s="2" t="str">
        <f>Timeline!BB14</f>
        <v>Q3</v>
      </c>
      <c r="BC5" s="2" t="str">
        <f>Timeline!BC14</f>
        <v>Q4</v>
      </c>
      <c r="BD5" s="2" t="str">
        <f>Timeline!BD14</f>
        <v>Q1</v>
      </c>
      <c r="BE5" s="2" t="str">
        <f>Timeline!BE14</f>
        <v>Q2</v>
      </c>
      <c r="BF5" s="2" t="str">
        <f>Timeline!BF14</f>
        <v>Q3</v>
      </c>
      <c r="BG5" s="2" t="str">
        <f>Timeline!BG14</f>
        <v>Q4</v>
      </c>
      <c r="BH5" s="2" t="str">
        <f>Timeline!BH14</f>
        <v>Q1</v>
      </c>
      <c r="BI5" s="2" t="str">
        <f>Timeline!BI14</f>
        <v>Q2</v>
      </c>
      <c r="BJ5" s="2">
        <f>Timeline!BJ14</f>
        <v>0</v>
      </c>
      <c r="BK5" s="2">
        <f>Timeline!BK14</f>
        <v>0</v>
      </c>
    </row>
    <row r="7" spans="1:63" x14ac:dyDescent="0.25">
      <c r="A7" t="s">
        <v>110</v>
      </c>
      <c r="C7" s="4">
        <f ca="1">'Qtr Cash Flow'!C27+Operations!C60</f>
        <v>-12344772.659999998</v>
      </c>
      <c r="D7" s="4">
        <f ca="1">'Qtr Cash Flow'!D27+Operations!D60</f>
        <v>114517.84768858641</v>
      </c>
      <c r="E7" s="4">
        <f ca="1">'Qtr Cash Flow'!E27+Operations!E60</f>
        <v>159245.50054871023</v>
      </c>
      <c r="F7" s="4">
        <f ca="1">'Qtr Cash Flow'!F27+Operations!F60</f>
        <v>163438.52059680008</v>
      </c>
      <c r="G7" s="4">
        <f ca="1">'Qtr Cash Flow'!G27+Operations!G60</f>
        <v>201368.27701295362</v>
      </c>
      <c r="H7" s="4">
        <f ca="1">'Qtr Cash Flow'!H27+Operations!H60</f>
        <v>239827.08047381925</v>
      </c>
      <c r="I7" s="4">
        <f ca="1">'Qtr Cash Flow'!I27+Operations!I60</f>
        <v>279310.91302801954</v>
      </c>
      <c r="J7" s="4">
        <f ca="1">'Qtr Cash Flow'!J27+Operations!J60</f>
        <v>319840.98635823879</v>
      </c>
      <c r="K7" s="4">
        <f ca="1">'Qtr Cash Flow'!K27+Operations!K60</f>
        <v>361438.90896353911</v>
      </c>
      <c r="L7" s="4">
        <f ca="1">'Qtr Cash Flow'!L27+Operations!L60</f>
        <v>326787.44633842469</v>
      </c>
      <c r="M7" s="4">
        <f ca="1">'Qtr Cash Flow'!M27+Operations!M60</f>
        <v>317294.14593355876</v>
      </c>
      <c r="N7" s="4">
        <f ca="1">'Qtr Cash Flow'!N27+Operations!N60</f>
        <v>172748.32687686911</v>
      </c>
      <c r="O7" s="4">
        <f ca="1">'Qtr Cash Flow'!O27+Operations!O60</f>
        <v>189248.76321755094</v>
      </c>
      <c r="P7" s="4">
        <f ca="1">'Qtr Cash Flow'!P27+Operations!P60</f>
        <v>206983.70851536031</v>
      </c>
      <c r="Q7" s="4">
        <f ca="1">'Qtr Cash Flow'!Q27+Operations!Q60</f>
        <v>224956.68581601168</v>
      </c>
      <c r="R7" s="4">
        <f ca="1">'Qtr Cash Flow'!R27+Operations!R60</f>
        <v>243170.2504686802</v>
      </c>
      <c r="S7" s="4">
        <f ca="1">'Qtr Cash Flow'!S27+Operations!S60</f>
        <v>261626.98263411425</v>
      </c>
      <c r="T7" s="4">
        <f ca="1">'Qtr Cash Flow'!T27+Operations!T60</f>
        <v>6448898.5332846474</v>
      </c>
      <c r="U7" s="4">
        <f ca="1">'Qtr Cash Flow'!U27+Operations!U60</f>
        <v>179086.06161055525</v>
      </c>
      <c r="V7" s="4">
        <f ca="1">'Qtr Cash Flow'!V27+Operations!V60</f>
        <v>198288.02881879662</v>
      </c>
      <c r="W7" s="4">
        <f ca="1">'Qtr Cash Flow'!W27+Operations!W60</f>
        <v>217743.73687839697</v>
      </c>
      <c r="X7" s="4">
        <f ca="1">'Qtr Cash Flow'!X27+Operations!X60</f>
        <v>98026.223746731732</v>
      </c>
      <c r="Y7" s="4">
        <f ca="1">'Qtr Cash Flow'!Y27+Operations!Y60</f>
        <v>101727.14024884228</v>
      </c>
      <c r="Z7" s="4">
        <f ca="1">'Qtr Cash Flow'!Z27+Operations!Z60</f>
        <v>-7003.577671958119</v>
      </c>
      <c r="AA7" s="4">
        <f ca="1">'Qtr Cash Flow'!AA27+Operations!AA60</f>
        <v>12482.101290081337</v>
      </c>
      <c r="AB7" s="4">
        <f ca="1">'Qtr Cash Flow'!AB27+Operations!AB60</f>
        <v>285069.22144404636</v>
      </c>
      <c r="AC7" s="4">
        <f ca="1">'Qtr Cash Flow'!AC27+Operations!AC60</f>
        <v>329043.37506145955</v>
      </c>
      <c r="AD7" s="4">
        <f ca="1">'Qtr Cash Flow'!AD27+Operations!AD60</f>
        <v>559330.91825866152</v>
      </c>
      <c r="AE7" s="4">
        <f ca="1">'Qtr Cash Flow'!AE27+Operations!AE60</f>
        <v>567555.48005837307</v>
      </c>
      <c r="AF7" s="4">
        <f ca="1">'Qtr Cash Flow'!AF27+Operations!AF60</f>
        <v>539793.92105305556</v>
      </c>
      <c r="AG7" s="4">
        <f ca="1">'Qtr Cash Flow'!AG27+Operations!AG60</f>
        <v>542710.37541020766</v>
      </c>
      <c r="AH7" s="4">
        <f ca="1">'Qtr Cash Flow'!AH27+Operations!AH60</f>
        <v>437603.66818053939</v>
      </c>
      <c r="AI7" s="4">
        <f ca="1">'Qtr Cash Flow'!AI27+Operations!AI60</f>
        <v>432755.14270066906</v>
      </c>
      <c r="AJ7" s="4">
        <f ca="1">'Qtr Cash Flow'!AJ27+Operations!AJ60</f>
        <v>372005.17562437686</v>
      </c>
      <c r="AK7" s="4">
        <f ca="1">'Qtr Cash Flow'!AK27+Operations!AK60</f>
        <v>377629.62396525982</v>
      </c>
      <c r="AL7" s="4">
        <f ca="1">'Qtr Cash Flow'!AL27+Operations!AL60</f>
        <v>383295.78924319911</v>
      </c>
      <c r="AM7" s="4">
        <f ca="1">'Qtr Cash Flow'!AM27+Operations!AM60</f>
        <v>389003.98087570776</v>
      </c>
      <c r="AN7" s="4">
        <f ca="1">'Qtr Cash Flow'!AN27+Operations!AN60</f>
        <v>394754.51057527633</v>
      </c>
      <c r="AO7" s="4">
        <f ca="1">'Qtr Cash Flow'!AO27+Operations!AO60</f>
        <v>400547.69236638531</v>
      </c>
      <c r="AP7" s="4">
        <f ca="1">'Qtr Cash Flow'!AP27+Operations!AP60</f>
        <v>406383.84260266158</v>
      </c>
      <c r="AQ7" s="4">
        <f ca="1">'Qtr Cash Flow'!AQ27+Operations!AQ60</f>
        <v>412263.27998414607</v>
      </c>
      <c r="AR7" s="4">
        <f ca="1">'Qtr Cash Flow'!AR27+Operations!AR60</f>
        <v>281634.37083790882</v>
      </c>
      <c r="AS7" s="4">
        <f ca="1">'Qtr Cash Flow'!AS27+Operations!AS60</f>
        <v>283421.1506852131</v>
      </c>
      <c r="AT7" s="4">
        <f ca="1">'Qtr Cash Flow'!AT27+Operations!AT60</f>
        <v>192427.14993305766</v>
      </c>
      <c r="AU7" s="4">
        <f ca="1">'Qtr Cash Flow'!AU27+Operations!AU60</f>
        <v>189017.51889142784</v>
      </c>
      <c r="AV7" s="4">
        <f ca="1">'Qtr Cash Flow'!AV27+Operations!AV60</f>
        <v>350340.67058192729</v>
      </c>
      <c r="AW7" s="4">
        <f ca="1">'Qtr Cash Flow'!AW27+Operations!AW60</f>
        <v>382482.67599187436</v>
      </c>
      <c r="AX7" s="4">
        <f ca="1">'Qtr Cash Flow'!AX27+Operations!AX60</f>
        <v>666020.96213893907</v>
      </c>
      <c r="AY7" s="4">
        <f ca="1">'Qtr Cash Flow'!AY27+Operations!AY60</f>
        <v>688922.15735429409</v>
      </c>
      <c r="AZ7" s="4">
        <f ca="1">'Qtr Cash Flow'!AZ27+Operations!AZ60</f>
        <v>792290.9041910636</v>
      </c>
      <c r="BA7" s="4">
        <f ca="1">'Qtr Cash Flow'!BA27+Operations!BA60</f>
        <v>785898.55006147095</v>
      </c>
      <c r="BB7" s="4">
        <f ca="1">'Qtr Cash Flow'!BB27+Operations!BB60</f>
        <v>602623.40522271732</v>
      </c>
      <c r="BC7" s="4">
        <f ca="1">'Qtr Cash Flow'!BC27+Operations!BC60</f>
        <v>608022.78274959652</v>
      </c>
      <c r="BD7" s="4">
        <f ca="1">'Qtr Cash Flow'!BD27+Operations!BD60</f>
        <v>569061.29625513754</v>
      </c>
      <c r="BE7" s="4">
        <f ca="1">'Qtr Cash Flow'!BE27+Operations!BE60</f>
        <v>571627.69311415707</v>
      </c>
      <c r="BF7" s="4">
        <f ca="1">'Qtr Cash Flow'!BF27+Operations!BF60</f>
        <v>551215.07938479481</v>
      </c>
      <c r="BG7" s="4">
        <f ca="1">'Qtr Cash Flow'!BG27+Operations!BG60</f>
        <v>558168.74044515123</v>
      </c>
      <c r="BH7" s="4">
        <f ca="1">'Qtr Cash Flow'!BH27+Operations!BH60</f>
        <v>565173.97730870859</v>
      </c>
      <c r="BI7" s="4">
        <f ca="1">'Qtr Cash Flow'!BI27+Operations!BI60</f>
        <v>755029.02781378082</v>
      </c>
    </row>
    <row r="8" spans="1:63" x14ac:dyDescent="0.25">
      <c r="A8" t="s">
        <v>41</v>
      </c>
      <c r="C8" s="4">
        <f ca="1">Valuation!C68</f>
        <v>15682373.850341283</v>
      </c>
      <c r="D8" s="4">
        <f ca="1">Valuation!D68</f>
        <v>15696778.139604315</v>
      </c>
      <c r="E8" s="4">
        <f ca="1">Valuation!E68</f>
        <v>17171514.16732049</v>
      </c>
      <c r="F8" s="4">
        <f ca="1">Valuation!F68</f>
        <v>18696260.556662776</v>
      </c>
      <c r="G8" s="4">
        <f ca="1">Valuation!G68</f>
        <v>17877327.353445448</v>
      </c>
      <c r="H8" s="4">
        <f ca="1">Valuation!H68</f>
        <v>18478566.052960873</v>
      </c>
      <c r="I8" s="4">
        <f ca="1">Valuation!I68</f>
        <v>19057299.3393142</v>
      </c>
      <c r="J8" s="4">
        <f ca="1">Valuation!J68</f>
        <v>19431821.560081273</v>
      </c>
      <c r="K8" s="4">
        <f ca="1">Valuation!K68</f>
        <v>19764562.687587582</v>
      </c>
      <c r="L8" s="4">
        <f ca="1">Valuation!L68</f>
        <v>19995484.049429849</v>
      </c>
      <c r="M8" s="4">
        <f ca="1">Valuation!M68</f>
        <v>20222168.894246355</v>
      </c>
      <c r="N8" s="4">
        <f ca="1">Valuation!N68</f>
        <v>20807903.986178368</v>
      </c>
      <c r="O8" s="4">
        <f ca="1">Valuation!O68</f>
        <v>21383315.215861671</v>
      </c>
      <c r="P8" s="4">
        <f ca="1">Valuation!P68</f>
        <v>21911244.062839635</v>
      </c>
      <c r="Q8" s="4">
        <f ca="1">Valuation!Q68</f>
        <v>22432667.18111261</v>
      </c>
      <c r="R8" s="4">
        <f ca="1">Valuation!R68</f>
        <v>21805145.791505557</v>
      </c>
      <c r="S8" s="4">
        <f ca="1">Valuation!S68</f>
        <v>21896845.026045803</v>
      </c>
      <c r="T8" s="4">
        <f ca="1">Valuation!T68</f>
        <v>15348219.759618323</v>
      </c>
      <c r="U8" s="4">
        <f ca="1">Valuation!U68</f>
        <v>15458952.930249751</v>
      </c>
      <c r="V8" s="4">
        <f ca="1">Valuation!V68</f>
        <v>15076644.192285541</v>
      </c>
      <c r="W8" s="4">
        <f ca="1">Valuation!W68</f>
        <v>14679841.487041812</v>
      </c>
      <c r="X8" s="4">
        <f ca="1">Valuation!X68</f>
        <v>14949904.548649311</v>
      </c>
      <c r="Y8" s="4">
        <f ca="1">Valuation!Y68</f>
        <v>15215336.325055316</v>
      </c>
      <c r="Z8" s="4">
        <f ca="1">Valuation!Z68</f>
        <v>17398490.579870719</v>
      </c>
      <c r="AA8" s="4">
        <f ca="1">Valuation!AA68</f>
        <v>19585840.241535939</v>
      </c>
      <c r="AB8" s="4">
        <f ca="1">Valuation!AB68</f>
        <v>20330668.854467489</v>
      </c>
      <c r="AC8" s="4">
        <f ca="1">Valuation!AC68</f>
        <v>21052468.913398463</v>
      </c>
      <c r="AD8" s="4">
        <f ca="1">Valuation!AD68</f>
        <v>21289752.9990004</v>
      </c>
      <c r="AE8" s="4">
        <f ca="1">Valuation!AE68</f>
        <v>21509101.497268692</v>
      </c>
      <c r="AF8" s="4">
        <f ca="1">Valuation!AF68</f>
        <v>21539464.220029652</v>
      </c>
      <c r="AG8" s="4">
        <f ca="1">Valuation!AG68</f>
        <v>21539400.961012021</v>
      </c>
      <c r="AH8" s="4">
        <f ca="1">Valuation!AH68</f>
        <v>21968269.235041719</v>
      </c>
      <c r="AI8" s="4">
        <f ca="1">Valuation!AI68</f>
        <v>22400819.559274256</v>
      </c>
      <c r="AJ8" s="4">
        <f ca="1">Valuation!AJ68</f>
        <v>22837443.896346133</v>
      </c>
      <c r="AK8" s="4">
        <f ca="1">Valuation!AK68</f>
        <v>23277839.510967594</v>
      </c>
      <c r="AL8" s="4">
        <f ca="1">Valuation!AL68</f>
        <v>23722041.035018805</v>
      </c>
      <c r="AM8" s="4">
        <f ca="1">Valuation!AM68</f>
        <v>24170083.44049741</v>
      </c>
      <c r="AN8" s="4">
        <f ca="1">Valuation!AN68</f>
        <v>24622002.043082278</v>
      </c>
      <c r="AO8" s="4">
        <f ca="1">Valuation!AO68</f>
        <v>25077832.505735841</v>
      </c>
      <c r="AP8" s="4">
        <f ca="1">Valuation!AP68</f>
        <v>25337672.825708203</v>
      </c>
      <c r="AQ8" s="4">
        <f ca="1">Valuation!AQ68</f>
        <v>25598708.231003415</v>
      </c>
      <c r="AR8" s="4">
        <f ca="1">Valuation!AR68</f>
        <v>25723893.35000347</v>
      </c>
      <c r="AS8" s="4">
        <f ca="1">Valuation!AS68</f>
        <v>25847418.430229932</v>
      </c>
      <c r="AT8" s="4">
        <f ca="1">Valuation!AT68</f>
        <v>27608610.696239661</v>
      </c>
      <c r="AU8" s="4">
        <f ca="1">Valuation!AU68</f>
        <v>29394469.266642671</v>
      </c>
      <c r="AV8" s="4">
        <f ca="1">Valuation!AV68</f>
        <v>30653434.408400625</v>
      </c>
      <c r="AW8" s="4">
        <f ca="1">Valuation!AW68</f>
        <v>31928587.387426808</v>
      </c>
      <c r="AX8" s="4">
        <f ca="1">Valuation!AX68</f>
        <v>31920951.29759774</v>
      </c>
      <c r="AY8" s="4">
        <f ca="1">Valuation!AY68</f>
        <v>31907654.844021186</v>
      </c>
      <c r="AZ8" s="4">
        <f ca="1">Valuation!AZ68</f>
        <v>32388158.992189832</v>
      </c>
      <c r="BA8" s="4">
        <f ca="1">Valuation!BA68</f>
        <v>32872075.370024182</v>
      </c>
      <c r="BB8" s="4">
        <f ca="1">Valuation!BB68</f>
        <v>33286532.870105878</v>
      </c>
      <c r="BC8" s="4">
        <f ca="1">Valuation!BC68</f>
        <v>33702866.443316065</v>
      </c>
      <c r="BD8" s="4">
        <f ca="1">Valuation!BD68</f>
        <v>34299382.68494916</v>
      </c>
      <c r="BE8" s="4">
        <f ca="1">Valuation!BE68</f>
        <v>34901005.374912247</v>
      </c>
      <c r="BF8" s="4">
        <f ca="1">Valuation!BF68</f>
        <v>35507921.770134799</v>
      </c>
      <c r="BG8" s="4">
        <f ca="1">Valuation!BG68</f>
        <v>36120039.965328693</v>
      </c>
      <c r="BH8" s="4">
        <f ca="1">Valuation!BH68</f>
        <v>36261877.317173019</v>
      </c>
      <c r="BI8" s="4">
        <f ca="1">Valuation!BI68</f>
        <v>36222686.70489756</v>
      </c>
    </row>
    <row r="11" spans="1:63" x14ac:dyDescent="0.25">
      <c r="A11" t="s">
        <v>108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  <c r="W11">
        <v>21</v>
      </c>
      <c r="X11">
        <v>22</v>
      </c>
      <c r="Y11">
        <v>23</v>
      </c>
      <c r="Z11">
        <v>24</v>
      </c>
      <c r="AA11">
        <v>25</v>
      </c>
      <c r="AB11">
        <v>26</v>
      </c>
      <c r="AC11">
        <v>27</v>
      </c>
      <c r="AD11">
        <v>28</v>
      </c>
      <c r="AE11">
        <v>29</v>
      </c>
      <c r="AF11">
        <v>30</v>
      </c>
      <c r="AG11">
        <v>31</v>
      </c>
      <c r="AH11">
        <v>32</v>
      </c>
      <c r="AI11">
        <v>33</v>
      </c>
      <c r="AJ11">
        <v>34</v>
      </c>
      <c r="AK11">
        <v>35</v>
      </c>
      <c r="AL11">
        <v>36</v>
      </c>
      <c r="AM11">
        <v>37</v>
      </c>
      <c r="AN11">
        <v>38</v>
      </c>
      <c r="AO11">
        <v>39</v>
      </c>
      <c r="AP11">
        <v>40</v>
      </c>
      <c r="AQ11">
        <v>41</v>
      </c>
      <c r="AR11">
        <v>42</v>
      </c>
      <c r="AS11">
        <v>43</v>
      </c>
      <c r="AT11">
        <v>44</v>
      </c>
      <c r="AU11">
        <v>45</v>
      </c>
      <c r="AV11">
        <v>46</v>
      </c>
      <c r="AW11">
        <v>47</v>
      </c>
      <c r="AX11">
        <v>48</v>
      </c>
      <c r="AY11">
        <v>49</v>
      </c>
      <c r="AZ11">
        <v>50</v>
      </c>
      <c r="BA11">
        <v>51</v>
      </c>
      <c r="BB11">
        <v>52</v>
      </c>
      <c r="BC11">
        <v>53</v>
      </c>
      <c r="BD11">
        <v>54</v>
      </c>
      <c r="BE11">
        <v>55</v>
      </c>
      <c r="BF11">
        <v>56</v>
      </c>
      <c r="BG11">
        <v>57</v>
      </c>
      <c r="BH11">
        <v>58</v>
      </c>
      <c r="BI11">
        <v>59</v>
      </c>
      <c r="BK11" t="s">
        <v>109</v>
      </c>
    </row>
    <row r="12" spans="1:63" x14ac:dyDescent="0.25">
      <c r="A12">
        <v>1</v>
      </c>
    </row>
    <row r="13" spans="1:63" x14ac:dyDescent="0.25">
      <c r="A13">
        <f>A12+1</f>
        <v>2</v>
      </c>
      <c r="C13" s="4">
        <f ca="1">IF(C$11&lt;=$A13,C$7,0)+IF(C$11=$A13,C$8)</f>
        <v>-12344772.659999998</v>
      </c>
      <c r="D13" s="4">
        <f t="shared" ref="D13:S28" ca="1" si="0">IF(D$11&lt;=$A13,D$7,0)+IF(D$11=$A13,D$8)</f>
        <v>15811295.987292901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4">
        <f t="shared" si="0"/>
        <v>0</v>
      </c>
      <c r="I13" s="4">
        <f t="shared" si="0"/>
        <v>0</v>
      </c>
      <c r="J13" s="4">
        <f t="shared" si="0"/>
        <v>0</v>
      </c>
      <c r="K13" s="4">
        <f t="shared" si="0"/>
        <v>0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ref="T13:AI28" si="1">IF(T$11&lt;=$A13,T$7,0)+IF(T$11=$A13,T$8)</f>
        <v>0</v>
      </c>
      <c r="U13" s="4">
        <f t="shared" si="1"/>
        <v>0</v>
      </c>
      <c r="V13" s="4">
        <f t="shared" si="1"/>
        <v>0</v>
      </c>
      <c r="W13" s="4">
        <f t="shared" si="1"/>
        <v>0</v>
      </c>
      <c r="X13" s="4">
        <f t="shared" si="1"/>
        <v>0</v>
      </c>
      <c r="Y13" s="4">
        <f t="shared" si="1"/>
        <v>0</v>
      </c>
      <c r="Z13" s="4">
        <f t="shared" si="1"/>
        <v>0</v>
      </c>
      <c r="AA13" s="4">
        <f t="shared" si="1"/>
        <v>0</v>
      </c>
      <c r="AB13" s="4">
        <f t="shared" si="1"/>
        <v>0</v>
      </c>
      <c r="AC13" s="4">
        <f t="shared" si="1"/>
        <v>0</v>
      </c>
      <c r="AD13" s="4">
        <f t="shared" si="1"/>
        <v>0</v>
      </c>
      <c r="AE13" s="4">
        <f t="shared" si="1"/>
        <v>0</v>
      </c>
      <c r="AF13" s="4">
        <f t="shared" si="1"/>
        <v>0</v>
      </c>
      <c r="AG13" s="4">
        <f t="shared" si="1"/>
        <v>0</v>
      </c>
      <c r="AH13" s="4">
        <f t="shared" si="1"/>
        <v>0</v>
      </c>
      <c r="AI13" s="4">
        <f t="shared" si="1"/>
        <v>0</v>
      </c>
      <c r="AJ13" s="4">
        <f t="shared" ref="AJ13:AY28" si="2">IF(AJ$11&lt;=$A13,AJ$7,0)+IF(AJ$11=$A13,AJ$8)</f>
        <v>0</v>
      </c>
      <c r="AK13" s="4">
        <f t="shared" si="2"/>
        <v>0</v>
      </c>
      <c r="AL13" s="4">
        <f t="shared" si="2"/>
        <v>0</v>
      </c>
      <c r="AM13" s="4">
        <f t="shared" si="2"/>
        <v>0</v>
      </c>
      <c r="AN13" s="4">
        <f t="shared" si="2"/>
        <v>0</v>
      </c>
      <c r="AO13" s="4">
        <f t="shared" si="2"/>
        <v>0</v>
      </c>
      <c r="AP13" s="4">
        <f t="shared" si="2"/>
        <v>0</v>
      </c>
      <c r="AQ13" s="4">
        <f t="shared" si="2"/>
        <v>0</v>
      </c>
      <c r="AR13" s="4">
        <f t="shared" si="2"/>
        <v>0</v>
      </c>
      <c r="AS13" s="4">
        <f t="shared" si="2"/>
        <v>0</v>
      </c>
      <c r="AT13" s="4">
        <f t="shared" si="2"/>
        <v>0</v>
      </c>
      <c r="AU13" s="4">
        <f t="shared" si="2"/>
        <v>0</v>
      </c>
      <c r="AV13" s="4">
        <f t="shared" si="2"/>
        <v>0</v>
      </c>
      <c r="AW13" s="4">
        <f t="shared" si="2"/>
        <v>0</v>
      </c>
      <c r="AX13" s="4">
        <f t="shared" si="2"/>
        <v>0</v>
      </c>
      <c r="AY13" s="4">
        <f t="shared" si="2"/>
        <v>0</v>
      </c>
      <c r="AZ13" s="4">
        <f t="shared" ref="AZ13:BI28" si="3">IF(AZ$11&lt;=$A13,AZ$7,0)+IF(AZ$11=$A13,AZ$8)</f>
        <v>0</v>
      </c>
      <c r="BA13" s="4">
        <f t="shared" si="3"/>
        <v>0</v>
      </c>
      <c r="BB13" s="4">
        <f t="shared" si="3"/>
        <v>0</v>
      </c>
      <c r="BC13" s="4">
        <f t="shared" si="3"/>
        <v>0</v>
      </c>
      <c r="BD13" s="4">
        <f t="shared" si="3"/>
        <v>0</v>
      </c>
      <c r="BE13" s="4">
        <f t="shared" si="3"/>
        <v>0</v>
      </c>
      <c r="BF13" s="4">
        <f t="shared" si="3"/>
        <v>0</v>
      </c>
      <c r="BG13" s="4">
        <f t="shared" si="3"/>
        <v>0</v>
      </c>
      <c r="BH13" s="4">
        <f t="shared" si="3"/>
        <v>0</v>
      </c>
      <c r="BI13" s="4">
        <f t="shared" si="3"/>
        <v>0</v>
      </c>
      <c r="BK13" s="7">
        <f ca="1">-1+(1+IRR(C13:BI13))^4</f>
        <v>1.6911474222029543</v>
      </c>
    </row>
    <row r="14" spans="1:63" x14ac:dyDescent="0.25">
      <c r="A14">
        <f t="shared" ref="A14:A68" si="4">A13+1</f>
        <v>3</v>
      </c>
      <c r="C14" s="4">
        <f t="shared" ref="C14:R29" ca="1" si="5">IF(C$11&lt;=$A14,C$7,0)+IF(C$11=$A14,C$8)</f>
        <v>-12344772.659999998</v>
      </c>
      <c r="D14" s="4">
        <f t="shared" ca="1" si="0"/>
        <v>114517.84768858641</v>
      </c>
      <c r="E14" s="4">
        <f t="shared" ca="1" si="0"/>
        <v>17330759.667869199</v>
      </c>
      <c r="F14" s="4">
        <f t="shared" si="0"/>
        <v>0</v>
      </c>
      <c r="G14" s="4">
        <f t="shared" si="0"/>
        <v>0</v>
      </c>
      <c r="H14" s="4">
        <f t="shared" si="0"/>
        <v>0</v>
      </c>
      <c r="I14" s="4">
        <f t="shared" si="0"/>
        <v>0</v>
      </c>
      <c r="J14" s="4">
        <f t="shared" si="0"/>
        <v>0</v>
      </c>
      <c r="K14" s="4">
        <f t="shared" si="0"/>
        <v>0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1"/>
        <v>0</v>
      </c>
      <c r="V14" s="4">
        <f t="shared" si="1"/>
        <v>0</v>
      </c>
      <c r="W14" s="4">
        <f t="shared" si="1"/>
        <v>0</v>
      </c>
      <c r="X14" s="4">
        <f t="shared" si="1"/>
        <v>0</v>
      </c>
      <c r="Y14" s="4">
        <f t="shared" si="1"/>
        <v>0</v>
      </c>
      <c r="Z14" s="4">
        <f t="shared" si="1"/>
        <v>0</v>
      </c>
      <c r="AA14" s="4">
        <f t="shared" si="1"/>
        <v>0</v>
      </c>
      <c r="AB14" s="4">
        <f t="shared" si="1"/>
        <v>0</v>
      </c>
      <c r="AC14" s="4">
        <f t="shared" si="1"/>
        <v>0</v>
      </c>
      <c r="AD14" s="4">
        <f t="shared" si="1"/>
        <v>0</v>
      </c>
      <c r="AE14" s="4">
        <f t="shared" si="1"/>
        <v>0</v>
      </c>
      <c r="AF14" s="4">
        <f t="shared" si="1"/>
        <v>0</v>
      </c>
      <c r="AG14" s="4">
        <f t="shared" si="1"/>
        <v>0</v>
      </c>
      <c r="AH14" s="4">
        <f t="shared" si="1"/>
        <v>0</v>
      </c>
      <c r="AI14" s="4">
        <f t="shared" si="1"/>
        <v>0</v>
      </c>
      <c r="AJ14" s="4">
        <f t="shared" si="2"/>
        <v>0</v>
      </c>
      <c r="AK14" s="4">
        <f t="shared" si="2"/>
        <v>0</v>
      </c>
      <c r="AL14" s="4">
        <f t="shared" si="2"/>
        <v>0</v>
      </c>
      <c r="AM14" s="4">
        <f t="shared" si="2"/>
        <v>0</v>
      </c>
      <c r="AN14" s="4">
        <f t="shared" si="2"/>
        <v>0</v>
      </c>
      <c r="AO14" s="4">
        <f t="shared" si="2"/>
        <v>0</v>
      </c>
      <c r="AP14" s="4">
        <f t="shared" si="2"/>
        <v>0</v>
      </c>
      <c r="AQ14" s="4">
        <f t="shared" si="2"/>
        <v>0</v>
      </c>
      <c r="AR14" s="4">
        <f t="shared" si="2"/>
        <v>0</v>
      </c>
      <c r="AS14" s="4">
        <f t="shared" si="2"/>
        <v>0</v>
      </c>
      <c r="AT14" s="4">
        <f t="shared" si="2"/>
        <v>0</v>
      </c>
      <c r="AU14" s="4">
        <f t="shared" si="2"/>
        <v>0</v>
      </c>
      <c r="AV14" s="4">
        <f t="shared" si="2"/>
        <v>0</v>
      </c>
      <c r="AW14" s="4">
        <f t="shared" si="2"/>
        <v>0</v>
      </c>
      <c r="AX14" s="4">
        <f t="shared" si="2"/>
        <v>0</v>
      </c>
      <c r="AY14" s="4">
        <f t="shared" si="2"/>
        <v>0</v>
      </c>
      <c r="AZ14" s="4">
        <f t="shared" si="3"/>
        <v>0</v>
      </c>
      <c r="BA14" s="4">
        <f t="shared" si="3"/>
        <v>0</v>
      </c>
      <c r="BB14" s="4">
        <f t="shared" si="3"/>
        <v>0</v>
      </c>
      <c r="BC14" s="4">
        <f t="shared" si="3"/>
        <v>0</v>
      </c>
      <c r="BD14" s="4">
        <f t="shared" si="3"/>
        <v>0</v>
      </c>
      <c r="BE14" s="4">
        <f t="shared" si="3"/>
        <v>0</v>
      </c>
      <c r="BF14" s="4">
        <f t="shared" si="3"/>
        <v>0</v>
      </c>
      <c r="BG14" s="4">
        <f t="shared" si="3"/>
        <v>0</v>
      </c>
      <c r="BH14" s="4">
        <f t="shared" si="3"/>
        <v>0</v>
      </c>
      <c r="BI14" s="4">
        <f t="shared" si="3"/>
        <v>0</v>
      </c>
      <c r="BK14" s="7">
        <f t="shared" ref="BK14:BK70" ca="1" si="6">-1+(1+IRR(C14:BI14))^4</f>
        <v>1.0020246999016726</v>
      </c>
    </row>
    <row r="15" spans="1:63" x14ac:dyDescent="0.25">
      <c r="A15">
        <f t="shared" si="4"/>
        <v>4</v>
      </c>
      <c r="C15" s="4">
        <f t="shared" ca="1" si="5"/>
        <v>-12344772.659999998</v>
      </c>
      <c r="D15" s="4">
        <f t="shared" ca="1" si="0"/>
        <v>114517.84768858641</v>
      </c>
      <c r="E15" s="4">
        <f t="shared" ca="1" si="0"/>
        <v>159245.50054871023</v>
      </c>
      <c r="F15" s="4">
        <f t="shared" ca="1" si="0"/>
        <v>18859699.077259574</v>
      </c>
      <c r="G15" s="4">
        <f t="shared" si="0"/>
        <v>0</v>
      </c>
      <c r="H15" s="4">
        <f t="shared" si="0"/>
        <v>0</v>
      </c>
      <c r="I15" s="4">
        <f t="shared" si="0"/>
        <v>0</v>
      </c>
      <c r="J15" s="4">
        <f t="shared" si="0"/>
        <v>0</v>
      </c>
      <c r="K15" s="4">
        <f t="shared" si="0"/>
        <v>0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1"/>
        <v>0</v>
      </c>
      <c r="V15" s="4">
        <f t="shared" si="1"/>
        <v>0</v>
      </c>
      <c r="W15" s="4">
        <f t="shared" si="1"/>
        <v>0</v>
      </c>
      <c r="X15" s="4">
        <f t="shared" si="1"/>
        <v>0</v>
      </c>
      <c r="Y15" s="4">
        <f t="shared" si="1"/>
        <v>0</v>
      </c>
      <c r="Z15" s="4">
        <f t="shared" si="1"/>
        <v>0</v>
      </c>
      <c r="AA15" s="4">
        <f t="shared" si="1"/>
        <v>0</v>
      </c>
      <c r="AB15" s="4">
        <f t="shared" si="1"/>
        <v>0</v>
      </c>
      <c r="AC15" s="4">
        <f t="shared" si="1"/>
        <v>0</v>
      </c>
      <c r="AD15" s="4">
        <f t="shared" si="1"/>
        <v>0</v>
      </c>
      <c r="AE15" s="4">
        <f t="shared" si="1"/>
        <v>0</v>
      </c>
      <c r="AF15" s="4">
        <f t="shared" si="1"/>
        <v>0</v>
      </c>
      <c r="AG15" s="4">
        <f t="shared" si="1"/>
        <v>0</v>
      </c>
      <c r="AH15" s="4">
        <f t="shared" si="1"/>
        <v>0</v>
      </c>
      <c r="AI15" s="4">
        <f t="shared" si="1"/>
        <v>0</v>
      </c>
      <c r="AJ15" s="4">
        <f t="shared" si="2"/>
        <v>0</v>
      </c>
      <c r="AK15" s="4">
        <f t="shared" si="2"/>
        <v>0</v>
      </c>
      <c r="AL15" s="4">
        <f t="shared" si="2"/>
        <v>0</v>
      </c>
      <c r="AM15" s="4">
        <f t="shared" si="2"/>
        <v>0</v>
      </c>
      <c r="AN15" s="4">
        <f t="shared" si="2"/>
        <v>0</v>
      </c>
      <c r="AO15" s="4">
        <f t="shared" si="2"/>
        <v>0</v>
      </c>
      <c r="AP15" s="4">
        <f t="shared" si="2"/>
        <v>0</v>
      </c>
      <c r="AQ15" s="4">
        <f t="shared" si="2"/>
        <v>0</v>
      </c>
      <c r="AR15" s="4">
        <f t="shared" si="2"/>
        <v>0</v>
      </c>
      <c r="AS15" s="4">
        <f t="shared" si="2"/>
        <v>0</v>
      </c>
      <c r="AT15" s="4">
        <f t="shared" si="2"/>
        <v>0</v>
      </c>
      <c r="AU15" s="4">
        <f t="shared" si="2"/>
        <v>0</v>
      </c>
      <c r="AV15" s="4">
        <f t="shared" si="2"/>
        <v>0</v>
      </c>
      <c r="AW15" s="4">
        <f t="shared" si="2"/>
        <v>0</v>
      </c>
      <c r="AX15" s="4">
        <f t="shared" si="2"/>
        <v>0</v>
      </c>
      <c r="AY15" s="4">
        <f t="shared" si="2"/>
        <v>0</v>
      </c>
      <c r="AZ15" s="4">
        <f t="shared" si="3"/>
        <v>0</v>
      </c>
      <c r="BA15" s="4">
        <f t="shared" si="3"/>
        <v>0</v>
      </c>
      <c r="BB15" s="4">
        <f t="shared" si="3"/>
        <v>0</v>
      </c>
      <c r="BC15" s="4">
        <f t="shared" si="3"/>
        <v>0</v>
      </c>
      <c r="BD15" s="4">
        <f t="shared" si="3"/>
        <v>0</v>
      </c>
      <c r="BE15" s="4">
        <f t="shared" si="3"/>
        <v>0</v>
      </c>
      <c r="BF15" s="4">
        <f t="shared" si="3"/>
        <v>0</v>
      </c>
      <c r="BG15" s="4">
        <f t="shared" si="3"/>
        <v>0</v>
      </c>
      <c r="BH15" s="4">
        <f t="shared" si="3"/>
        <v>0</v>
      </c>
      <c r="BI15" s="4">
        <f t="shared" si="3"/>
        <v>0</v>
      </c>
      <c r="BK15" s="7">
        <f t="shared" ca="1" si="6"/>
        <v>0.8017501629085515</v>
      </c>
    </row>
    <row r="16" spans="1:63" x14ac:dyDescent="0.25">
      <c r="A16">
        <f t="shared" si="4"/>
        <v>5</v>
      </c>
      <c r="C16" s="4">
        <f t="shared" ca="1" si="5"/>
        <v>-12344772.659999998</v>
      </c>
      <c r="D16" s="4">
        <f t="shared" ca="1" si="0"/>
        <v>114517.84768858641</v>
      </c>
      <c r="E16" s="4">
        <f t="shared" ca="1" si="0"/>
        <v>159245.50054871023</v>
      </c>
      <c r="F16" s="4">
        <f t="shared" ca="1" si="0"/>
        <v>163438.52059680008</v>
      </c>
      <c r="G16" s="4">
        <f t="shared" ca="1" si="0"/>
        <v>18078695.630458403</v>
      </c>
      <c r="H16" s="4">
        <f t="shared" si="0"/>
        <v>0</v>
      </c>
      <c r="I16" s="4">
        <f t="shared" si="0"/>
        <v>0</v>
      </c>
      <c r="J16" s="4">
        <f t="shared" si="0"/>
        <v>0</v>
      </c>
      <c r="K16" s="4">
        <f t="shared" si="0"/>
        <v>0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1"/>
        <v>0</v>
      </c>
      <c r="V16" s="4">
        <f t="shared" si="1"/>
        <v>0</v>
      </c>
      <c r="W16" s="4">
        <f t="shared" si="1"/>
        <v>0</v>
      </c>
      <c r="X16" s="4">
        <f t="shared" si="1"/>
        <v>0</v>
      </c>
      <c r="Y16" s="4">
        <f t="shared" si="1"/>
        <v>0</v>
      </c>
      <c r="Z16" s="4">
        <f t="shared" si="1"/>
        <v>0</v>
      </c>
      <c r="AA16" s="4">
        <f t="shared" si="1"/>
        <v>0</v>
      </c>
      <c r="AB16" s="4">
        <f t="shared" si="1"/>
        <v>0</v>
      </c>
      <c r="AC16" s="4">
        <f t="shared" si="1"/>
        <v>0</v>
      </c>
      <c r="AD16" s="4">
        <f t="shared" si="1"/>
        <v>0</v>
      </c>
      <c r="AE16" s="4">
        <f t="shared" si="1"/>
        <v>0</v>
      </c>
      <c r="AF16" s="4">
        <f t="shared" si="1"/>
        <v>0</v>
      </c>
      <c r="AG16" s="4">
        <f t="shared" si="1"/>
        <v>0</v>
      </c>
      <c r="AH16" s="4">
        <f t="shared" si="1"/>
        <v>0</v>
      </c>
      <c r="AI16" s="4">
        <f t="shared" si="1"/>
        <v>0</v>
      </c>
      <c r="AJ16" s="4">
        <f t="shared" si="2"/>
        <v>0</v>
      </c>
      <c r="AK16" s="4">
        <f t="shared" si="2"/>
        <v>0</v>
      </c>
      <c r="AL16" s="4">
        <f t="shared" si="2"/>
        <v>0</v>
      </c>
      <c r="AM16" s="4">
        <f t="shared" si="2"/>
        <v>0</v>
      </c>
      <c r="AN16" s="4">
        <f t="shared" si="2"/>
        <v>0</v>
      </c>
      <c r="AO16" s="4">
        <f t="shared" si="2"/>
        <v>0</v>
      </c>
      <c r="AP16" s="4">
        <f t="shared" si="2"/>
        <v>0</v>
      </c>
      <c r="AQ16" s="4">
        <f t="shared" si="2"/>
        <v>0</v>
      </c>
      <c r="AR16" s="4">
        <f t="shared" si="2"/>
        <v>0</v>
      </c>
      <c r="AS16" s="4">
        <f t="shared" si="2"/>
        <v>0</v>
      </c>
      <c r="AT16" s="4">
        <f t="shared" si="2"/>
        <v>0</v>
      </c>
      <c r="AU16" s="4">
        <f t="shared" si="2"/>
        <v>0</v>
      </c>
      <c r="AV16" s="4">
        <f t="shared" si="2"/>
        <v>0</v>
      </c>
      <c r="AW16" s="4">
        <f t="shared" si="2"/>
        <v>0</v>
      </c>
      <c r="AX16" s="4">
        <f t="shared" si="2"/>
        <v>0</v>
      </c>
      <c r="AY16" s="4">
        <f t="shared" si="2"/>
        <v>0</v>
      </c>
      <c r="AZ16" s="4">
        <f t="shared" si="3"/>
        <v>0</v>
      </c>
      <c r="BA16" s="4">
        <f t="shared" si="3"/>
        <v>0</v>
      </c>
      <c r="BB16" s="4">
        <f t="shared" si="3"/>
        <v>0</v>
      </c>
      <c r="BC16" s="4">
        <f t="shared" si="3"/>
        <v>0</v>
      </c>
      <c r="BD16" s="4">
        <f t="shared" si="3"/>
        <v>0</v>
      </c>
      <c r="BE16" s="4">
        <f t="shared" si="3"/>
        <v>0</v>
      </c>
      <c r="BF16" s="4">
        <f t="shared" si="3"/>
        <v>0</v>
      </c>
      <c r="BG16" s="4">
        <f t="shared" si="3"/>
        <v>0</v>
      </c>
      <c r="BH16" s="4">
        <f t="shared" si="3"/>
        <v>0</v>
      </c>
      <c r="BI16" s="4">
        <f t="shared" si="3"/>
        <v>0</v>
      </c>
      <c r="BK16" s="7">
        <f t="shared" ca="1" si="6"/>
        <v>0.50761276350702622</v>
      </c>
    </row>
    <row r="17" spans="1:63" x14ac:dyDescent="0.25">
      <c r="A17">
        <f t="shared" si="4"/>
        <v>6</v>
      </c>
      <c r="C17" s="4">
        <f t="shared" ca="1" si="5"/>
        <v>-12344772.659999998</v>
      </c>
      <c r="D17" s="4">
        <f t="shared" ca="1" si="0"/>
        <v>114517.84768858641</v>
      </c>
      <c r="E17" s="4">
        <f t="shared" ca="1" si="0"/>
        <v>159245.50054871023</v>
      </c>
      <c r="F17" s="4">
        <f t="shared" ca="1" si="0"/>
        <v>163438.52059680008</v>
      </c>
      <c r="G17" s="4">
        <f t="shared" ca="1" si="0"/>
        <v>201368.27701295362</v>
      </c>
      <c r="H17" s="4">
        <f t="shared" ca="1" si="0"/>
        <v>18718393.133434691</v>
      </c>
      <c r="I17" s="4">
        <f t="shared" si="0"/>
        <v>0</v>
      </c>
      <c r="J17" s="4">
        <f t="shared" si="0"/>
        <v>0</v>
      </c>
      <c r="K17" s="4">
        <f t="shared" si="0"/>
        <v>0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  <c r="Z17" s="4">
        <f t="shared" si="1"/>
        <v>0</v>
      </c>
      <c r="AA17" s="4">
        <f t="shared" si="1"/>
        <v>0</v>
      </c>
      <c r="AB17" s="4">
        <f t="shared" si="1"/>
        <v>0</v>
      </c>
      <c r="AC17" s="4">
        <f t="shared" si="1"/>
        <v>0</v>
      </c>
      <c r="AD17" s="4">
        <f t="shared" si="1"/>
        <v>0</v>
      </c>
      <c r="AE17" s="4">
        <f t="shared" si="1"/>
        <v>0</v>
      </c>
      <c r="AF17" s="4">
        <f t="shared" si="1"/>
        <v>0</v>
      </c>
      <c r="AG17" s="4">
        <f t="shared" si="1"/>
        <v>0</v>
      </c>
      <c r="AH17" s="4">
        <f t="shared" si="1"/>
        <v>0</v>
      </c>
      <c r="AI17" s="4">
        <f t="shared" si="1"/>
        <v>0</v>
      </c>
      <c r="AJ17" s="4">
        <f t="shared" si="2"/>
        <v>0</v>
      </c>
      <c r="AK17" s="4">
        <f t="shared" si="2"/>
        <v>0</v>
      </c>
      <c r="AL17" s="4">
        <f t="shared" si="2"/>
        <v>0</v>
      </c>
      <c r="AM17" s="4">
        <f t="shared" si="2"/>
        <v>0</v>
      </c>
      <c r="AN17" s="4">
        <f t="shared" si="2"/>
        <v>0</v>
      </c>
      <c r="AO17" s="4">
        <f t="shared" si="2"/>
        <v>0</v>
      </c>
      <c r="AP17" s="4">
        <f t="shared" si="2"/>
        <v>0</v>
      </c>
      <c r="AQ17" s="4">
        <f t="shared" si="2"/>
        <v>0</v>
      </c>
      <c r="AR17" s="4">
        <f t="shared" si="2"/>
        <v>0</v>
      </c>
      <c r="AS17" s="4">
        <f t="shared" si="2"/>
        <v>0</v>
      </c>
      <c r="AT17" s="4">
        <f t="shared" si="2"/>
        <v>0</v>
      </c>
      <c r="AU17" s="4">
        <f t="shared" si="2"/>
        <v>0</v>
      </c>
      <c r="AV17" s="4">
        <f t="shared" si="2"/>
        <v>0</v>
      </c>
      <c r="AW17" s="4">
        <f t="shared" si="2"/>
        <v>0</v>
      </c>
      <c r="AX17" s="4">
        <f t="shared" si="2"/>
        <v>0</v>
      </c>
      <c r="AY17" s="4">
        <f t="shared" si="2"/>
        <v>0</v>
      </c>
      <c r="AZ17" s="4">
        <f t="shared" si="3"/>
        <v>0</v>
      </c>
      <c r="BA17" s="4">
        <f t="shared" si="3"/>
        <v>0</v>
      </c>
      <c r="BB17" s="4">
        <f t="shared" si="3"/>
        <v>0</v>
      </c>
      <c r="BC17" s="4">
        <f t="shared" si="3"/>
        <v>0</v>
      </c>
      <c r="BD17" s="4">
        <f t="shared" si="3"/>
        <v>0</v>
      </c>
      <c r="BE17" s="4">
        <f t="shared" si="3"/>
        <v>0</v>
      </c>
      <c r="BF17" s="4">
        <f t="shared" si="3"/>
        <v>0</v>
      </c>
      <c r="BG17" s="4">
        <f t="shared" si="3"/>
        <v>0</v>
      </c>
      <c r="BH17" s="4">
        <f t="shared" si="3"/>
        <v>0</v>
      </c>
      <c r="BI17" s="4">
        <f t="shared" si="3"/>
        <v>0</v>
      </c>
      <c r="BK17" s="7">
        <f t="shared" ca="1" si="6"/>
        <v>0.44218352329872257</v>
      </c>
    </row>
    <row r="18" spans="1:63" x14ac:dyDescent="0.25">
      <c r="A18">
        <f t="shared" si="4"/>
        <v>7</v>
      </c>
      <c r="C18" s="4">
        <f t="shared" ca="1" si="5"/>
        <v>-12344772.659999998</v>
      </c>
      <c r="D18" s="4">
        <f t="shared" ca="1" si="0"/>
        <v>114517.84768858641</v>
      </c>
      <c r="E18" s="4">
        <f t="shared" ca="1" si="0"/>
        <v>159245.50054871023</v>
      </c>
      <c r="F18" s="4">
        <f t="shared" ca="1" si="0"/>
        <v>163438.52059680008</v>
      </c>
      <c r="G18" s="4">
        <f t="shared" ca="1" si="0"/>
        <v>201368.27701295362</v>
      </c>
      <c r="H18" s="4">
        <f t="shared" ca="1" si="0"/>
        <v>239827.08047381925</v>
      </c>
      <c r="I18" s="4">
        <f t="shared" ca="1" si="0"/>
        <v>19336610.25234222</v>
      </c>
      <c r="J18" s="4">
        <f t="shared" si="0"/>
        <v>0</v>
      </c>
      <c r="K18" s="4">
        <f t="shared" si="0"/>
        <v>0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1"/>
        <v>0</v>
      </c>
      <c r="V18" s="4">
        <f t="shared" si="1"/>
        <v>0</v>
      </c>
      <c r="W18" s="4">
        <f t="shared" si="1"/>
        <v>0</v>
      </c>
      <c r="X18" s="4">
        <f t="shared" si="1"/>
        <v>0</v>
      </c>
      <c r="Y18" s="4">
        <f t="shared" si="1"/>
        <v>0</v>
      </c>
      <c r="Z18" s="4">
        <f t="shared" si="1"/>
        <v>0</v>
      </c>
      <c r="AA18" s="4">
        <f t="shared" si="1"/>
        <v>0</v>
      </c>
      <c r="AB18" s="4">
        <f t="shared" si="1"/>
        <v>0</v>
      </c>
      <c r="AC18" s="4">
        <f t="shared" si="1"/>
        <v>0</v>
      </c>
      <c r="AD18" s="4">
        <f t="shared" si="1"/>
        <v>0</v>
      </c>
      <c r="AE18" s="4">
        <f t="shared" si="1"/>
        <v>0</v>
      </c>
      <c r="AF18" s="4">
        <f t="shared" si="1"/>
        <v>0</v>
      </c>
      <c r="AG18" s="4">
        <f t="shared" si="1"/>
        <v>0</v>
      </c>
      <c r="AH18" s="4">
        <f t="shared" si="1"/>
        <v>0</v>
      </c>
      <c r="AI18" s="4">
        <f t="shared" si="1"/>
        <v>0</v>
      </c>
      <c r="AJ18" s="4">
        <f t="shared" si="2"/>
        <v>0</v>
      </c>
      <c r="AK18" s="4">
        <f t="shared" si="2"/>
        <v>0</v>
      </c>
      <c r="AL18" s="4">
        <f t="shared" si="2"/>
        <v>0</v>
      </c>
      <c r="AM18" s="4">
        <f t="shared" si="2"/>
        <v>0</v>
      </c>
      <c r="AN18" s="4">
        <f t="shared" si="2"/>
        <v>0</v>
      </c>
      <c r="AO18" s="4">
        <f t="shared" si="2"/>
        <v>0</v>
      </c>
      <c r="AP18" s="4">
        <f t="shared" si="2"/>
        <v>0</v>
      </c>
      <c r="AQ18" s="4">
        <f t="shared" si="2"/>
        <v>0</v>
      </c>
      <c r="AR18" s="4">
        <f t="shared" si="2"/>
        <v>0</v>
      </c>
      <c r="AS18" s="4">
        <f t="shared" si="2"/>
        <v>0</v>
      </c>
      <c r="AT18" s="4">
        <f t="shared" si="2"/>
        <v>0</v>
      </c>
      <c r="AU18" s="4">
        <f t="shared" si="2"/>
        <v>0</v>
      </c>
      <c r="AV18" s="4">
        <f t="shared" si="2"/>
        <v>0</v>
      </c>
      <c r="AW18" s="4">
        <f t="shared" si="2"/>
        <v>0</v>
      </c>
      <c r="AX18" s="4">
        <f t="shared" si="2"/>
        <v>0</v>
      </c>
      <c r="AY18" s="4">
        <f t="shared" si="2"/>
        <v>0</v>
      </c>
      <c r="AZ18" s="4">
        <f t="shared" si="3"/>
        <v>0</v>
      </c>
      <c r="BA18" s="4">
        <f t="shared" si="3"/>
        <v>0</v>
      </c>
      <c r="BB18" s="4">
        <f t="shared" si="3"/>
        <v>0</v>
      </c>
      <c r="BC18" s="4">
        <f t="shared" si="3"/>
        <v>0</v>
      </c>
      <c r="BD18" s="4">
        <f t="shared" si="3"/>
        <v>0</v>
      </c>
      <c r="BE18" s="4">
        <f t="shared" si="3"/>
        <v>0</v>
      </c>
      <c r="BF18" s="4">
        <f t="shared" si="3"/>
        <v>0</v>
      </c>
      <c r="BG18" s="4">
        <f t="shared" si="3"/>
        <v>0</v>
      </c>
      <c r="BH18" s="4">
        <f t="shared" si="3"/>
        <v>0</v>
      </c>
      <c r="BI18" s="4">
        <f t="shared" si="3"/>
        <v>0</v>
      </c>
      <c r="BK18" s="7">
        <f t="shared" ca="1" si="6"/>
        <v>0.39973270938404282</v>
      </c>
    </row>
    <row r="19" spans="1:63" x14ac:dyDescent="0.25">
      <c r="A19">
        <f t="shared" si="4"/>
        <v>8</v>
      </c>
      <c r="C19" s="4">
        <f t="shared" ca="1" si="5"/>
        <v>-12344772.659999998</v>
      </c>
      <c r="D19" s="4">
        <f t="shared" ca="1" si="0"/>
        <v>114517.84768858641</v>
      </c>
      <c r="E19" s="4">
        <f t="shared" ca="1" si="0"/>
        <v>159245.50054871023</v>
      </c>
      <c r="F19" s="4">
        <f t="shared" ca="1" si="0"/>
        <v>163438.52059680008</v>
      </c>
      <c r="G19" s="4">
        <f t="shared" ca="1" si="0"/>
        <v>201368.27701295362</v>
      </c>
      <c r="H19" s="4">
        <f t="shared" ca="1" si="0"/>
        <v>239827.08047381925</v>
      </c>
      <c r="I19" s="4">
        <f t="shared" ca="1" si="0"/>
        <v>279310.91302801954</v>
      </c>
      <c r="J19" s="4">
        <f t="shared" ca="1" si="0"/>
        <v>19751662.546439514</v>
      </c>
      <c r="K19" s="4">
        <f t="shared" si="0"/>
        <v>0</v>
      </c>
      <c r="L19" s="4">
        <f t="shared" si="0"/>
        <v>0</v>
      </c>
      <c r="M19" s="4">
        <f t="shared" si="0"/>
        <v>0</v>
      </c>
      <c r="N19" s="4">
        <f t="shared" si="0"/>
        <v>0</v>
      </c>
      <c r="O19" s="4">
        <f t="shared" si="0"/>
        <v>0</v>
      </c>
      <c r="P19" s="4">
        <f t="shared" si="0"/>
        <v>0</v>
      </c>
      <c r="Q19" s="4">
        <f t="shared" si="0"/>
        <v>0</v>
      </c>
      <c r="R19" s="4">
        <f t="shared" si="0"/>
        <v>0</v>
      </c>
      <c r="S19" s="4">
        <f t="shared" si="0"/>
        <v>0</v>
      </c>
      <c r="T19" s="4">
        <f t="shared" si="1"/>
        <v>0</v>
      </c>
      <c r="U19" s="4">
        <f t="shared" si="1"/>
        <v>0</v>
      </c>
      <c r="V19" s="4">
        <f t="shared" si="1"/>
        <v>0</v>
      </c>
      <c r="W19" s="4">
        <f t="shared" si="1"/>
        <v>0</v>
      </c>
      <c r="X19" s="4">
        <f t="shared" si="1"/>
        <v>0</v>
      </c>
      <c r="Y19" s="4">
        <f t="shared" si="1"/>
        <v>0</v>
      </c>
      <c r="Z19" s="4">
        <f t="shared" si="1"/>
        <v>0</v>
      </c>
      <c r="AA19" s="4">
        <f t="shared" si="1"/>
        <v>0</v>
      </c>
      <c r="AB19" s="4">
        <f t="shared" si="1"/>
        <v>0</v>
      </c>
      <c r="AC19" s="4">
        <f t="shared" si="1"/>
        <v>0</v>
      </c>
      <c r="AD19" s="4">
        <f t="shared" si="1"/>
        <v>0</v>
      </c>
      <c r="AE19" s="4">
        <f t="shared" si="1"/>
        <v>0</v>
      </c>
      <c r="AF19" s="4">
        <f t="shared" si="1"/>
        <v>0</v>
      </c>
      <c r="AG19" s="4">
        <f t="shared" si="1"/>
        <v>0</v>
      </c>
      <c r="AH19" s="4">
        <f t="shared" si="1"/>
        <v>0</v>
      </c>
      <c r="AI19" s="4">
        <f t="shared" si="1"/>
        <v>0</v>
      </c>
      <c r="AJ19" s="4">
        <f t="shared" si="2"/>
        <v>0</v>
      </c>
      <c r="AK19" s="4">
        <f t="shared" si="2"/>
        <v>0</v>
      </c>
      <c r="AL19" s="4">
        <f t="shared" si="2"/>
        <v>0</v>
      </c>
      <c r="AM19" s="4">
        <f t="shared" si="2"/>
        <v>0</v>
      </c>
      <c r="AN19" s="4">
        <f t="shared" si="2"/>
        <v>0</v>
      </c>
      <c r="AO19" s="4">
        <f t="shared" si="2"/>
        <v>0</v>
      </c>
      <c r="AP19" s="4">
        <f t="shared" si="2"/>
        <v>0</v>
      </c>
      <c r="AQ19" s="4">
        <f t="shared" si="2"/>
        <v>0</v>
      </c>
      <c r="AR19" s="4">
        <f t="shared" si="2"/>
        <v>0</v>
      </c>
      <c r="AS19" s="4">
        <f t="shared" si="2"/>
        <v>0</v>
      </c>
      <c r="AT19" s="4">
        <f t="shared" si="2"/>
        <v>0</v>
      </c>
      <c r="AU19" s="4">
        <f t="shared" si="2"/>
        <v>0</v>
      </c>
      <c r="AV19" s="4">
        <f t="shared" si="2"/>
        <v>0</v>
      </c>
      <c r="AW19" s="4">
        <f t="shared" si="2"/>
        <v>0</v>
      </c>
      <c r="AX19" s="4">
        <f t="shared" si="2"/>
        <v>0</v>
      </c>
      <c r="AY19" s="4">
        <f t="shared" si="2"/>
        <v>0</v>
      </c>
      <c r="AZ19" s="4">
        <f t="shared" si="3"/>
        <v>0</v>
      </c>
      <c r="BA19" s="4">
        <f t="shared" si="3"/>
        <v>0</v>
      </c>
      <c r="BB19" s="4">
        <f t="shared" si="3"/>
        <v>0</v>
      </c>
      <c r="BC19" s="4">
        <f t="shared" si="3"/>
        <v>0</v>
      </c>
      <c r="BD19" s="4">
        <f t="shared" si="3"/>
        <v>0</v>
      </c>
      <c r="BE19" s="4">
        <f t="shared" si="3"/>
        <v>0</v>
      </c>
      <c r="BF19" s="4">
        <f t="shared" si="3"/>
        <v>0</v>
      </c>
      <c r="BG19" s="4">
        <f t="shared" si="3"/>
        <v>0</v>
      </c>
      <c r="BH19" s="4">
        <f t="shared" si="3"/>
        <v>0</v>
      </c>
      <c r="BI19" s="4">
        <f t="shared" si="3"/>
        <v>0</v>
      </c>
      <c r="BK19" s="7">
        <f t="shared" ca="1" si="6"/>
        <v>0.36306947657307265</v>
      </c>
    </row>
    <row r="20" spans="1:63" x14ac:dyDescent="0.25">
      <c r="A20">
        <f t="shared" si="4"/>
        <v>9</v>
      </c>
      <c r="C20" s="4">
        <f t="shared" ca="1" si="5"/>
        <v>-12344772.659999998</v>
      </c>
      <c r="D20" s="4">
        <f t="shared" ca="1" si="0"/>
        <v>114517.84768858641</v>
      </c>
      <c r="E20" s="4">
        <f t="shared" ca="1" si="0"/>
        <v>159245.50054871023</v>
      </c>
      <c r="F20" s="4">
        <f t="shared" ca="1" si="0"/>
        <v>163438.52059680008</v>
      </c>
      <c r="G20" s="4">
        <f t="shared" ca="1" si="0"/>
        <v>201368.27701295362</v>
      </c>
      <c r="H20" s="4">
        <f t="shared" ca="1" si="0"/>
        <v>239827.08047381925</v>
      </c>
      <c r="I20" s="4">
        <f t="shared" ca="1" si="0"/>
        <v>279310.91302801954</v>
      </c>
      <c r="J20" s="4">
        <f t="shared" ca="1" si="0"/>
        <v>319840.98635823879</v>
      </c>
      <c r="K20" s="4">
        <f t="shared" ca="1" si="0"/>
        <v>20126001.59655112</v>
      </c>
      <c r="L20" s="4">
        <f t="shared" si="0"/>
        <v>0</v>
      </c>
      <c r="M20" s="4">
        <f t="shared" si="0"/>
        <v>0</v>
      </c>
      <c r="N20" s="4">
        <f t="shared" si="0"/>
        <v>0</v>
      </c>
      <c r="O20" s="4">
        <f t="shared" si="0"/>
        <v>0</v>
      </c>
      <c r="P20" s="4">
        <f t="shared" si="0"/>
        <v>0</v>
      </c>
      <c r="Q20" s="4">
        <f t="shared" si="0"/>
        <v>0</v>
      </c>
      <c r="R20" s="4">
        <f t="shared" si="0"/>
        <v>0</v>
      </c>
      <c r="S20" s="4">
        <f t="shared" si="0"/>
        <v>0</v>
      </c>
      <c r="T20" s="4">
        <f t="shared" si="1"/>
        <v>0</v>
      </c>
      <c r="U20" s="4">
        <f t="shared" si="1"/>
        <v>0</v>
      </c>
      <c r="V20" s="4">
        <f t="shared" si="1"/>
        <v>0</v>
      </c>
      <c r="W20" s="4">
        <f t="shared" si="1"/>
        <v>0</v>
      </c>
      <c r="X20" s="4">
        <f t="shared" si="1"/>
        <v>0</v>
      </c>
      <c r="Y20" s="4">
        <f t="shared" si="1"/>
        <v>0</v>
      </c>
      <c r="Z20" s="4">
        <f t="shared" si="1"/>
        <v>0</v>
      </c>
      <c r="AA20" s="4">
        <f t="shared" si="1"/>
        <v>0</v>
      </c>
      <c r="AB20" s="4">
        <f t="shared" si="1"/>
        <v>0</v>
      </c>
      <c r="AC20" s="4">
        <f t="shared" si="1"/>
        <v>0</v>
      </c>
      <c r="AD20" s="4">
        <f t="shared" si="1"/>
        <v>0</v>
      </c>
      <c r="AE20" s="4">
        <f t="shared" si="1"/>
        <v>0</v>
      </c>
      <c r="AF20" s="4">
        <f t="shared" si="1"/>
        <v>0</v>
      </c>
      <c r="AG20" s="4">
        <f t="shared" si="1"/>
        <v>0</v>
      </c>
      <c r="AH20" s="4">
        <f t="shared" si="1"/>
        <v>0</v>
      </c>
      <c r="AI20" s="4">
        <f t="shared" si="1"/>
        <v>0</v>
      </c>
      <c r="AJ20" s="4">
        <f t="shared" si="2"/>
        <v>0</v>
      </c>
      <c r="AK20" s="4">
        <f t="shared" si="2"/>
        <v>0</v>
      </c>
      <c r="AL20" s="4">
        <f t="shared" si="2"/>
        <v>0</v>
      </c>
      <c r="AM20" s="4">
        <f t="shared" si="2"/>
        <v>0</v>
      </c>
      <c r="AN20" s="4">
        <f t="shared" si="2"/>
        <v>0</v>
      </c>
      <c r="AO20" s="4">
        <f t="shared" si="2"/>
        <v>0</v>
      </c>
      <c r="AP20" s="4">
        <f t="shared" si="2"/>
        <v>0</v>
      </c>
      <c r="AQ20" s="4">
        <f t="shared" si="2"/>
        <v>0</v>
      </c>
      <c r="AR20" s="4">
        <f t="shared" si="2"/>
        <v>0</v>
      </c>
      <c r="AS20" s="4">
        <f t="shared" si="2"/>
        <v>0</v>
      </c>
      <c r="AT20" s="4">
        <f t="shared" si="2"/>
        <v>0</v>
      </c>
      <c r="AU20" s="4">
        <f t="shared" si="2"/>
        <v>0</v>
      </c>
      <c r="AV20" s="4">
        <f t="shared" si="2"/>
        <v>0</v>
      </c>
      <c r="AW20" s="4">
        <f t="shared" si="2"/>
        <v>0</v>
      </c>
      <c r="AX20" s="4">
        <f t="shared" si="2"/>
        <v>0</v>
      </c>
      <c r="AY20" s="4">
        <f t="shared" si="2"/>
        <v>0</v>
      </c>
      <c r="AZ20" s="4">
        <f t="shared" si="3"/>
        <v>0</v>
      </c>
      <c r="BA20" s="4">
        <f t="shared" si="3"/>
        <v>0</v>
      </c>
      <c r="BB20" s="4">
        <f t="shared" si="3"/>
        <v>0</v>
      </c>
      <c r="BC20" s="4">
        <f t="shared" si="3"/>
        <v>0</v>
      </c>
      <c r="BD20" s="4">
        <f t="shared" si="3"/>
        <v>0</v>
      </c>
      <c r="BE20" s="4">
        <f t="shared" si="3"/>
        <v>0</v>
      </c>
      <c r="BF20" s="4">
        <f t="shared" si="3"/>
        <v>0</v>
      </c>
      <c r="BG20" s="4">
        <f t="shared" si="3"/>
        <v>0</v>
      </c>
      <c r="BH20" s="4">
        <f t="shared" si="3"/>
        <v>0</v>
      </c>
      <c r="BI20" s="4">
        <f t="shared" si="3"/>
        <v>0</v>
      </c>
      <c r="BK20" s="7">
        <f t="shared" ca="1" si="6"/>
        <v>0.33588677990895555</v>
      </c>
    </row>
    <row r="21" spans="1:63" x14ac:dyDescent="0.25">
      <c r="A21">
        <f t="shared" si="4"/>
        <v>10</v>
      </c>
      <c r="C21" s="4">
        <f t="shared" ca="1" si="5"/>
        <v>-12344772.659999998</v>
      </c>
      <c r="D21" s="4">
        <f t="shared" ca="1" si="0"/>
        <v>114517.84768858641</v>
      </c>
      <c r="E21" s="4">
        <f t="shared" ca="1" si="0"/>
        <v>159245.50054871023</v>
      </c>
      <c r="F21" s="4">
        <f t="shared" ca="1" si="0"/>
        <v>163438.52059680008</v>
      </c>
      <c r="G21" s="4">
        <f t="shared" ca="1" si="0"/>
        <v>201368.27701295362</v>
      </c>
      <c r="H21" s="4">
        <f t="shared" ca="1" si="0"/>
        <v>239827.08047381925</v>
      </c>
      <c r="I21" s="4">
        <f t="shared" ca="1" si="0"/>
        <v>279310.91302801954</v>
      </c>
      <c r="J21" s="4">
        <f t="shared" ca="1" si="0"/>
        <v>319840.98635823879</v>
      </c>
      <c r="K21" s="4">
        <f t="shared" ca="1" si="0"/>
        <v>361438.90896353911</v>
      </c>
      <c r="L21" s="4">
        <f t="shared" ca="1" si="0"/>
        <v>20322271.495768275</v>
      </c>
      <c r="M21" s="4">
        <f t="shared" si="0"/>
        <v>0</v>
      </c>
      <c r="N21" s="4">
        <f t="shared" si="0"/>
        <v>0</v>
      </c>
      <c r="O21" s="4">
        <f t="shared" si="0"/>
        <v>0</v>
      </c>
      <c r="P21" s="4">
        <f t="shared" si="0"/>
        <v>0</v>
      </c>
      <c r="Q21" s="4">
        <f t="shared" si="0"/>
        <v>0</v>
      </c>
      <c r="R21" s="4">
        <f t="shared" si="0"/>
        <v>0</v>
      </c>
      <c r="S21" s="4">
        <f t="shared" si="0"/>
        <v>0</v>
      </c>
      <c r="T21" s="4">
        <f t="shared" si="1"/>
        <v>0</v>
      </c>
      <c r="U21" s="4">
        <f t="shared" si="1"/>
        <v>0</v>
      </c>
      <c r="V21" s="4">
        <f t="shared" si="1"/>
        <v>0</v>
      </c>
      <c r="W21" s="4">
        <f t="shared" si="1"/>
        <v>0</v>
      </c>
      <c r="X21" s="4">
        <f t="shared" si="1"/>
        <v>0</v>
      </c>
      <c r="Y21" s="4">
        <f t="shared" si="1"/>
        <v>0</v>
      </c>
      <c r="Z21" s="4">
        <f t="shared" si="1"/>
        <v>0</v>
      </c>
      <c r="AA21" s="4">
        <f t="shared" si="1"/>
        <v>0</v>
      </c>
      <c r="AB21" s="4">
        <f t="shared" si="1"/>
        <v>0</v>
      </c>
      <c r="AC21" s="4">
        <f t="shared" si="1"/>
        <v>0</v>
      </c>
      <c r="AD21" s="4">
        <f t="shared" si="1"/>
        <v>0</v>
      </c>
      <c r="AE21" s="4">
        <f t="shared" si="1"/>
        <v>0</v>
      </c>
      <c r="AF21" s="4">
        <f t="shared" si="1"/>
        <v>0</v>
      </c>
      <c r="AG21" s="4">
        <f t="shared" si="1"/>
        <v>0</v>
      </c>
      <c r="AH21" s="4">
        <f t="shared" si="1"/>
        <v>0</v>
      </c>
      <c r="AI21" s="4">
        <f t="shared" si="1"/>
        <v>0</v>
      </c>
      <c r="AJ21" s="4">
        <f t="shared" si="2"/>
        <v>0</v>
      </c>
      <c r="AK21" s="4">
        <f t="shared" si="2"/>
        <v>0</v>
      </c>
      <c r="AL21" s="4">
        <f t="shared" si="2"/>
        <v>0</v>
      </c>
      <c r="AM21" s="4">
        <f t="shared" si="2"/>
        <v>0</v>
      </c>
      <c r="AN21" s="4">
        <f t="shared" si="2"/>
        <v>0</v>
      </c>
      <c r="AO21" s="4">
        <f t="shared" si="2"/>
        <v>0</v>
      </c>
      <c r="AP21" s="4">
        <f t="shared" si="2"/>
        <v>0</v>
      </c>
      <c r="AQ21" s="4">
        <f t="shared" si="2"/>
        <v>0</v>
      </c>
      <c r="AR21" s="4">
        <f t="shared" si="2"/>
        <v>0</v>
      </c>
      <c r="AS21" s="4">
        <f t="shared" si="2"/>
        <v>0</v>
      </c>
      <c r="AT21" s="4">
        <f t="shared" si="2"/>
        <v>0</v>
      </c>
      <c r="AU21" s="4">
        <f t="shared" si="2"/>
        <v>0</v>
      </c>
      <c r="AV21" s="4">
        <f t="shared" si="2"/>
        <v>0</v>
      </c>
      <c r="AW21" s="4">
        <f t="shared" si="2"/>
        <v>0</v>
      </c>
      <c r="AX21" s="4">
        <f t="shared" si="2"/>
        <v>0</v>
      </c>
      <c r="AY21" s="4">
        <f t="shared" si="2"/>
        <v>0</v>
      </c>
      <c r="AZ21" s="4">
        <f t="shared" si="3"/>
        <v>0</v>
      </c>
      <c r="BA21" s="4">
        <f t="shared" si="3"/>
        <v>0</v>
      </c>
      <c r="BB21" s="4">
        <f t="shared" si="3"/>
        <v>0</v>
      </c>
      <c r="BC21" s="4">
        <f t="shared" si="3"/>
        <v>0</v>
      </c>
      <c r="BD21" s="4">
        <f t="shared" si="3"/>
        <v>0</v>
      </c>
      <c r="BE21" s="4">
        <f t="shared" si="3"/>
        <v>0</v>
      </c>
      <c r="BF21" s="4">
        <f t="shared" si="3"/>
        <v>0</v>
      </c>
      <c r="BG21" s="4">
        <f t="shared" si="3"/>
        <v>0</v>
      </c>
      <c r="BH21" s="4">
        <f t="shared" si="3"/>
        <v>0</v>
      </c>
      <c r="BI21" s="4">
        <f t="shared" si="3"/>
        <v>0</v>
      </c>
      <c r="BK21" s="7">
        <f t="shared" ca="1" si="6"/>
        <v>0.31124184438599989</v>
      </c>
    </row>
    <row r="22" spans="1:63" x14ac:dyDescent="0.25">
      <c r="A22">
        <f t="shared" si="4"/>
        <v>11</v>
      </c>
      <c r="C22" s="4">
        <f t="shared" ca="1" si="5"/>
        <v>-12344772.659999998</v>
      </c>
      <c r="D22" s="4">
        <f t="shared" ca="1" si="0"/>
        <v>114517.84768858641</v>
      </c>
      <c r="E22" s="4">
        <f t="shared" ca="1" si="0"/>
        <v>159245.50054871023</v>
      </c>
      <c r="F22" s="4">
        <f t="shared" ca="1" si="0"/>
        <v>163438.52059680008</v>
      </c>
      <c r="G22" s="4">
        <f t="shared" ca="1" si="0"/>
        <v>201368.27701295362</v>
      </c>
      <c r="H22" s="4">
        <f t="shared" ca="1" si="0"/>
        <v>239827.08047381925</v>
      </c>
      <c r="I22" s="4">
        <f t="shared" ca="1" si="0"/>
        <v>279310.91302801954</v>
      </c>
      <c r="J22" s="4">
        <f t="shared" ca="1" si="0"/>
        <v>319840.98635823879</v>
      </c>
      <c r="K22" s="4">
        <f t="shared" ca="1" si="0"/>
        <v>361438.90896353911</v>
      </c>
      <c r="L22" s="4">
        <f t="shared" ca="1" si="0"/>
        <v>326787.44633842469</v>
      </c>
      <c r="M22" s="4">
        <f t="shared" ca="1" si="0"/>
        <v>20539463.040179912</v>
      </c>
      <c r="N22" s="4">
        <f t="shared" si="0"/>
        <v>0</v>
      </c>
      <c r="O22" s="4">
        <f t="shared" si="0"/>
        <v>0</v>
      </c>
      <c r="P22" s="4">
        <f t="shared" si="0"/>
        <v>0</v>
      </c>
      <c r="Q22" s="4">
        <f t="shared" si="0"/>
        <v>0</v>
      </c>
      <c r="R22" s="4">
        <f t="shared" si="0"/>
        <v>0</v>
      </c>
      <c r="S22" s="4">
        <f t="shared" si="0"/>
        <v>0</v>
      </c>
      <c r="T22" s="4">
        <f t="shared" si="1"/>
        <v>0</v>
      </c>
      <c r="U22" s="4">
        <f t="shared" si="1"/>
        <v>0</v>
      </c>
      <c r="V22" s="4">
        <f t="shared" si="1"/>
        <v>0</v>
      </c>
      <c r="W22" s="4">
        <f t="shared" si="1"/>
        <v>0</v>
      </c>
      <c r="X22" s="4">
        <f t="shared" si="1"/>
        <v>0</v>
      </c>
      <c r="Y22" s="4">
        <f t="shared" si="1"/>
        <v>0</v>
      </c>
      <c r="Z22" s="4">
        <f t="shared" si="1"/>
        <v>0</v>
      </c>
      <c r="AA22" s="4">
        <f t="shared" si="1"/>
        <v>0</v>
      </c>
      <c r="AB22" s="4">
        <f t="shared" si="1"/>
        <v>0</v>
      </c>
      <c r="AC22" s="4">
        <f t="shared" si="1"/>
        <v>0</v>
      </c>
      <c r="AD22" s="4">
        <f t="shared" si="1"/>
        <v>0</v>
      </c>
      <c r="AE22" s="4">
        <f t="shared" si="1"/>
        <v>0</v>
      </c>
      <c r="AF22" s="4">
        <f t="shared" si="1"/>
        <v>0</v>
      </c>
      <c r="AG22" s="4">
        <f t="shared" si="1"/>
        <v>0</v>
      </c>
      <c r="AH22" s="4">
        <f t="shared" si="1"/>
        <v>0</v>
      </c>
      <c r="AI22" s="4">
        <f t="shared" si="1"/>
        <v>0</v>
      </c>
      <c r="AJ22" s="4">
        <f t="shared" si="2"/>
        <v>0</v>
      </c>
      <c r="AK22" s="4">
        <f t="shared" si="2"/>
        <v>0</v>
      </c>
      <c r="AL22" s="4">
        <f t="shared" si="2"/>
        <v>0</v>
      </c>
      <c r="AM22" s="4">
        <f t="shared" si="2"/>
        <v>0</v>
      </c>
      <c r="AN22" s="4">
        <f t="shared" si="2"/>
        <v>0</v>
      </c>
      <c r="AO22" s="4">
        <f t="shared" si="2"/>
        <v>0</v>
      </c>
      <c r="AP22" s="4">
        <f t="shared" si="2"/>
        <v>0</v>
      </c>
      <c r="AQ22" s="4">
        <f t="shared" si="2"/>
        <v>0</v>
      </c>
      <c r="AR22" s="4">
        <f t="shared" si="2"/>
        <v>0</v>
      </c>
      <c r="AS22" s="4">
        <f t="shared" si="2"/>
        <v>0</v>
      </c>
      <c r="AT22" s="4">
        <f t="shared" si="2"/>
        <v>0</v>
      </c>
      <c r="AU22" s="4">
        <f t="shared" si="2"/>
        <v>0</v>
      </c>
      <c r="AV22" s="4">
        <f t="shared" si="2"/>
        <v>0</v>
      </c>
      <c r="AW22" s="4">
        <f t="shared" si="2"/>
        <v>0</v>
      </c>
      <c r="AX22" s="4">
        <f t="shared" si="2"/>
        <v>0</v>
      </c>
      <c r="AY22" s="4">
        <f t="shared" si="2"/>
        <v>0</v>
      </c>
      <c r="AZ22" s="4">
        <f t="shared" si="3"/>
        <v>0</v>
      </c>
      <c r="BA22" s="4">
        <f t="shared" si="3"/>
        <v>0</v>
      </c>
      <c r="BB22" s="4">
        <f t="shared" si="3"/>
        <v>0</v>
      </c>
      <c r="BC22" s="4">
        <f t="shared" si="3"/>
        <v>0</v>
      </c>
      <c r="BD22" s="4">
        <f t="shared" si="3"/>
        <v>0</v>
      </c>
      <c r="BE22" s="4">
        <f t="shared" si="3"/>
        <v>0</v>
      </c>
      <c r="BF22" s="4">
        <f t="shared" si="3"/>
        <v>0</v>
      </c>
      <c r="BG22" s="4">
        <f t="shared" si="3"/>
        <v>0</v>
      </c>
      <c r="BH22" s="4">
        <f t="shared" si="3"/>
        <v>0</v>
      </c>
      <c r="BI22" s="4">
        <f t="shared" si="3"/>
        <v>0</v>
      </c>
      <c r="BK22" s="7">
        <f t="shared" ca="1" si="6"/>
        <v>0.29143771850629152</v>
      </c>
    </row>
    <row r="23" spans="1:63" x14ac:dyDescent="0.25">
      <c r="A23">
        <f t="shared" si="4"/>
        <v>12</v>
      </c>
      <c r="C23" s="4">
        <f t="shared" ca="1" si="5"/>
        <v>-12344772.659999998</v>
      </c>
      <c r="D23" s="4">
        <f t="shared" ca="1" si="0"/>
        <v>114517.84768858641</v>
      </c>
      <c r="E23" s="4">
        <f t="shared" ca="1" si="0"/>
        <v>159245.50054871023</v>
      </c>
      <c r="F23" s="4">
        <f t="shared" ca="1" si="0"/>
        <v>163438.52059680008</v>
      </c>
      <c r="G23" s="4">
        <f t="shared" ca="1" si="0"/>
        <v>201368.27701295362</v>
      </c>
      <c r="H23" s="4">
        <f t="shared" ca="1" si="0"/>
        <v>239827.08047381925</v>
      </c>
      <c r="I23" s="4">
        <f t="shared" ca="1" si="0"/>
        <v>279310.91302801954</v>
      </c>
      <c r="J23" s="4">
        <f t="shared" ca="1" si="0"/>
        <v>319840.98635823879</v>
      </c>
      <c r="K23" s="4">
        <f t="shared" ca="1" si="0"/>
        <v>361438.90896353911</v>
      </c>
      <c r="L23" s="4">
        <f t="shared" ca="1" si="0"/>
        <v>326787.44633842469</v>
      </c>
      <c r="M23" s="4">
        <f t="shared" ca="1" si="0"/>
        <v>317294.14593355876</v>
      </c>
      <c r="N23" s="4">
        <f t="shared" ca="1" si="0"/>
        <v>20980652.313055236</v>
      </c>
      <c r="O23" s="4">
        <f t="shared" si="0"/>
        <v>0</v>
      </c>
      <c r="P23" s="4">
        <f t="shared" si="0"/>
        <v>0</v>
      </c>
      <c r="Q23" s="4">
        <f t="shared" si="0"/>
        <v>0</v>
      </c>
      <c r="R23" s="4">
        <f t="shared" si="0"/>
        <v>0</v>
      </c>
      <c r="S23" s="4">
        <f t="shared" si="0"/>
        <v>0</v>
      </c>
      <c r="T23" s="4">
        <f t="shared" si="1"/>
        <v>0</v>
      </c>
      <c r="U23" s="4">
        <f t="shared" si="1"/>
        <v>0</v>
      </c>
      <c r="V23" s="4">
        <f t="shared" si="1"/>
        <v>0</v>
      </c>
      <c r="W23" s="4">
        <f t="shared" si="1"/>
        <v>0</v>
      </c>
      <c r="X23" s="4">
        <f t="shared" si="1"/>
        <v>0</v>
      </c>
      <c r="Y23" s="4">
        <f t="shared" si="1"/>
        <v>0</v>
      </c>
      <c r="Z23" s="4">
        <f t="shared" si="1"/>
        <v>0</v>
      </c>
      <c r="AA23" s="4">
        <f t="shared" si="1"/>
        <v>0</v>
      </c>
      <c r="AB23" s="4">
        <f t="shared" si="1"/>
        <v>0</v>
      </c>
      <c r="AC23" s="4">
        <f t="shared" si="1"/>
        <v>0</v>
      </c>
      <c r="AD23" s="4">
        <f t="shared" si="1"/>
        <v>0</v>
      </c>
      <c r="AE23" s="4">
        <f t="shared" si="1"/>
        <v>0</v>
      </c>
      <c r="AF23" s="4">
        <f t="shared" si="1"/>
        <v>0</v>
      </c>
      <c r="AG23" s="4">
        <f t="shared" si="1"/>
        <v>0</v>
      </c>
      <c r="AH23" s="4">
        <f t="shared" si="1"/>
        <v>0</v>
      </c>
      <c r="AI23" s="4">
        <f t="shared" si="1"/>
        <v>0</v>
      </c>
      <c r="AJ23" s="4">
        <f t="shared" si="2"/>
        <v>0</v>
      </c>
      <c r="AK23" s="4">
        <f t="shared" si="2"/>
        <v>0</v>
      </c>
      <c r="AL23" s="4">
        <f t="shared" si="2"/>
        <v>0</v>
      </c>
      <c r="AM23" s="4">
        <f t="shared" si="2"/>
        <v>0</v>
      </c>
      <c r="AN23" s="4">
        <f t="shared" si="2"/>
        <v>0</v>
      </c>
      <c r="AO23" s="4">
        <f t="shared" si="2"/>
        <v>0</v>
      </c>
      <c r="AP23" s="4">
        <f t="shared" si="2"/>
        <v>0</v>
      </c>
      <c r="AQ23" s="4">
        <f t="shared" si="2"/>
        <v>0</v>
      </c>
      <c r="AR23" s="4">
        <f t="shared" si="2"/>
        <v>0</v>
      </c>
      <c r="AS23" s="4">
        <f t="shared" si="2"/>
        <v>0</v>
      </c>
      <c r="AT23" s="4">
        <f t="shared" si="2"/>
        <v>0</v>
      </c>
      <c r="AU23" s="4">
        <f t="shared" si="2"/>
        <v>0</v>
      </c>
      <c r="AV23" s="4">
        <f t="shared" si="2"/>
        <v>0</v>
      </c>
      <c r="AW23" s="4">
        <f t="shared" si="2"/>
        <v>0</v>
      </c>
      <c r="AX23" s="4">
        <f t="shared" si="2"/>
        <v>0</v>
      </c>
      <c r="AY23" s="4">
        <f t="shared" si="2"/>
        <v>0</v>
      </c>
      <c r="AZ23" s="4">
        <f t="shared" si="3"/>
        <v>0</v>
      </c>
      <c r="BA23" s="4">
        <f t="shared" si="3"/>
        <v>0</v>
      </c>
      <c r="BB23" s="4">
        <f t="shared" si="3"/>
        <v>0</v>
      </c>
      <c r="BC23" s="4">
        <f t="shared" si="3"/>
        <v>0</v>
      </c>
      <c r="BD23" s="4">
        <f t="shared" si="3"/>
        <v>0</v>
      </c>
      <c r="BE23" s="4">
        <f t="shared" si="3"/>
        <v>0</v>
      </c>
      <c r="BF23" s="4">
        <f t="shared" si="3"/>
        <v>0</v>
      </c>
      <c r="BG23" s="4">
        <f t="shared" si="3"/>
        <v>0</v>
      </c>
      <c r="BH23" s="4">
        <f t="shared" si="3"/>
        <v>0</v>
      </c>
      <c r="BI23" s="4">
        <f t="shared" si="3"/>
        <v>0</v>
      </c>
      <c r="BK23" s="7">
        <f t="shared" ca="1" si="6"/>
        <v>0.27975713760915988</v>
      </c>
    </row>
    <row r="24" spans="1:63" x14ac:dyDescent="0.25">
      <c r="A24">
        <f t="shared" si="4"/>
        <v>13</v>
      </c>
      <c r="C24" s="4">
        <f t="shared" ca="1" si="5"/>
        <v>-12344772.659999998</v>
      </c>
      <c r="D24" s="4">
        <f t="shared" ca="1" si="0"/>
        <v>114517.84768858641</v>
      </c>
      <c r="E24" s="4">
        <f t="shared" ca="1" si="0"/>
        <v>159245.50054871023</v>
      </c>
      <c r="F24" s="4">
        <f t="shared" ca="1" si="0"/>
        <v>163438.52059680008</v>
      </c>
      <c r="G24" s="4">
        <f t="shared" ca="1" si="0"/>
        <v>201368.27701295362</v>
      </c>
      <c r="H24" s="4">
        <f t="shared" ca="1" si="0"/>
        <v>239827.08047381925</v>
      </c>
      <c r="I24" s="4">
        <f t="shared" ca="1" si="0"/>
        <v>279310.91302801954</v>
      </c>
      <c r="J24" s="4">
        <f t="shared" ca="1" si="0"/>
        <v>319840.98635823879</v>
      </c>
      <c r="K24" s="4">
        <f t="shared" ca="1" si="0"/>
        <v>361438.90896353911</v>
      </c>
      <c r="L24" s="4">
        <f t="shared" ca="1" si="0"/>
        <v>326787.44633842469</v>
      </c>
      <c r="M24" s="4">
        <f t="shared" ca="1" si="0"/>
        <v>317294.14593355876</v>
      </c>
      <c r="N24" s="4">
        <f t="shared" ca="1" si="0"/>
        <v>172748.32687686911</v>
      </c>
      <c r="O24" s="4">
        <f t="shared" ca="1" si="0"/>
        <v>21572563.97907922</v>
      </c>
      <c r="P24" s="4">
        <f t="shared" si="0"/>
        <v>0</v>
      </c>
      <c r="Q24" s="4">
        <f t="shared" si="0"/>
        <v>0</v>
      </c>
      <c r="R24" s="4">
        <f t="shared" si="0"/>
        <v>0</v>
      </c>
      <c r="S24" s="4">
        <f t="shared" si="0"/>
        <v>0</v>
      </c>
      <c r="T24" s="4">
        <f t="shared" si="1"/>
        <v>0</v>
      </c>
      <c r="U24" s="4">
        <f t="shared" si="1"/>
        <v>0</v>
      </c>
      <c r="V24" s="4">
        <f t="shared" si="1"/>
        <v>0</v>
      </c>
      <c r="W24" s="4">
        <f t="shared" si="1"/>
        <v>0</v>
      </c>
      <c r="X24" s="4">
        <f t="shared" si="1"/>
        <v>0</v>
      </c>
      <c r="Y24" s="4">
        <f t="shared" si="1"/>
        <v>0</v>
      </c>
      <c r="Z24" s="4">
        <f t="shared" si="1"/>
        <v>0</v>
      </c>
      <c r="AA24" s="4">
        <f t="shared" si="1"/>
        <v>0</v>
      </c>
      <c r="AB24" s="4">
        <f t="shared" si="1"/>
        <v>0</v>
      </c>
      <c r="AC24" s="4">
        <f t="shared" si="1"/>
        <v>0</v>
      </c>
      <c r="AD24" s="4">
        <f t="shared" si="1"/>
        <v>0</v>
      </c>
      <c r="AE24" s="4">
        <f t="shared" si="1"/>
        <v>0</v>
      </c>
      <c r="AF24" s="4">
        <f t="shared" si="1"/>
        <v>0</v>
      </c>
      <c r="AG24" s="4">
        <f t="shared" si="1"/>
        <v>0</v>
      </c>
      <c r="AH24" s="4">
        <f t="shared" si="1"/>
        <v>0</v>
      </c>
      <c r="AI24" s="4">
        <f t="shared" si="1"/>
        <v>0</v>
      </c>
      <c r="AJ24" s="4">
        <f t="shared" si="2"/>
        <v>0</v>
      </c>
      <c r="AK24" s="4">
        <f t="shared" si="2"/>
        <v>0</v>
      </c>
      <c r="AL24" s="4">
        <f t="shared" si="2"/>
        <v>0</v>
      </c>
      <c r="AM24" s="4">
        <f t="shared" si="2"/>
        <v>0</v>
      </c>
      <c r="AN24" s="4">
        <f t="shared" si="2"/>
        <v>0</v>
      </c>
      <c r="AO24" s="4">
        <f t="shared" si="2"/>
        <v>0</v>
      </c>
      <c r="AP24" s="4">
        <f t="shared" si="2"/>
        <v>0</v>
      </c>
      <c r="AQ24" s="4">
        <f t="shared" si="2"/>
        <v>0</v>
      </c>
      <c r="AR24" s="4">
        <f t="shared" si="2"/>
        <v>0</v>
      </c>
      <c r="AS24" s="4">
        <f t="shared" si="2"/>
        <v>0</v>
      </c>
      <c r="AT24" s="4">
        <f t="shared" si="2"/>
        <v>0</v>
      </c>
      <c r="AU24" s="4">
        <f t="shared" si="2"/>
        <v>0</v>
      </c>
      <c r="AV24" s="4">
        <f t="shared" si="2"/>
        <v>0</v>
      </c>
      <c r="AW24" s="4">
        <f t="shared" si="2"/>
        <v>0</v>
      </c>
      <c r="AX24" s="4">
        <f t="shared" si="2"/>
        <v>0</v>
      </c>
      <c r="AY24" s="4">
        <f t="shared" si="2"/>
        <v>0</v>
      </c>
      <c r="AZ24" s="4">
        <f t="shared" si="3"/>
        <v>0</v>
      </c>
      <c r="BA24" s="4">
        <f t="shared" si="3"/>
        <v>0</v>
      </c>
      <c r="BB24" s="4">
        <f t="shared" si="3"/>
        <v>0</v>
      </c>
      <c r="BC24" s="4">
        <f t="shared" si="3"/>
        <v>0</v>
      </c>
      <c r="BD24" s="4">
        <f t="shared" si="3"/>
        <v>0</v>
      </c>
      <c r="BE24" s="4">
        <f t="shared" si="3"/>
        <v>0</v>
      </c>
      <c r="BF24" s="4">
        <f t="shared" si="3"/>
        <v>0</v>
      </c>
      <c r="BG24" s="4">
        <f t="shared" si="3"/>
        <v>0</v>
      </c>
      <c r="BH24" s="4">
        <f t="shared" si="3"/>
        <v>0</v>
      </c>
      <c r="BI24" s="4">
        <f t="shared" si="3"/>
        <v>0</v>
      </c>
      <c r="BK24" s="7">
        <f t="shared" ca="1" si="6"/>
        <v>0.269767011922871</v>
      </c>
    </row>
    <row r="25" spans="1:63" x14ac:dyDescent="0.25">
      <c r="A25">
        <f t="shared" si="4"/>
        <v>14</v>
      </c>
      <c r="C25" s="4">
        <f t="shared" ca="1" si="5"/>
        <v>-12344772.659999998</v>
      </c>
      <c r="D25" s="4">
        <f t="shared" ca="1" si="0"/>
        <v>114517.84768858641</v>
      </c>
      <c r="E25" s="4">
        <f t="shared" ca="1" si="0"/>
        <v>159245.50054871023</v>
      </c>
      <c r="F25" s="4">
        <f t="shared" ca="1" si="0"/>
        <v>163438.52059680008</v>
      </c>
      <c r="G25" s="4">
        <f t="shared" ca="1" si="0"/>
        <v>201368.27701295362</v>
      </c>
      <c r="H25" s="4">
        <f t="shared" ca="1" si="0"/>
        <v>239827.08047381925</v>
      </c>
      <c r="I25" s="4">
        <f t="shared" ca="1" si="0"/>
        <v>279310.91302801954</v>
      </c>
      <c r="J25" s="4">
        <f t="shared" ca="1" si="0"/>
        <v>319840.98635823879</v>
      </c>
      <c r="K25" s="4">
        <f t="shared" ca="1" si="0"/>
        <v>361438.90896353911</v>
      </c>
      <c r="L25" s="4">
        <f t="shared" ca="1" si="0"/>
        <v>326787.44633842469</v>
      </c>
      <c r="M25" s="4">
        <f t="shared" ca="1" si="0"/>
        <v>317294.14593355876</v>
      </c>
      <c r="N25" s="4">
        <f t="shared" ca="1" si="0"/>
        <v>172748.32687686911</v>
      </c>
      <c r="O25" s="4">
        <f t="shared" ca="1" si="0"/>
        <v>189248.76321755094</v>
      </c>
      <c r="P25" s="4">
        <f t="shared" ca="1" si="0"/>
        <v>22118227.771354996</v>
      </c>
      <c r="Q25" s="4">
        <f t="shared" si="0"/>
        <v>0</v>
      </c>
      <c r="R25" s="4">
        <f t="shared" si="0"/>
        <v>0</v>
      </c>
      <c r="S25" s="4">
        <f t="shared" si="0"/>
        <v>0</v>
      </c>
      <c r="T25" s="4">
        <f t="shared" si="1"/>
        <v>0</v>
      </c>
      <c r="U25" s="4">
        <f t="shared" si="1"/>
        <v>0</v>
      </c>
      <c r="V25" s="4">
        <f t="shared" si="1"/>
        <v>0</v>
      </c>
      <c r="W25" s="4">
        <f t="shared" si="1"/>
        <v>0</v>
      </c>
      <c r="X25" s="4">
        <f t="shared" si="1"/>
        <v>0</v>
      </c>
      <c r="Y25" s="4">
        <f t="shared" si="1"/>
        <v>0</v>
      </c>
      <c r="Z25" s="4">
        <f t="shared" si="1"/>
        <v>0</v>
      </c>
      <c r="AA25" s="4">
        <f t="shared" si="1"/>
        <v>0</v>
      </c>
      <c r="AB25" s="4">
        <f t="shared" si="1"/>
        <v>0</v>
      </c>
      <c r="AC25" s="4">
        <f t="shared" si="1"/>
        <v>0</v>
      </c>
      <c r="AD25" s="4">
        <f t="shared" si="1"/>
        <v>0</v>
      </c>
      <c r="AE25" s="4">
        <f t="shared" si="1"/>
        <v>0</v>
      </c>
      <c r="AF25" s="4">
        <f t="shared" si="1"/>
        <v>0</v>
      </c>
      <c r="AG25" s="4">
        <f t="shared" si="1"/>
        <v>0</v>
      </c>
      <c r="AH25" s="4">
        <f t="shared" si="1"/>
        <v>0</v>
      </c>
      <c r="AI25" s="4">
        <f t="shared" si="1"/>
        <v>0</v>
      </c>
      <c r="AJ25" s="4">
        <f t="shared" si="2"/>
        <v>0</v>
      </c>
      <c r="AK25" s="4">
        <f t="shared" si="2"/>
        <v>0</v>
      </c>
      <c r="AL25" s="4">
        <f t="shared" si="2"/>
        <v>0</v>
      </c>
      <c r="AM25" s="4">
        <f t="shared" si="2"/>
        <v>0</v>
      </c>
      <c r="AN25" s="4">
        <f t="shared" si="2"/>
        <v>0</v>
      </c>
      <c r="AO25" s="4">
        <f t="shared" si="2"/>
        <v>0</v>
      </c>
      <c r="AP25" s="4">
        <f t="shared" si="2"/>
        <v>0</v>
      </c>
      <c r="AQ25" s="4">
        <f t="shared" si="2"/>
        <v>0</v>
      </c>
      <c r="AR25" s="4">
        <f t="shared" si="2"/>
        <v>0</v>
      </c>
      <c r="AS25" s="4">
        <f t="shared" si="2"/>
        <v>0</v>
      </c>
      <c r="AT25" s="4">
        <f t="shared" si="2"/>
        <v>0</v>
      </c>
      <c r="AU25" s="4">
        <f t="shared" si="2"/>
        <v>0</v>
      </c>
      <c r="AV25" s="4">
        <f t="shared" si="2"/>
        <v>0</v>
      </c>
      <c r="AW25" s="4">
        <f t="shared" si="2"/>
        <v>0</v>
      </c>
      <c r="AX25" s="4">
        <f t="shared" si="2"/>
        <v>0</v>
      </c>
      <c r="AY25" s="4">
        <f t="shared" si="2"/>
        <v>0</v>
      </c>
      <c r="AZ25" s="4">
        <f t="shared" si="3"/>
        <v>0</v>
      </c>
      <c r="BA25" s="4">
        <f t="shared" si="3"/>
        <v>0</v>
      </c>
      <c r="BB25" s="4">
        <f t="shared" si="3"/>
        <v>0</v>
      </c>
      <c r="BC25" s="4">
        <f t="shared" si="3"/>
        <v>0</v>
      </c>
      <c r="BD25" s="4">
        <f t="shared" si="3"/>
        <v>0</v>
      </c>
      <c r="BE25" s="4">
        <f t="shared" si="3"/>
        <v>0</v>
      </c>
      <c r="BF25" s="4">
        <f t="shared" si="3"/>
        <v>0</v>
      </c>
      <c r="BG25" s="4">
        <f t="shared" si="3"/>
        <v>0</v>
      </c>
      <c r="BH25" s="4">
        <f t="shared" si="3"/>
        <v>0</v>
      </c>
      <c r="BI25" s="4">
        <f t="shared" si="3"/>
        <v>0</v>
      </c>
      <c r="BK25" s="7">
        <f t="shared" ca="1" si="6"/>
        <v>0.26052394799949519</v>
      </c>
    </row>
    <row r="26" spans="1:63" x14ac:dyDescent="0.25">
      <c r="A26">
        <f t="shared" si="4"/>
        <v>15</v>
      </c>
      <c r="C26" s="4">
        <f t="shared" ca="1" si="5"/>
        <v>-12344772.659999998</v>
      </c>
      <c r="D26" s="4">
        <f t="shared" ca="1" si="0"/>
        <v>114517.84768858641</v>
      </c>
      <c r="E26" s="4">
        <f t="shared" ca="1" si="0"/>
        <v>159245.50054871023</v>
      </c>
      <c r="F26" s="4">
        <f t="shared" ca="1" si="0"/>
        <v>163438.52059680008</v>
      </c>
      <c r="G26" s="4">
        <f t="shared" ca="1" si="0"/>
        <v>201368.27701295362</v>
      </c>
      <c r="H26" s="4">
        <f t="shared" ca="1" si="0"/>
        <v>239827.08047381925</v>
      </c>
      <c r="I26" s="4">
        <f t="shared" ca="1" si="0"/>
        <v>279310.91302801954</v>
      </c>
      <c r="J26" s="4">
        <f t="shared" ca="1" si="0"/>
        <v>319840.98635823879</v>
      </c>
      <c r="K26" s="4">
        <f t="shared" ca="1" si="0"/>
        <v>361438.90896353911</v>
      </c>
      <c r="L26" s="4">
        <f t="shared" ca="1" si="0"/>
        <v>326787.44633842469</v>
      </c>
      <c r="M26" s="4">
        <f t="shared" ca="1" si="0"/>
        <v>317294.14593355876</v>
      </c>
      <c r="N26" s="4">
        <f t="shared" ca="1" si="0"/>
        <v>172748.32687686911</v>
      </c>
      <c r="O26" s="4">
        <f t="shared" ca="1" si="0"/>
        <v>189248.76321755094</v>
      </c>
      <c r="P26" s="4">
        <f t="shared" ca="1" si="0"/>
        <v>206983.70851536031</v>
      </c>
      <c r="Q26" s="4">
        <f t="shared" ca="1" si="0"/>
        <v>22657623.866928622</v>
      </c>
      <c r="R26" s="4">
        <f t="shared" si="0"/>
        <v>0</v>
      </c>
      <c r="S26" s="4">
        <f t="shared" si="0"/>
        <v>0</v>
      </c>
      <c r="T26" s="4">
        <f t="shared" si="1"/>
        <v>0</v>
      </c>
      <c r="U26" s="4">
        <f t="shared" si="1"/>
        <v>0</v>
      </c>
      <c r="V26" s="4">
        <f t="shared" si="1"/>
        <v>0</v>
      </c>
      <c r="W26" s="4">
        <f t="shared" si="1"/>
        <v>0</v>
      </c>
      <c r="X26" s="4">
        <f t="shared" si="1"/>
        <v>0</v>
      </c>
      <c r="Y26" s="4">
        <f t="shared" si="1"/>
        <v>0</v>
      </c>
      <c r="Z26" s="4">
        <f t="shared" si="1"/>
        <v>0</v>
      </c>
      <c r="AA26" s="4">
        <f t="shared" si="1"/>
        <v>0</v>
      </c>
      <c r="AB26" s="4">
        <f t="shared" si="1"/>
        <v>0</v>
      </c>
      <c r="AC26" s="4">
        <f t="shared" si="1"/>
        <v>0</v>
      </c>
      <c r="AD26" s="4">
        <f t="shared" si="1"/>
        <v>0</v>
      </c>
      <c r="AE26" s="4">
        <f t="shared" si="1"/>
        <v>0</v>
      </c>
      <c r="AF26" s="4">
        <f t="shared" si="1"/>
        <v>0</v>
      </c>
      <c r="AG26" s="4">
        <f t="shared" si="1"/>
        <v>0</v>
      </c>
      <c r="AH26" s="4">
        <f t="shared" si="1"/>
        <v>0</v>
      </c>
      <c r="AI26" s="4">
        <f t="shared" si="1"/>
        <v>0</v>
      </c>
      <c r="AJ26" s="4">
        <f t="shared" si="2"/>
        <v>0</v>
      </c>
      <c r="AK26" s="4">
        <f t="shared" si="2"/>
        <v>0</v>
      </c>
      <c r="AL26" s="4">
        <f t="shared" si="2"/>
        <v>0</v>
      </c>
      <c r="AM26" s="4">
        <f t="shared" si="2"/>
        <v>0</v>
      </c>
      <c r="AN26" s="4">
        <f t="shared" si="2"/>
        <v>0</v>
      </c>
      <c r="AO26" s="4">
        <f t="shared" si="2"/>
        <v>0</v>
      </c>
      <c r="AP26" s="4">
        <f t="shared" si="2"/>
        <v>0</v>
      </c>
      <c r="AQ26" s="4">
        <f t="shared" si="2"/>
        <v>0</v>
      </c>
      <c r="AR26" s="4">
        <f t="shared" si="2"/>
        <v>0</v>
      </c>
      <c r="AS26" s="4">
        <f t="shared" si="2"/>
        <v>0</v>
      </c>
      <c r="AT26" s="4">
        <f t="shared" si="2"/>
        <v>0</v>
      </c>
      <c r="AU26" s="4">
        <f t="shared" si="2"/>
        <v>0</v>
      </c>
      <c r="AV26" s="4">
        <f t="shared" si="2"/>
        <v>0</v>
      </c>
      <c r="AW26" s="4">
        <f t="shared" si="2"/>
        <v>0</v>
      </c>
      <c r="AX26" s="4">
        <f t="shared" si="2"/>
        <v>0</v>
      </c>
      <c r="AY26" s="4">
        <f t="shared" si="2"/>
        <v>0</v>
      </c>
      <c r="AZ26" s="4">
        <f t="shared" si="3"/>
        <v>0</v>
      </c>
      <c r="BA26" s="4">
        <f t="shared" si="3"/>
        <v>0</v>
      </c>
      <c r="BB26" s="4">
        <f t="shared" si="3"/>
        <v>0</v>
      </c>
      <c r="BC26" s="4">
        <f t="shared" si="3"/>
        <v>0</v>
      </c>
      <c r="BD26" s="4">
        <f t="shared" si="3"/>
        <v>0</v>
      </c>
      <c r="BE26" s="4">
        <f t="shared" si="3"/>
        <v>0</v>
      </c>
      <c r="BF26" s="4">
        <f t="shared" si="3"/>
        <v>0</v>
      </c>
      <c r="BG26" s="4">
        <f t="shared" si="3"/>
        <v>0</v>
      </c>
      <c r="BH26" s="4">
        <f t="shared" si="3"/>
        <v>0</v>
      </c>
      <c r="BI26" s="4">
        <f t="shared" si="3"/>
        <v>0</v>
      </c>
      <c r="BK26" s="7">
        <f t="shared" ca="1" si="6"/>
        <v>0.25253628566531372</v>
      </c>
    </row>
    <row r="27" spans="1:63" x14ac:dyDescent="0.25">
      <c r="A27">
        <f t="shared" si="4"/>
        <v>16</v>
      </c>
      <c r="C27" s="4">
        <f t="shared" ca="1" si="5"/>
        <v>-12344772.659999998</v>
      </c>
      <c r="D27" s="4">
        <f t="shared" ca="1" si="0"/>
        <v>114517.84768858641</v>
      </c>
      <c r="E27" s="4">
        <f t="shared" ca="1" si="0"/>
        <v>159245.50054871023</v>
      </c>
      <c r="F27" s="4">
        <f t="shared" ca="1" si="0"/>
        <v>163438.52059680008</v>
      </c>
      <c r="G27" s="4">
        <f t="shared" ca="1" si="0"/>
        <v>201368.27701295362</v>
      </c>
      <c r="H27" s="4">
        <f t="shared" ca="1" si="0"/>
        <v>239827.08047381925</v>
      </c>
      <c r="I27" s="4">
        <f t="shared" ca="1" si="0"/>
        <v>279310.91302801954</v>
      </c>
      <c r="J27" s="4">
        <f t="shared" ca="1" si="0"/>
        <v>319840.98635823879</v>
      </c>
      <c r="K27" s="4">
        <f t="shared" ca="1" si="0"/>
        <v>361438.90896353911</v>
      </c>
      <c r="L27" s="4">
        <f t="shared" ca="1" si="0"/>
        <v>326787.44633842469</v>
      </c>
      <c r="M27" s="4">
        <f t="shared" ca="1" si="0"/>
        <v>317294.14593355876</v>
      </c>
      <c r="N27" s="4">
        <f t="shared" ca="1" si="0"/>
        <v>172748.32687686911</v>
      </c>
      <c r="O27" s="4">
        <f t="shared" ca="1" si="0"/>
        <v>189248.76321755094</v>
      </c>
      <c r="P27" s="4">
        <f t="shared" ca="1" si="0"/>
        <v>206983.70851536031</v>
      </c>
      <c r="Q27" s="4">
        <f t="shared" ca="1" si="0"/>
        <v>224956.68581601168</v>
      </c>
      <c r="R27" s="4">
        <f t="shared" ca="1" si="0"/>
        <v>22048316.041974235</v>
      </c>
      <c r="S27" s="4">
        <f t="shared" si="0"/>
        <v>0</v>
      </c>
      <c r="T27" s="4">
        <f t="shared" si="1"/>
        <v>0</v>
      </c>
      <c r="U27" s="4">
        <f t="shared" si="1"/>
        <v>0</v>
      </c>
      <c r="V27" s="4">
        <f t="shared" si="1"/>
        <v>0</v>
      </c>
      <c r="W27" s="4">
        <f t="shared" si="1"/>
        <v>0</v>
      </c>
      <c r="X27" s="4">
        <f t="shared" si="1"/>
        <v>0</v>
      </c>
      <c r="Y27" s="4">
        <f t="shared" si="1"/>
        <v>0</v>
      </c>
      <c r="Z27" s="4">
        <f t="shared" si="1"/>
        <v>0</v>
      </c>
      <c r="AA27" s="4">
        <f t="shared" si="1"/>
        <v>0</v>
      </c>
      <c r="AB27" s="4">
        <f t="shared" si="1"/>
        <v>0</v>
      </c>
      <c r="AC27" s="4">
        <f t="shared" si="1"/>
        <v>0</v>
      </c>
      <c r="AD27" s="4">
        <f t="shared" si="1"/>
        <v>0</v>
      </c>
      <c r="AE27" s="4">
        <f t="shared" si="1"/>
        <v>0</v>
      </c>
      <c r="AF27" s="4">
        <f t="shared" si="1"/>
        <v>0</v>
      </c>
      <c r="AG27" s="4">
        <f t="shared" si="1"/>
        <v>0</v>
      </c>
      <c r="AH27" s="4">
        <f t="shared" si="1"/>
        <v>0</v>
      </c>
      <c r="AI27" s="4">
        <f t="shared" si="1"/>
        <v>0</v>
      </c>
      <c r="AJ27" s="4">
        <f t="shared" si="2"/>
        <v>0</v>
      </c>
      <c r="AK27" s="4">
        <f t="shared" si="2"/>
        <v>0</v>
      </c>
      <c r="AL27" s="4">
        <f t="shared" si="2"/>
        <v>0</v>
      </c>
      <c r="AM27" s="4">
        <f t="shared" si="2"/>
        <v>0</v>
      </c>
      <c r="AN27" s="4">
        <f t="shared" si="2"/>
        <v>0</v>
      </c>
      <c r="AO27" s="4">
        <f t="shared" si="2"/>
        <v>0</v>
      </c>
      <c r="AP27" s="4">
        <f t="shared" si="2"/>
        <v>0</v>
      </c>
      <c r="AQ27" s="4">
        <f t="shared" si="2"/>
        <v>0</v>
      </c>
      <c r="AR27" s="4">
        <f t="shared" si="2"/>
        <v>0</v>
      </c>
      <c r="AS27" s="4">
        <f t="shared" si="2"/>
        <v>0</v>
      </c>
      <c r="AT27" s="4">
        <f t="shared" si="2"/>
        <v>0</v>
      </c>
      <c r="AU27" s="4">
        <f t="shared" si="2"/>
        <v>0</v>
      </c>
      <c r="AV27" s="4">
        <f t="shared" si="2"/>
        <v>0</v>
      </c>
      <c r="AW27" s="4">
        <f t="shared" si="2"/>
        <v>0</v>
      </c>
      <c r="AX27" s="4">
        <f t="shared" si="2"/>
        <v>0</v>
      </c>
      <c r="AY27" s="4">
        <f t="shared" si="2"/>
        <v>0</v>
      </c>
      <c r="AZ27" s="4">
        <f t="shared" si="3"/>
        <v>0</v>
      </c>
      <c r="BA27" s="4">
        <f t="shared" si="3"/>
        <v>0</v>
      </c>
      <c r="BB27" s="4">
        <f t="shared" si="3"/>
        <v>0</v>
      </c>
      <c r="BC27" s="4">
        <f t="shared" si="3"/>
        <v>0</v>
      </c>
      <c r="BD27" s="4">
        <f t="shared" si="3"/>
        <v>0</v>
      </c>
      <c r="BE27" s="4">
        <f t="shared" si="3"/>
        <v>0</v>
      </c>
      <c r="BF27" s="4">
        <f t="shared" si="3"/>
        <v>0</v>
      </c>
      <c r="BG27" s="4">
        <f t="shared" si="3"/>
        <v>0</v>
      </c>
      <c r="BH27" s="4">
        <f t="shared" si="3"/>
        <v>0</v>
      </c>
      <c r="BI27" s="4">
        <f t="shared" si="3"/>
        <v>0</v>
      </c>
      <c r="BK27" s="7">
        <f t="shared" ca="1" si="6"/>
        <v>0.23045247121474266</v>
      </c>
    </row>
    <row r="28" spans="1:63" x14ac:dyDescent="0.25">
      <c r="A28">
        <f t="shared" si="4"/>
        <v>17</v>
      </c>
      <c r="C28" s="4">
        <f t="shared" ca="1" si="5"/>
        <v>-12344772.659999998</v>
      </c>
      <c r="D28" s="4">
        <f t="shared" ca="1" si="0"/>
        <v>114517.84768858641</v>
      </c>
      <c r="E28" s="4">
        <f t="shared" ca="1" si="0"/>
        <v>159245.50054871023</v>
      </c>
      <c r="F28" s="4">
        <f t="shared" ca="1" si="0"/>
        <v>163438.52059680008</v>
      </c>
      <c r="G28" s="4">
        <f t="shared" ca="1" si="0"/>
        <v>201368.27701295362</v>
      </c>
      <c r="H28" s="4">
        <f t="shared" ca="1" si="0"/>
        <v>239827.08047381925</v>
      </c>
      <c r="I28" s="4">
        <f t="shared" ca="1" si="0"/>
        <v>279310.91302801954</v>
      </c>
      <c r="J28" s="4">
        <f t="shared" ca="1" si="0"/>
        <v>319840.98635823879</v>
      </c>
      <c r="K28" s="4">
        <f t="shared" ca="1" si="0"/>
        <v>361438.90896353911</v>
      </c>
      <c r="L28" s="4">
        <f t="shared" ca="1" si="0"/>
        <v>326787.44633842469</v>
      </c>
      <c r="M28" s="4">
        <f t="shared" ca="1" si="0"/>
        <v>317294.14593355876</v>
      </c>
      <c r="N28" s="4">
        <f t="shared" ca="1" si="0"/>
        <v>172748.32687686911</v>
      </c>
      <c r="O28" s="4">
        <f t="shared" ca="1" si="0"/>
        <v>189248.76321755094</v>
      </c>
      <c r="P28" s="4">
        <f t="shared" ca="1" si="0"/>
        <v>206983.70851536031</v>
      </c>
      <c r="Q28" s="4">
        <f t="shared" ca="1" si="0"/>
        <v>224956.68581601168</v>
      </c>
      <c r="R28" s="4">
        <f t="shared" ca="1" si="0"/>
        <v>243170.2504686802</v>
      </c>
      <c r="S28" s="4">
        <f t="shared" ref="S28:AH43" ca="1" si="7">IF(S$11&lt;=$A28,S$7,0)+IF(S$11=$A28,S$8)</f>
        <v>22158472.008679919</v>
      </c>
      <c r="T28" s="4">
        <f t="shared" si="1"/>
        <v>0</v>
      </c>
      <c r="U28" s="4">
        <f t="shared" si="1"/>
        <v>0</v>
      </c>
      <c r="V28" s="4">
        <f t="shared" si="1"/>
        <v>0</v>
      </c>
      <c r="W28" s="4">
        <f t="shared" si="1"/>
        <v>0</v>
      </c>
      <c r="X28" s="4">
        <f t="shared" si="1"/>
        <v>0</v>
      </c>
      <c r="Y28" s="4">
        <f t="shared" si="1"/>
        <v>0</v>
      </c>
      <c r="Z28" s="4">
        <f t="shared" si="1"/>
        <v>0</v>
      </c>
      <c r="AA28" s="4">
        <f t="shared" si="1"/>
        <v>0</v>
      </c>
      <c r="AB28" s="4">
        <f t="shared" si="1"/>
        <v>0</v>
      </c>
      <c r="AC28" s="4">
        <f t="shared" si="1"/>
        <v>0</v>
      </c>
      <c r="AD28" s="4">
        <f t="shared" si="1"/>
        <v>0</v>
      </c>
      <c r="AE28" s="4">
        <f t="shared" si="1"/>
        <v>0</v>
      </c>
      <c r="AF28" s="4">
        <f t="shared" si="1"/>
        <v>0</v>
      </c>
      <c r="AG28" s="4">
        <f t="shared" si="1"/>
        <v>0</v>
      </c>
      <c r="AH28" s="4">
        <f t="shared" si="1"/>
        <v>0</v>
      </c>
      <c r="AI28" s="4">
        <f t="shared" ref="AI28:AX43" si="8">IF(AI$11&lt;=$A28,AI$7,0)+IF(AI$11=$A28,AI$8)</f>
        <v>0</v>
      </c>
      <c r="AJ28" s="4">
        <f t="shared" si="2"/>
        <v>0</v>
      </c>
      <c r="AK28" s="4">
        <f t="shared" si="2"/>
        <v>0</v>
      </c>
      <c r="AL28" s="4">
        <f t="shared" si="2"/>
        <v>0</v>
      </c>
      <c r="AM28" s="4">
        <f t="shared" si="2"/>
        <v>0</v>
      </c>
      <c r="AN28" s="4">
        <f t="shared" si="2"/>
        <v>0</v>
      </c>
      <c r="AO28" s="4">
        <f t="shared" si="2"/>
        <v>0</v>
      </c>
      <c r="AP28" s="4">
        <f t="shared" si="2"/>
        <v>0</v>
      </c>
      <c r="AQ28" s="4">
        <f t="shared" si="2"/>
        <v>0</v>
      </c>
      <c r="AR28" s="4">
        <f t="shared" si="2"/>
        <v>0</v>
      </c>
      <c r="AS28" s="4">
        <f t="shared" si="2"/>
        <v>0</v>
      </c>
      <c r="AT28" s="4">
        <f t="shared" si="2"/>
        <v>0</v>
      </c>
      <c r="AU28" s="4">
        <f t="shared" si="2"/>
        <v>0</v>
      </c>
      <c r="AV28" s="4">
        <f t="shared" si="2"/>
        <v>0</v>
      </c>
      <c r="AW28" s="4">
        <f t="shared" si="2"/>
        <v>0</v>
      </c>
      <c r="AX28" s="4">
        <f t="shared" si="2"/>
        <v>0</v>
      </c>
      <c r="AY28" s="4">
        <f t="shared" ref="AY28:BI43" si="9">IF(AY$11&lt;=$A28,AY$7,0)+IF(AY$11=$A28,AY$8)</f>
        <v>0</v>
      </c>
      <c r="AZ28" s="4">
        <f t="shared" si="3"/>
        <v>0</v>
      </c>
      <c r="BA28" s="4">
        <f t="shared" si="3"/>
        <v>0</v>
      </c>
      <c r="BB28" s="4">
        <f t="shared" si="3"/>
        <v>0</v>
      </c>
      <c r="BC28" s="4">
        <f t="shared" si="3"/>
        <v>0</v>
      </c>
      <c r="BD28" s="4">
        <f t="shared" si="3"/>
        <v>0</v>
      </c>
      <c r="BE28" s="4">
        <f t="shared" si="3"/>
        <v>0</v>
      </c>
      <c r="BF28" s="4">
        <f t="shared" si="3"/>
        <v>0</v>
      </c>
      <c r="BG28" s="4">
        <f t="shared" si="3"/>
        <v>0</v>
      </c>
      <c r="BH28" s="4">
        <f t="shared" si="3"/>
        <v>0</v>
      </c>
      <c r="BI28" s="4">
        <f t="shared" si="3"/>
        <v>0</v>
      </c>
      <c r="BK28" s="7">
        <f t="shared" ca="1" si="6"/>
        <v>0.22059326850305006</v>
      </c>
    </row>
    <row r="29" spans="1:63" x14ac:dyDescent="0.25">
      <c r="A29">
        <f t="shared" si="4"/>
        <v>18</v>
      </c>
      <c r="C29" s="4">
        <f t="shared" ca="1" si="5"/>
        <v>-12344772.659999998</v>
      </c>
      <c r="D29" s="4">
        <f t="shared" ca="1" si="5"/>
        <v>114517.84768858641</v>
      </c>
      <c r="E29" s="4">
        <f t="shared" ca="1" si="5"/>
        <v>159245.50054871023</v>
      </c>
      <c r="F29" s="4">
        <f t="shared" ca="1" si="5"/>
        <v>163438.52059680008</v>
      </c>
      <c r="G29" s="4">
        <f t="shared" ca="1" si="5"/>
        <v>201368.27701295362</v>
      </c>
      <c r="H29" s="4">
        <f t="shared" ca="1" si="5"/>
        <v>239827.08047381925</v>
      </c>
      <c r="I29" s="4">
        <f t="shared" ca="1" si="5"/>
        <v>279310.91302801954</v>
      </c>
      <c r="J29" s="4">
        <f t="shared" ca="1" si="5"/>
        <v>319840.98635823879</v>
      </c>
      <c r="K29" s="4">
        <f t="shared" ca="1" si="5"/>
        <v>361438.90896353911</v>
      </c>
      <c r="L29" s="4">
        <f t="shared" ca="1" si="5"/>
        <v>326787.44633842469</v>
      </c>
      <c r="M29" s="4">
        <f t="shared" ca="1" si="5"/>
        <v>317294.14593355876</v>
      </c>
      <c r="N29" s="4">
        <f t="shared" ca="1" si="5"/>
        <v>172748.32687686911</v>
      </c>
      <c r="O29" s="4">
        <f t="shared" ca="1" si="5"/>
        <v>189248.76321755094</v>
      </c>
      <c r="P29" s="4">
        <f t="shared" ca="1" si="5"/>
        <v>206983.70851536031</v>
      </c>
      <c r="Q29" s="4">
        <f t="shared" ca="1" si="5"/>
        <v>224956.68581601168</v>
      </c>
      <c r="R29" s="4">
        <f t="shared" ca="1" si="5"/>
        <v>243170.2504686802</v>
      </c>
      <c r="S29" s="4">
        <f t="shared" ca="1" si="7"/>
        <v>261626.98263411425</v>
      </c>
      <c r="T29" s="4">
        <f t="shared" ca="1" si="7"/>
        <v>21797118.292902969</v>
      </c>
      <c r="U29" s="4">
        <f t="shared" si="7"/>
        <v>0</v>
      </c>
      <c r="V29" s="4">
        <f t="shared" si="7"/>
        <v>0</v>
      </c>
      <c r="W29" s="4">
        <f t="shared" si="7"/>
        <v>0</v>
      </c>
      <c r="X29" s="4">
        <f t="shared" si="7"/>
        <v>0</v>
      </c>
      <c r="Y29" s="4">
        <f t="shared" si="7"/>
        <v>0</v>
      </c>
      <c r="Z29" s="4">
        <f t="shared" si="7"/>
        <v>0</v>
      </c>
      <c r="AA29" s="4">
        <f t="shared" si="7"/>
        <v>0</v>
      </c>
      <c r="AB29" s="4">
        <f t="shared" si="7"/>
        <v>0</v>
      </c>
      <c r="AC29" s="4">
        <f t="shared" si="7"/>
        <v>0</v>
      </c>
      <c r="AD29" s="4">
        <f t="shared" si="7"/>
        <v>0</v>
      </c>
      <c r="AE29" s="4">
        <f t="shared" si="7"/>
        <v>0</v>
      </c>
      <c r="AF29" s="4">
        <f t="shared" si="7"/>
        <v>0</v>
      </c>
      <c r="AG29" s="4">
        <f t="shared" si="7"/>
        <v>0</v>
      </c>
      <c r="AH29" s="4">
        <f t="shared" si="7"/>
        <v>0</v>
      </c>
      <c r="AI29" s="4">
        <f t="shared" si="8"/>
        <v>0</v>
      </c>
      <c r="AJ29" s="4">
        <f t="shared" si="8"/>
        <v>0</v>
      </c>
      <c r="AK29" s="4">
        <f t="shared" si="8"/>
        <v>0</v>
      </c>
      <c r="AL29" s="4">
        <f t="shared" si="8"/>
        <v>0</v>
      </c>
      <c r="AM29" s="4">
        <f t="shared" si="8"/>
        <v>0</v>
      </c>
      <c r="AN29" s="4">
        <f t="shared" si="8"/>
        <v>0</v>
      </c>
      <c r="AO29" s="4">
        <f t="shared" si="8"/>
        <v>0</v>
      </c>
      <c r="AP29" s="4">
        <f t="shared" si="8"/>
        <v>0</v>
      </c>
      <c r="AQ29" s="4">
        <f t="shared" si="8"/>
        <v>0</v>
      </c>
      <c r="AR29" s="4">
        <f t="shared" si="8"/>
        <v>0</v>
      </c>
      <c r="AS29" s="4">
        <f t="shared" si="8"/>
        <v>0</v>
      </c>
      <c r="AT29" s="4">
        <f t="shared" si="8"/>
        <v>0</v>
      </c>
      <c r="AU29" s="4">
        <f t="shared" si="8"/>
        <v>0</v>
      </c>
      <c r="AV29" s="4">
        <f t="shared" si="8"/>
        <v>0</v>
      </c>
      <c r="AW29" s="4">
        <f t="shared" si="8"/>
        <v>0</v>
      </c>
      <c r="AX29" s="4">
        <f t="shared" si="8"/>
        <v>0</v>
      </c>
      <c r="AY29" s="4">
        <f t="shared" si="9"/>
        <v>0</v>
      </c>
      <c r="AZ29" s="4">
        <f t="shared" si="9"/>
        <v>0</v>
      </c>
      <c r="BA29" s="4">
        <f t="shared" si="9"/>
        <v>0</v>
      </c>
      <c r="BB29" s="4">
        <f t="shared" si="9"/>
        <v>0</v>
      </c>
      <c r="BC29" s="4">
        <f t="shared" si="9"/>
        <v>0</v>
      </c>
      <c r="BD29" s="4">
        <f t="shared" si="9"/>
        <v>0</v>
      </c>
      <c r="BE29" s="4">
        <f t="shared" si="9"/>
        <v>0</v>
      </c>
      <c r="BF29" s="4">
        <f t="shared" si="9"/>
        <v>0</v>
      </c>
      <c r="BG29" s="4">
        <f t="shared" si="9"/>
        <v>0</v>
      </c>
      <c r="BH29" s="4">
        <f t="shared" si="9"/>
        <v>0</v>
      </c>
      <c r="BI29" s="4">
        <f t="shared" si="9"/>
        <v>0</v>
      </c>
      <c r="BK29" s="7">
        <f t="shared" ca="1" si="6"/>
        <v>0.20673400290870014</v>
      </c>
    </row>
    <row r="30" spans="1:63" x14ac:dyDescent="0.25">
      <c r="A30">
        <f t="shared" si="4"/>
        <v>19</v>
      </c>
      <c r="C30" s="4">
        <f t="shared" ref="C30:R45" ca="1" si="10">IF(C$11&lt;=$A30,C$7,0)+IF(C$11=$A30,C$8)</f>
        <v>-12344772.659999998</v>
      </c>
      <c r="D30" s="4">
        <f t="shared" ca="1" si="10"/>
        <v>114517.84768858641</v>
      </c>
      <c r="E30" s="4">
        <f t="shared" ca="1" si="10"/>
        <v>159245.50054871023</v>
      </c>
      <c r="F30" s="4">
        <f t="shared" ca="1" si="10"/>
        <v>163438.52059680008</v>
      </c>
      <c r="G30" s="4">
        <f t="shared" ca="1" si="10"/>
        <v>201368.27701295362</v>
      </c>
      <c r="H30" s="4">
        <f t="shared" ca="1" si="10"/>
        <v>239827.08047381925</v>
      </c>
      <c r="I30" s="4">
        <f t="shared" ca="1" si="10"/>
        <v>279310.91302801954</v>
      </c>
      <c r="J30" s="4">
        <f t="shared" ca="1" si="10"/>
        <v>319840.98635823879</v>
      </c>
      <c r="K30" s="4">
        <f t="shared" ca="1" si="10"/>
        <v>361438.90896353911</v>
      </c>
      <c r="L30" s="4">
        <f t="shared" ca="1" si="10"/>
        <v>326787.44633842469</v>
      </c>
      <c r="M30" s="4">
        <f t="shared" ca="1" si="10"/>
        <v>317294.14593355876</v>
      </c>
      <c r="N30" s="4">
        <f t="shared" ca="1" si="10"/>
        <v>172748.32687686911</v>
      </c>
      <c r="O30" s="4">
        <f t="shared" ca="1" si="10"/>
        <v>189248.76321755094</v>
      </c>
      <c r="P30" s="4">
        <f t="shared" ca="1" si="10"/>
        <v>206983.70851536031</v>
      </c>
      <c r="Q30" s="4">
        <f t="shared" ca="1" si="10"/>
        <v>224956.68581601168</v>
      </c>
      <c r="R30" s="4">
        <f t="shared" ca="1" si="10"/>
        <v>243170.2504686802</v>
      </c>
      <c r="S30" s="4">
        <f t="shared" ca="1" si="7"/>
        <v>261626.98263411425</v>
      </c>
      <c r="T30" s="4">
        <f t="shared" ca="1" si="7"/>
        <v>6448898.5332846474</v>
      </c>
      <c r="U30" s="4">
        <f t="shared" ca="1" si="7"/>
        <v>15638038.991860306</v>
      </c>
      <c r="V30" s="4">
        <f t="shared" si="7"/>
        <v>0</v>
      </c>
      <c r="W30" s="4">
        <f t="shared" si="7"/>
        <v>0</v>
      </c>
      <c r="X30" s="4">
        <f t="shared" si="7"/>
        <v>0</v>
      </c>
      <c r="Y30" s="4">
        <f t="shared" si="7"/>
        <v>0</v>
      </c>
      <c r="Z30" s="4">
        <f t="shared" si="7"/>
        <v>0</v>
      </c>
      <c r="AA30" s="4">
        <f t="shared" si="7"/>
        <v>0</v>
      </c>
      <c r="AB30" s="4">
        <f t="shared" si="7"/>
        <v>0</v>
      </c>
      <c r="AC30" s="4">
        <f t="shared" si="7"/>
        <v>0</v>
      </c>
      <c r="AD30" s="4">
        <f t="shared" si="7"/>
        <v>0</v>
      </c>
      <c r="AE30" s="4">
        <f t="shared" si="7"/>
        <v>0</v>
      </c>
      <c r="AF30" s="4">
        <f t="shared" si="7"/>
        <v>0</v>
      </c>
      <c r="AG30" s="4">
        <f t="shared" si="7"/>
        <v>0</v>
      </c>
      <c r="AH30" s="4">
        <f t="shared" si="7"/>
        <v>0</v>
      </c>
      <c r="AI30" s="4">
        <f t="shared" si="8"/>
        <v>0</v>
      </c>
      <c r="AJ30" s="4">
        <f t="shared" si="8"/>
        <v>0</v>
      </c>
      <c r="AK30" s="4">
        <f t="shared" si="8"/>
        <v>0</v>
      </c>
      <c r="AL30" s="4">
        <f t="shared" si="8"/>
        <v>0</v>
      </c>
      <c r="AM30" s="4">
        <f t="shared" si="8"/>
        <v>0</v>
      </c>
      <c r="AN30" s="4">
        <f t="shared" si="8"/>
        <v>0</v>
      </c>
      <c r="AO30" s="4">
        <f t="shared" si="8"/>
        <v>0</v>
      </c>
      <c r="AP30" s="4">
        <f t="shared" si="8"/>
        <v>0</v>
      </c>
      <c r="AQ30" s="4">
        <f t="shared" si="8"/>
        <v>0</v>
      </c>
      <c r="AR30" s="4">
        <f t="shared" si="8"/>
        <v>0</v>
      </c>
      <c r="AS30" s="4">
        <f t="shared" si="8"/>
        <v>0</v>
      </c>
      <c r="AT30" s="4">
        <f t="shared" si="8"/>
        <v>0</v>
      </c>
      <c r="AU30" s="4">
        <f t="shared" si="8"/>
        <v>0</v>
      </c>
      <c r="AV30" s="4">
        <f t="shared" si="8"/>
        <v>0</v>
      </c>
      <c r="AW30" s="4">
        <f t="shared" si="8"/>
        <v>0</v>
      </c>
      <c r="AX30" s="4">
        <f t="shared" si="8"/>
        <v>0</v>
      </c>
      <c r="AY30" s="4">
        <f t="shared" si="9"/>
        <v>0</v>
      </c>
      <c r="AZ30" s="4">
        <f t="shared" si="9"/>
        <v>0</v>
      </c>
      <c r="BA30" s="4">
        <f t="shared" si="9"/>
        <v>0</v>
      </c>
      <c r="BB30" s="4">
        <f t="shared" si="9"/>
        <v>0</v>
      </c>
      <c r="BC30" s="4">
        <f t="shared" si="9"/>
        <v>0</v>
      </c>
      <c r="BD30" s="4">
        <f t="shared" si="9"/>
        <v>0</v>
      </c>
      <c r="BE30" s="4">
        <f t="shared" si="9"/>
        <v>0</v>
      </c>
      <c r="BF30" s="4">
        <f t="shared" si="9"/>
        <v>0</v>
      </c>
      <c r="BG30" s="4">
        <f t="shared" si="9"/>
        <v>0</v>
      </c>
      <c r="BH30" s="4">
        <f t="shared" si="9"/>
        <v>0</v>
      </c>
      <c r="BI30" s="4">
        <f t="shared" si="9"/>
        <v>0</v>
      </c>
      <c r="BK30" s="7">
        <f ca="1">-1+(1+IRR(C30:BI30))^4</f>
        <v>0.20191138850680779</v>
      </c>
    </row>
    <row r="31" spans="1:63" x14ac:dyDescent="0.25">
      <c r="A31">
        <f t="shared" si="4"/>
        <v>20</v>
      </c>
      <c r="C31" s="4">
        <f t="shared" ca="1" si="10"/>
        <v>-12344772.659999998</v>
      </c>
      <c r="D31" s="4">
        <f t="shared" ca="1" si="10"/>
        <v>114517.84768858641</v>
      </c>
      <c r="E31" s="4">
        <f t="shared" ca="1" si="10"/>
        <v>159245.50054871023</v>
      </c>
      <c r="F31" s="4">
        <f t="shared" ca="1" si="10"/>
        <v>163438.52059680008</v>
      </c>
      <c r="G31" s="4">
        <f t="shared" ca="1" si="10"/>
        <v>201368.27701295362</v>
      </c>
      <c r="H31" s="4">
        <f t="shared" ca="1" si="10"/>
        <v>239827.08047381925</v>
      </c>
      <c r="I31" s="4">
        <f t="shared" ca="1" si="10"/>
        <v>279310.91302801954</v>
      </c>
      <c r="J31" s="4">
        <f t="shared" ca="1" si="10"/>
        <v>319840.98635823879</v>
      </c>
      <c r="K31" s="4">
        <f t="shared" ca="1" si="10"/>
        <v>361438.90896353911</v>
      </c>
      <c r="L31" s="4">
        <f t="shared" ca="1" si="10"/>
        <v>326787.44633842469</v>
      </c>
      <c r="M31" s="4">
        <f t="shared" ca="1" si="10"/>
        <v>317294.14593355876</v>
      </c>
      <c r="N31" s="4">
        <f t="shared" ca="1" si="10"/>
        <v>172748.32687686911</v>
      </c>
      <c r="O31" s="4">
        <f t="shared" ca="1" si="10"/>
        <v>189248.76321755094</v>
      </c>
      <c r="P31" s="4">
        <f t="shared" ca="1" si="10"/>
        <v>206983.70851536031</v>
      </c>
      <c r="Q31" s="4">
        <f t="shared" ca="1" si="10"/>
        <v>224956.68581601168</v>
      </c>
      <c r="R31" s="4">
        <f t="shared" ca="1" si="10"/>
        <v>243170.2504686802</v>
      </c>
      <c r="S31" s="4">
        <f t="shared" ca="1" si="7"/>
        <v>261626.98263411425</v>
      </c>
      <c r="T31" s="4">
        <f t="shared" ca="1" si="7"/>
        <v>6448898.5332846474</v>
      </c>
      <c r="U31" s="4">
        <f t="shared" ca="1" si="7"/>
        <v>179086.06161055525</v>
      </c>
      <c r="V31" s="4">
        <f t="shared" ca="1" si="7"/>
        <v>15274932.221104339</v>
      </c>
      <c r="W31" s="4">
        <f t="shared" si="7"/>
        <v>0</v>
      </c>
      <c r="X31" s="4">
        <f t="shared" si="7"/>
        <v>0</v>
      </c>
      <c r="Y31" s="4">
        <f t="shared" si="7"/>
        <v>0</v>
      </c>
      <c r="Z31" s="4">
        <f t="shared" si="7"/>
        <v>0</v>
      </c>
      <c r="AA31" s="4">
        <f t="shared" si="7"/>
        <v>0</v>
      </c>
      <c r="AB31" s="4">
        <f t="shared" si="7"/>
        <v>0</v>
      </c>
      <c r="AC31" s="4">
        <f t="shared" si="7"/>
        <v>0</v>
      </c>
      <c r="AD31" s="4">
        <f t="shared" si="7"/>
        <v>0</v>
      </c>
      <c r="AE31" s="4">
        <f t="shared" si="7"/>
        <v>0</v>
      </c>
      <c r="AF31" s="4">
        <f t="shared" si="7"/>
        <v>0</v>
      </c>
      <c r="AG31" s="4">
        <f t="shared" si="7"/>
        <v>0</v>
      </c>
      <c r="AH31" s="4">
        <f t="shared" si="7"/>
        <v>0</v>
      </c>
      <c r="AI31" s="4">
        <f t="shared" si="8"/>
        <v>0</v>
      </c>
      <c r="AJ31" s="4">
        <f t="shared" si="8"/>
        <v>0</v>
      </c>
      <c r="AK31" s="4">
        <f t="shared" si="8"/>
        <v>0</v>
      </c>
      <c r="AL31" s="4">
        <f t="shared" si="8"/>
        <v>0</v>
      </c>
      <c r="AM31" s="4">
        <f t="shared" si="8"/>
        <v>0</v>
      </c>
      <c r="AN31" s="4">
        <f t="shared" si="8"/>
        <v>0</v>
      </c>
      <c r="AO31" s="4">
        <f t="shared" si="8"/>
        <v>0</v>
      </c>
      <c r="AP31" s="4">
        <f t="shared" si="8"/>
        <v>0</v>
      </c>
      <c r="AQ31" s="4">
        <f t="shared" si="8"/>
        <v>0</v>
      </c>
      <c r="AR31" s="4">
        <f t="shared" si="8"/>
        <v>0</v>
      </c>
      <c r="AS31" s="4">
        <f t="shared" si="8"/>
        <v>0</v>
      </c>
      <c r="AT31" s="4">
        <f t="shared" si="8"/>
        <v>0</v>
      </c>
      <c r="AU31" s="4">
        <f t="shared" si="8"/>
        <v>0</v>
      </c>
      <c r="AV31" s="4">
        <f t="shared" si="8"/>
        <v>0</v>
      </c>
      <c r="AW31" s="4">
        <f t="shared" si="8"/>
        <v>0</v>
      </c>
      <c r="AX31" s="4">
        <f t="shared" si="8"/>
        <v>0</v>
      </c>
      <c r="AY31" s="4">
        <f t="shared" si="9"/>
        <v>0</v>
      </c>
      <c r="AZ31" s="4">
        <f t="shared" si="9"/>
        <v>0</v>
      </c>
      <c r="BA31" s="4">
        <f t="shared" si="9"/>
        <v>0</v>
      </c>
      <c r="BB31" s="4">
        <f t="shared" si="9"/>
        <v>0</v>
      </c>
      <c r="BC31" s="4">
        <f t="shared" si="9"/>
        <v>0</v>
      </c>
      <c r="BD31" s="4">
        <f t="shared" si="9"/>
        <v>0</v>
      </c>
      <c r="BE31" s="4">
        <f t="shared" si="9"/>
        <v>0</v>
      </c>
      <c r="BF31" s="4">
        <f t="shared" si="9"/>
        <v>0</v>
      </c>
      <c r="BG31" s="4">
        <f t="shared" si="9"/>
        <v>0</v>
      </c>
      <c r="BH31" s="4">
        <f t="shared" si="9"/>
        <v>0</v>
      </c>
      <c r="BI31" s="4">
        <f t="shared" si="9"/>
        <v>0</v>
      </c>
      <c r="BK31" s="7">
        <f t="shared" ca="1" si="6"/>
        <v>0.19265168711224279</v>
      </c>
    </row>
    <row r="32" spans="1:63" x14ac:dyDescent="0.25">
      <c r="A32">
        <f t="shared" si="4"/>
        <v>21</v>
      </c>
      <c r="C32" s="4">
        <f t="shared" ca="1" si="10"/>
        <v>-12344772.659999998</v>
      </c>
      <c r="D32" s="4">
        <f t="shared" ca="1" si="10"/>
        <v>114517.84768858641</v>
      </c>
      <c r="E32" s="4">
        <f t="shared" ca="1" si="10"/>
        <v>159245.50054871023</v>
      </c>
      <c r="F32" s="4">
        <f t="shared" ca="1" si="10"/>
        <v>163438.52059680008</v>
      </c>
      <c r="G32" s="4">
        <f t="shared" ca="1" si="10"/>
        <v>201368.27701295362</v>
      </c>
      <c r="H32" s="4">
        <f t="shared" ca="1" si="10"/>
        <v>239827.08047381925</v>
      </c>
      <c r="I32" s="4">
        <f t="shared" ca="1" si="10"/>
        <v>279310.91302801954</v>
      </c>
      <c r="J32" s="4">
        <f t="shared" ca="1" si="10"/>
        <v>319840.98635823879</v>
      </c>
      <c r="K32" s="4">
        <f t="shared" ca="1" si="10"/>
        <v>361438.90896353911</v>
      </c>
      <c r="L32" s="4">
        <f t="shared" ca="1" si="10"/>
        <v>326787.44633842469</v>
      </c>
      <c r="M32" s="4">
        <f t="shared" ca="1" si="10"/>
        <v>317294.14593355876</v>
      </c>
      <c r="N32" s="4">
        <f t="shared" ca="1" si="10"/>
        <v>172748.32687686911</v>
      </c>
      <c r="O32" s="4">
        <f t="shared" ca="1" si="10"/>
        <v>189248.76321755094</v>
      </c>
      <c r="P32" s="4">
        <f t="shared" ca="1" si="10"/>
        <v>206983.70851536031</v>
      </c>
      <c r="Q32" s="4">
        <f t="shared" ca="1" si="10"/>
        <v>224956.68581601168</v>
      </c>
      <c r="R32" s="4">
        <f t="shared" ca="1" si="10"/>
        <v>243170.2504686802</v>
      </c>
      <c r="S32" s="4">
        <f t="shared" ca="1" si="7"/>
        <v>261626.98263411425</v>
      </c>
      <c r="T32" s="4">
        <f t="shared" ca="1" si="7"/>
        <v>6448898.5332846474</v>
      </c>
      <c r="U32" s="4">
        <f t="shared" ca="1" si="7"/>
        <v>179086.06161055525</v>
      </c>
      <c r="V32" s="4">
        <f t="shared" ca="1" si="7"/>
        <v>198288.02881879662</v>
      </c>
      <c r="W32" s="4">
        <f t="shared" ca="1" si="7"/>
        <v>14897585.223920209</v>
      </c>
      <c r="X32" s="4">
        <f t="shared" si="7"/>
        <v>0</v>
      </c>
      <c r="Y32" s="4">
        <f t="shared" si="7"/>
        <v>0</v>
      </c>
      <c r="Z32" s="4">
        <f t="shared" si="7"/>
        <v>0</v>
      </c>
      <c r="AA32" s="4">
        <f t="shared" si="7"/>
        <v>0</v>
      </c>
      <c r="AB32" s="4">
        <f t="shared" si="7"/>
        <v>0</v>
      </c>
      <c r="AC32" s="4">
        <f t="shared" si="7"/>
        <v>0</v>
      </c>
      <c r="AD32" s="4">
        <f t="shared" si="7"/>
        <v>0</v>
      </c>
      <c r="AE32" s="4">
        <f t="shared" si="7"/>
        <v>0</v>
      </c>
      <c r="AF32" s="4">
        <f t="shared" si="7"/>
        <v>0</v>
      </c>
      <c r="AG32" s="4">
        <f t="shared" si="7"/>
        <v>0</v>
      </c>
      <c r="AH32" s="4">
        <f t="shared" si="7"/>
        <v>0</v>
      </c>
      <c r="AI32" s="4">
        <f t="shared" si="8"/>
        <v>0</v>
      </c>
      <c r="AJ32" s="4">
        <f t="shared" si="8"/>
        <v>0</v>
      </c>
      <c r="AK32" s="4">
        <f t="shared" si="8"/>
        <v>0</v>
      </c>
      <c r="AL32" s="4">
        <f t="shared" si="8"/>
        <v>0</v>
      </c>
      <c r="AM32" s="4">
        <f t="shared" si="8"/>
        <v>0</v>
      </c>
      <c r="AN32" s="4">
        <f t="shared" si="8"/>
        <v>0</v>
      </c>
      <c r="AO32" s="4">
        <f t="shared" si="8"/>
        <v>0</v>
      </c>
      <c r="AP32" s="4">
        <f t="shared" si="8"/>
        <v>0</v>
      </c>
      <c r="AQ32" s="4">
        <f t="shared" si="8"/>
        <v>0</v>
      </c>
      <c r="AR32" s="4">
        <f t="shared" si="8"/>
        <v>0</v>
      </c>
      <c r="AS32" s="4">
        <f t="shared" si="8"/>
        <v>0</v>
      </c>
      <c r="AT32" s="4">
        <f t="shared" si="8"/>
        <v>0</v>
      </c>
      <c r="AU32" s="4">
        <f t="shared" si="8"/>
        <v>0</v>
      </c>
      <c r="AV32" s="4">
        <f t="shared" si="8"/>
        <v>0</v>
      </c>
      <c r="AW32" s="4">
        <f t="shared" si="8"/>
        <v>0</v>
      </c>
      <c r="AX32" s="4">
        <f t="shared" si="8"/>
        <v>0</v>
      </c>
      <c r="AY32" s="4">
        <f t="shared" si="9"/>
        <v>0</v>
      </c>
      <c r="AZ32" s="4">
        <f t="shared" si="9"/>
        <v>0</v>
      </c>
      <c r="BA32" s="4">
        <f t="shared" si="9"/>
        <v>0</v>
      </c>
      <c r="BB32" s="4">
        <f t="shared" si="9"/>
        <v>0</v>
      </c>
      <c r="BC32" s="4">
        <f t="shared" si="9"/>
        <v>0</v>
      </c>
      <c r="BD32" s="4">
        <f t="shared" si="9"/>
        <v>0</v>
      </c>
      <c r="BE32" s="4">
        <f t="shared" si="9"/>
        <v>0</v>
      </c>
      <c r="BF32" s="4">
        <f t="shared" si="9"/>
        <v>0</v>
      </c>
      <c r="BG32" s="4">
        <f t="shared" si="9"/>
        <v>0</v>
      </c>
      <c r="BH32" s="4">
        <f t="shared" si="9"/>
        <v>0</v>
      </c>
      <c r="BI32" s="4">
        <f t="shared" si="9"/>
        <v>0</v>
      </c>
      <c r="BK32" s="7">
        <f t="shared" ca="1" si="6"/>
        <v>0.1843157207785775</v>
      </c>
    </row>
    <row r="33" spans="1:63" x14ac:dyDescent="0.25">
      <c r="A33">
        <f t="shared" si="4"/>
        <v>22</v>
      </c>
      <c r="C33" s="4">
        <f t="shared" ca="1" si="10"/>
        <v>-12344772.659999998</v>
      </c>
      <c r="D33" s="4">
        <f t="shared" ca="1" si="10"/>
        <v>114517.84768858641</v>
      </c>
      <c r="E33" s="4">
        <f t="shared" ca="1" si="10"/>
        <v>159245.50054871023</v>
      </c>
      <c r="F33" s="4">
        <f t="shared" ca="1" si="10"/>
        <v>163438.52059680008</v>
      </c>
      <c r="G33" s="4">
        <f t="shared" ca="1" si="10"/>
        <v>201368.27701295362</v>
      </c>
      <c r="H33" s="4">
        <f t="shared" ca="1" si="10"/>
        <v>239827.08047381925</v>
      </c>
      <c r="I33" s="4">
        <f t="shared" ca="1" si="10"/>
        <v>279310.91302801954</v>
      </c>
      <c r="J33" s="4">
        <f t="shared" ca="1" si="10"/>
        <v>319840.98635823879</v>
      </c>
      <c r="K33" s="4">
        <f t="shared" ca="1" si="10"/>
        <v>361438.90896353911</v>
      </c>
      <c r="L33" s="4">
        <f t="shared" ca="1" si="10"/>
        <v>326787.44633842469</v>
      </c>
      <c r="M33" s="4">
        <f t="shared" ca="1" si="10"/>
        <v>317294.14593355876</v>
      </c>
      <c r="N33" s="4">
        <f t="shared" ca="1" si="10"/>
        <v>172748.32687686911</v>
      </c>
      <c r="O33" s="4">
        <f t="shared" ca="1" si="10"/>
        <v>189248.76321755094</v>
      </c>
      <c r="P33" s="4">
        <f t="shared" ca="1" si="10"/>
        <v>206983.70851536031</v>
      </c>
      <c r="Q33" s="4">
        <f t="shared" ca="1" si="10"/>
        <v>224956.68581601168</v>
      </c>
      <c r="R33" s="4">
        <f t="shared" ca="1" si="10"/>
        <v>243170.2504686802</v>
      </c>
      <c r="S33" s="4">
        <f t="shared" ca="1" si="7"/>
        <v>261626.98263411425</v>
      </c>
      <c r="T33" s="4">
        <f t="shared" ca="1" si="7"/>
        <v>6448898.5332846474</v>
      </c>
      <c r="U33" s="4">
        <f t="shared" ca="1" si="7"/>
        <v>179086.06161055525</v>
      </c>
      <c r="V33" s="4">
        <f t="shared" ca="1" si="7"/>
        <v>198288.02881879662</v>
      </c>
      <c r="W33" s="4">
        <f t="shared" ca="1" si="7"/>
        <v>217743.73687839697</v>
      </c>
      <c r="X33" s="4">
        <f t="shared" ca="1" si="7"/>
        <v>15047930.772396043</v>
      </c>
      <c r="Y33" s="4">
        <f t="shared" si="7"/>
        <v>0</v>
      </c>
      <c r="Z33" s="4">
        <f t="shared" si="7"/>
        <v>0</v>
      </c>
      <c r="AA33" s="4">
        <f t="shared" si="7"/>
        <v>0</v>
      </c>
      <c r="AB33" s="4">
        <f t="shared" si="7"/>
        <v>0</v>
      </c>
      <c r="AC33" s="4">
        <f t="shared" si="7"/>
        <v>0</v>
      </c>
      <c r="AD33" s="4">
        <f t="shared" si="7"/>
        <v>0</v>
      </c>
      <c r="AE33" s="4">
        <f t="shared" si="7"/>
        <v>0</v>
      </c>
      <c r="AF33" s="4">
        <f t="shared" si="7"/>
        <v>0</v>
      </c>
      <c r="AG33" s="4">
        <f t="shared" si="7"/>
        <v>0</v>
      </c>
      <c r="AH33" s="4">
        <f t="shared" si="7"/>
        <v>0</v>
      </c>
      <c r="AI33" s="4">
        <f t="shared" si="8"/>
        <v>0</v>
      </c>
      <c r="AJ33" s="4">
        <f t="shared" si="8"/>
        <v>0</v>
      </c>
      <c r="AK33" s="4">
        <f t="shared" si="8"/>
        <v>0</v>
      </c>
      <c r="AL33" s="4">
        <f t="shared" si="8"/>
        <v>0</v>
      </c>
      <c r="AM33" s="4">
        <f t="shared" si="8"/>
        <v>0</v>
      </c>
      <c r="AN33" s="4">
        <f t="shared" si="8"/>
        <v>0</v>
      </c>
      <c r="AO33" s="4">
        <f t="shared" si="8"/>
        <v>0</v>
      </c>
      <c r="AP33" s="4">
        <f t="shared" si="8"/>
        <v>0</v>
      </c>
      <c r="AQ33" s="4">
        <f t="shared" si="8"/>
        <v>0</v>
      </c>
      <c r="AR33" s="4">
        <f t="shared" si="8"/>
        <v>0</v>
      </c>
      <c r="AS33" s="4">
        <f t="shared" si="8"/>
        <v>0</v>
      </c>
      <c r="AT33" s="4">
        <f t="shared" si="8"/>
        <v>0</v>
      </c>
      <c r="AU33" s="4">
        <f t="shared" si="8"/>
        <v>0</v>
      </c>
      <c r="AV33" s="4">
        <f t="shared" si="8"/>
        <v>0</v>
      </c>
      <c r="AW33" s="4">
        <f t="shared" si="8"/>
        <v>0</v>
      </c>
      <c r="AX33" s="4">
        <f t="shared" si="8"/>
        <v>0</v>
      </c>
      <c r="AY33" s="4">
        <f t="shared" si="9"/>
        <v>0</v>
      </c>
      <c r="AZ33" s="4">
        <f t="shared" si="9"/>
        <v>0</v>
      </c>
      <c r="BA33" s="4">
        <f t="shared" si="9"/>
        <v>0</v>
      </c>
      <c r="BB33" s="4">
        <f t="shared" si="9"/>
        <v>0</v>
      </c>
      <c r="BC33" s="4">
        <f t="shared" si="9"/>
        <v>0</v>
      </c>
      <c r="BD33" s="4">
        <f t="shared" si="9"/>
        <v>0</v>
      </c>
      <c r="BE33" s="4">
        <f t="shared" si="9"/>
        <v>0</v>
      </c>
      <c r="BF33" s="4">
        <f t="shared" si="9"/>
        <v>0</v>
      </c>
      <c r="BG33" s="4">
        <f t="shared" si="9"/>
        <v>0</v>
      </c>
      <c r="BH33" s="4">
        <f t="shared" si="9"/>
        <v>0</v>
      </c>
      <c r="BI33" s="4">
        <f t="shared" si="9"/>
        <v>0</v>
      </c>
      <c r="BK33" s="7">
        <f t="shared" ca="1" si="6"/>
        <v>0.18186116509222128</v>
      </c>
    </row>
    <row r="34" spans="1:63" x14ac:dyDescent="0.25">
      <c r="A34">
        <f t="shared" si="4"/>
        <v>23</v>
      </c>
      <c r="C34" s="4">
        <f t="shared" ca="1" si="10"/>
        <v>-12344772.659999998</v>
      </c>
      <c r="D34" s="4">
        <f t="shared" ca="1" si="10"/>
        <v>114517.84768858641</v>
      </c>
      <c r="E34" s="4">
        <f t="shared" ca="1" si="10"/>
        <v>159245.50054871023</v>
      </c>
      <c r="F34" s="4">
        <f t="shared" ca="1" si="10"/>
        <v>163438.52059680008</v>
      </c>
      <c r="G34" s="4">
        <f t="shared" ca="1" si="10"/>
        <v>201368.27701295362</v>
      </c>
      <c r="H34" s="4">
        <f t="shared" ca="1" si="10"/>
        <v>239827.08047381925</v>
      </c>
      <c r="I34" s="4">
        <f t="shared" ca="1" si="10"/>
        <v>279310.91302801954</v>
      </c>
      <c r="J34" s="4">
        <f t="shared" ca="1" si="10"/>
        <v>319840.98635823879</v>
      </c>
      <c r="K34" s="4">
        <f t="shared" ca="1" si="10"/>
        <v>361438.90896353911</v>
      </c>
      <c r="L34" s="4">
        <f t="shared" ca="1" si="10"/>
        <v>326787.44633842469</v>
      </c>
      <c r="M34" s="4">
        <f t="shared" ca="1" si="10"/>
        <v>317294.14593355876</v>
      </c>
      <c r="N34" s="4">
        <f t="shared" ca="1" si="10"/>
        <v>172748.32687686911</v>
      </c>
      <c r="O34" s="4">
        <f t="shared" ca="1" si="10"/>
        <v>189248.76321755094</v>
      </c>
      <c r="P34" s="4">
        <f t="shared" ca="1" si="10"/>
        <v>206983.70851536031</v>
      </c>
      <c r="Q34" s="4">
        <f t="shared" ca="1" si="10"/>
        <v>224956.68581601168</v>
      </c>
      <c r="R34" s="4">
        <f t="shared" ca="1" si="10"/>
        <v>243170.2504686802</v>
      </c>
      <c r="S34" s="4">
        <f t="shared" ca="1" si="7"/>
        <v>261626.98263411425</v>
      </c>
      <c r="T34" s="4">
        <f t="shared" ca="1" si="7"/>
        <v>6448898.5332846474</v>
      </c>
      <c r="U34" s="4">
        <f t="shared" ca="1" si="7"/>
        <v>179086.06161055525</v>
      </c>
      <c r="V34" s="4">
        <f t="shared" ca="1" si="7"/>
        <v>198288.02881879662</v>
      </c>
      <c r="W34" s="4">
        <f t="shared" ca="1" si="7"/>
        <v>217743.73687839697</v>
      </c>
      <c r="X34" s="4">
        <f t="shared" ca="1" si="7"/>
        <v>98026.223746731732</v>
      </c>
      <c r="Y34" s="4">
        <f t="shared" ca="1" si="7"/>
        <v>15317063.465304159</v>
      </c>
      <c r="Z34" s="4">
        <f t="shared" si="7"/>
        <v>0</v>
      </c>
      <c r="AA34" s="4">
        <f t="shared" si="7"/>
        <v>0</v>
      </c>
      <c r="AB34" s="4">
        <f t="shared" si="7"/>
        <v>0</v>
      </c>
      <c r="AC34" s="4">
        <f t="shared" si="7"/>
        <v>0</v>
      </c>
      <c r="AD34" s="4">
        <f t="shared" si="7"/>
        <v>0</v>
      </c>
      <c r="AE34" s="4">
        <f t="shared" si="7"/>
        <v>0</v>
      </c>
      <c r="AF34" s="4">
        <f t="shared" si="7"/>
        <v>0</v>
      </c>
      <c r="AG34" s="4">
        <f t="shared" si="7"/>
        <v>0</v>
      </c>
      <c r="AH34" s="4">
        <f t="shared" si="7"/>
        <v>0</v>
      </c>
      <c r="AI34" s="4">
        <f t="shared" si="8"/>
        <v>0</v>
      </c>
      <c r="AJ34" s="4">
        <f t="shared" si="8"/>
        <v>0</v>
      </c>
      <c r="AK34" s="4">
        <f t="shared" si="8"/>
        <v>0</v>
      </c>
      <c r="AL34" s="4">
        <f t="shared" si="8"/>
        <v>0</v>
      </c>
      <c r="AM34" s="4">
        <f t="shared" si="8"/>
        <v>0</v>
      </c>
      <c r="AN34" s="4">
        <f t="shared" si="8"/>
        <v>0</v>
      </c>
      <c r="AO34" s="4">
        <f t="shared" si="8"/>
        <v>0</v>
      </c>
      <c r="AP34" s="4">
        <f t="shared" si="8"/>
        <v>0</v>
      </c>
      <c r="AQ34" s="4">
        <f t="shared" si="8"/>
        <v>0</v>
      </c>
      <c r="AR34" s="4">
        <f t="shared" si="8"/>
        <v>0</v>
      </c>
      <c r="AS34" s="4">
        <f t="shared" si="8"/>
        <v>0</v>
      </c>
      <c r="AT34" s="4">
        <f t="shared" si="8"/>
        <v>0</v>
      </c>
      <c r="AU34" s="4">
        <f t="shared" si="8"/>
        <v>0</v>
      </c>
      <c r="AV34" s="4">
        <f t="shared" si="8"/>
        <v>0</v>
      </c>
      <c r="AW34" s="4">
        <f t="shared" si="8"/>
        <v>0</v>
      </c>
      <c r="AX34" s="4">
        <f t="shared" si="8"/>
        <v>0</v>
      </c>
      <c r="AY34" s="4">
        <f t="shared" si="9"/>
        <v>0</v>
      </c>
      <c r="AZ34" s="4">
        <f t="shared" si="9"/>
        <v>0</v>
      </c>
      <c r="BA34" s="4">
        <f t="shared" si="9"/>
        <v>0</v>
      </c>
      <c r="BB34" s="4">
        <f t="shared" si="9"/>
        <v>0</v>
      </c>
      <c r="BC34" s="4">
        <f t="shared" si="9"/>
        <v>0</v>
      </c>
      <c r="BD34" s="4">
        <f t="shared" si="9"/>
        <v>0</v>
      </c>
      <c r="BE34" s="4">
        <f t="shared" si="9"/>
        <v>0</v>
      </c>
      <c r="BF34" s="4">
        <f t="shared" si="9"/>
        <v>0</v>
      </c>
      <c r="BG34" s="4">
        <f t="shared" si="9"/>
        <v>0</v>
      </c>
      <c r="BH34" s="4">
        <f t="shared" si="9"/>
        <v>0</v>
      </c>
      <c r="BI34" s="4">
        <f t="shared" si="9"/>
        <v>0</v>
      </c>
      <c r="BK34" s="7">
        <f t="shared" ca="1" si="6"/>
        <v>0.17951181233418945</v>
      </c>
    </row>
    <row r="35" spans="1:63" x14ac:dyDescent="0.25">
      <c r="A35">
        <f t="shared" si="4"/>
        <v>24</v>
      </c>
      <c r="C35" s="4">
        <f t="shared" ca="1" si="10"/>
        <v>-12344772.659999998</v>
      </c>
      <c r="D35" s="4">
        <f t="shared" ca="1" si="10"/>
        <v>114517.84768858641</v>
      </c>
      <c r="E35" s="4">
        <f t="shared" ca="1" si="10"/>
        <v>159245.50054871023</v>
      </c>
      <c r="F35" s="4">
        <f t="shared" ca="1" si="10"/>
        <v>163438.52059680008</v>
      </c>
      <c r="G35" s="4">
        <f t="shared" ca="1" si="10"/>
        <v>201368.27701295362</v>
      </c>
      <c r="H35" s="4">
        <f t="shared" ca="1" si="10"/>
        <v>239827.08047381925</v>
      </c>
      <c r="I35" s="4">
        <f t="shared" ca="1" si="10"/>
        <v>279310.91302801954</v>
      </c>
      <c r="J35" s="4">
        <f t="shared" ca="1" si="10"/>
        <v>319840.98635823879</v>
      </c>
      <c r="K35" s="4">
        <f t="shared" ca="1" si="10"/>
        <v>361438.90896353911</v>
      </c>
      <c r="L35" s="4">
        <f t="shared" ca="1" si="10"/>
        <v>326787.44633842469</v>
      </c>
      <c r="M35" s="4">
        <f t="shared" ca="1" si="10"/>
        <v>317294.14593355876</v>
      </c>
      <c r="N35" s="4">
        <f t="shared" ca="1" si="10"/>
        <v>172748.32687686911</v>
      </c>
      <c r="O35" s="4">
        <f t="shared" ca="1" si="10"/>
        <v>189248.76321755094</v>
      </c>
      <c r="P35" s="4">
        <f t="shared" ca="1" si="10"/>
        <v>206983.70851536031</v>
      </c>
      <c r="Q35" s="4">
        <f t="shared" ca="1" si="10"/>
        <v>224956.68581601168</v>
      </c>
      <c r="R35" s="4">
        <f t="shared" ca="1" si="10"/>
        <v>243170.2504686802</v>
      </c>
      <c r="S35" s="4">
        <f t="shared" ca="1" si="7"/>
        <v>261626.98263411425</v>
      </c>
      <c r="T35" s="4">
        <f t="shared" ca="1" si="7"/>
        <v>6448898.5332846474</v>
      </c>
      <c r="U35" s="4">
        <f t="shared" ca="1" si="7"/>
        <v>179086.06161055525</v>
      </c>
      <c r="V35" s="4">
        <f t="shared" ca="1" si="7"/>
        <v>198288.02881879662</v>
      </c>
      <c r="W35" s="4">
        <f t="shared" ca="1" si="7"/>
        <v>217743.73687839697</v>
      </c>
      <c r="X35" s="4">
        <f t="shared" ca="1" si="7"/>
        <v>98026.223746731732</v>
      </c>
      <c r="Y35" s="4">
        <f t="shared" ca="1" si="7"/>
        <v>101727.14024884228</v>
      </c>
      <c r="Z35" s="4">
        <f t="shared" ca="1" si="7"/>
        <v>17391487.002198763</v>
      </c>
      <c r="AA35" s="4">
        <f t="shared" si="7"/>
        <v>0</v>
      </c>
      <c r="AB35" s="4">
        <f t="shared" si="7"/>
        <v>0</v>
      </c>
      <c r="AC35" s="4">
        <f t="shared" si="7"/>
        <v>0</v>
      </c>
      <c r="AD35" s="4">
        <f t="shared" si="7"/>
        <v>0</v>
      </c>
      <c r="AE35" s="4">
        <f t="shared" si="7"/>
        <v>0</v>
      </c>
      <c r="AF35" s="4">
        <f t="shared" si="7"/>
        <v>0</v>
      </c>
      <c r="AG35" s="4">
        <f t="shared" si="7"/>
        <v>0</v>
      </c>
      <c r="AH35" s="4">
        <f t="shared" si="7"/>
        <v>0</v>
      </c>
      <c r="AI35" s="4">
        <f t="shared" si="8"/>
        <v>0</v>
      </c>
      <c r="AJ35" s="4">
        <f t="shared" si="8"/>
        <v>0</v>
      </c>
      <c r="AK35" s="4">
        <f t="shared" si="8"/>
        <v>0</v>
      </c>
      <c r="AL35" s="4">
        <f t="shared" si="8"/>
        <v>0</v>
      </c>
      <c r="AM35" s="4">
        <f t="shared" si="8"/>
        <v>0</v>
      </c>
      <c r="AN35" s="4">
        <f t="shared" si="8"/>
        <v>0</v>
      </c>
      <c r="AO35" s="4">
        <f t="shared" si="8"/>
        <v>0</v>
      </c>
      <c r="AP35" s="4">
        <f t="shared" si="8"/>
        <v>0</v>
      </c>
      <c r="AQ35" s="4">
        <f t="shared" si="8"/>
        <v>0</v>
      </c>
      <c r="AR35" s="4">
        <f t="shared" si="8"/>
        <v>0</v>
      </c>
      <c r="AS35" s="4">
        <f t="shared" si="8"/>
        <v>0</v>
      </c>
      <c r="AT35" s="4">
        <f t="shared" si="8"/>
        <v>0</v>
      </c>
      <c r="AU35" s="4">
        <f t="shared" si="8"/>
        <v>0</v>
      </c>
      <c r="AV35" s="4">
        <f t="shared" si="8"/>
        <v>0</v>
      </c>
      <c r="AW35" s="4">
        <f t="shared" si="8"/>
        <v>0</v>
      </c>
      <c r="AX35" s="4">
        <f t="shared" si="8"/>
        <v>0</v>
      </c>
      <c r="AY35" s="4">
        <f t="shared" si="9"/>
        <v>0</v>
      </c>
      <c r="AZ35" s="4">
        <f t="shared" si="9"/>
        <v>0</v>
      </c>
      <c r="BA35" s="4">
        <f t="shared" si="9"/>
        <v>0</v>
      </c>
      <c r="BB35" s="4">
        <f t="shared" si="9"/>
        <v>0</v>
      </c>
      <c r="BC35" s="4">
        <f t="shared" si="9"/>
        <v>0</v>
      </c>
      <c r="BD35" s="4">
        <f t="shared" si="9"/>
        <v>0</v>
      </c>
      <c r="BE35" s="4">
        <f t="shared" si="9"/>
        <v>0</v>
      </c>
      <c r="BF35" s="4">
        <f t="shared" si="9"/>
        <v>0</v>
      </c>
      <c r="BG35" s="4">
        <f t="shared" si="9"/>
        <v>0</v>
      </c>
      <c r="BH35" s="4">
        <f t="shared" si="9"/>
        <v>0</v>
      </c>
      <c r="BI35" s="4">
        <f t="shared" si="9"/>
        <v>0</v>
      </c>
      <c r="BK35" s="7">
        <f t="shared" ca="1" si="6"/>
        <v>0.1916690409727313</v>
      </c>
    </row>
    <row r="36" spans="1:63" x14ac:dyDescent="0.25">
      <c r="A36">
        <f t="shared" si="4"/>
        <v>25</v>
      </c>
      <c r="C36" s="4">
        <f t="shared" ca="1" si="10"/>
        <v>-12344772.659999998</v>
      </c>
      <c r="D36" s="4">
        <f t="shared" ca="1" si="10"/>
        <v>114517.84768858641</v>
      </c>
      <c r="E36" s="4">
        <f t="shared" ca="1" si="10"/>
        <v>159245.50054871023</v>
      </c>
      <c r="F36" s="4">
        <f t="shared" ca="1" si="10"/>
        <v>163438.52059680008</v>
      </c>
      <c r="G36" s="4">
        <f t="shared" ca="1" si="10"/>
        <v>201368.27701295362</v>
      </c>
      <c r="H36" s="4">
        <f t="shared" ca="1" si="10"/>
        <v>239827.08047381925</v>
      </c>
      <c r="I36" s="4">
        <f t="shared" ca="1" si="10"/>
        <v>279310.91302801954</v>
      </c>
      <c r="J36" s="4">
        <f t="shared" ca="1" si="10"/>
        <v>319840.98635823879</v>
      </c>
      <c r="K36" s="4">
        <f t="shared" ca="1" si="10"/>
        <v>361438.90896353911</v>
      </c>
      <c r="L36" s="4">
        <f t="shared" ca="1" si="10"/>
        <v>326787.44633842469</v>
      </c>
      <c r="M36" s="4">
        <f t="shared" ca="1" si="10"/>
        <v>317294.14593355876</v>
      </c>
      <c r="N36" s="4">
        <f t="shared" ca="1" si="10"/>
        <v>172748.32687686911</v>
      </c>
      <c r="O36" s="4">
        <f t="shared" ca="1" si="10"/>
        <v>189248.76321755094</v>
      </c>
      <c r="P36" s="4">
        <f t="shared" ca="1" si="10"/>
        <v>206983.70851536031</v>
      </c>
      <c r="Q36" s="4">
        <f t="shared" ca="1" si="10"/>
        <v>224956.68581601168</v>
      </c>
      <c r="R36" s="4">
        <f t="shared" ca="1" si="10"/>
        <v>243170.2504686802</v>
      </c>
      <c r="S36" s="4">
        <f t="shared" ca="1" si="7"/>
        <v>261626.98263411425</v>
      </c>
      <c r="T36" s="4">
        <f t="shared" ca="1" si="7"/>
        <v>6448898.5332846474</v>
      </c>
      <c r="U36" s="4">
        <f t="shared" ca="1" si="7"/>
        <v>179086.06161055525</v>
      </c>
      <c r="V36" s="4">
        <f t="shared" ca="1" si="7"/>
        <v>198288.02881879662</v>
      </c>
      <c r="W36" s="4">
        <f t="shared" ca="1" si="7"/>
        <v>217743.73687839697</v>
      </c>
      <c r="X36" s="4">
        <f t="shared" ca="1" si="7"/>
        <v>98026.223746731732</v>
      </c>
      <c r="Y36" s="4">
        <f t="shared" ca="1" si="7"/>
        <v>101727.14024884228</v>
      </c>
      <c r="Z36" s="4">
        <f t="shared" ca="1" si="7"/>
        <v>-7003.577671958119</v>
      </c>
      <c r="AA36" s="4">
        <f t="shared" ca="1" si="7"/>
        <v>19598322.34282602</v>
      </c>
      <c r="AB36" s="4">
        <f t="shared" si="7"/>
        <v>0</v>
      </c>
      <c r="AC36" s="4">
        <f t="shared" si="7"/>
        <v>0</v>
      </c>
      <c r="AD36" s="4">
        <f t="shared" si="7"/>
        <v>0</v>
      </c>
      <c r="AE36" s="4">
        <f t="shared" si="7"/>
        <v>0</v>
      </c>
      <c r="AF36" s="4">
        <f t="shared" si="7"/>
        <v>0</v>
      </c>
      <c r="AG36" s="4">
        <f t="shared" si="7"/>
        <v>0</v>
      </c>
      <c r="AH36" s="4">
        <f t="shared" si="7"/>
        <v>0</v>
      </c>
      <c r="AI36" s="4">
        <f t="shared" si="8"/>
        <v>0</v>
      </c>
      <c r="AJ36" s="4">
        <f t="shared" si="8"/>
        <v>0</v>
      </c>
      <c r="AK36" s="4">
        <f t="shared" si="8"/>
        <v>0</v>
      </c>
      <c r="AL36" s="4">
        <f t="shared" si="8"/>
        <v>0</v>
      </c>
      <c r="AM36" s="4">
        <f t="shared" si="8"/>
        <v>0</v>
      </c>
      <c r="AN36" s="4">
        <f t="shared" si="8"/>
        <v>0</v>
      </c>
      <c r="AO36" s="4">
        <f t="shared" si="8"/>
        <v>0</v>
      </c>
      <c r="AP36" s="4">
        <f t="shared" si="8"/>
        <v>0</v>
      </c>
      <c r="AQ36" s="4">
        <f t="shared" si="8"/>
        <v>0</v>
      </c>
      <c r="AR36" s="4">
        <f t="shared" si="8"/>
        <v>0</v>
      </c>
      <c r="AS36" s="4">
        <f t="shared" si="8"/>
        <v>0</v>
      </c>
      <c r="AT36" s="4">
        <f t="shared" si="8"/>
        <v>0</v>
      </c>
      <c r="AU36" s="4">
        <f t="shared" si="8"/>
        <v>0</v>
      </c>
      <c r="AV36" s="4">
        <f t="shared" si="8"/>
        <v>0</v>
      </c>
      <c r="AW36" s="4">
        <f t="shared" si="8"/>
        <v>0</v>
      </c>
      <c r="AX36" s="4">
        <f t="shared" si="8"/>
        <v>0</v>
      </c>
      <c r="AY36" s="4">
        <f t="shared" si="9"/>
        <v>0</v>
      </c>
      <c r="AZ36" s="4">
        <f t="shared" si="9"/>
        <v>0</v>
      </c>
      <c r="BA36" s="4">
        <f t="shared" si="9"/>
        <v>0</v>
      </c>
      <c r="BB36" s="4">
        <f t="shared" si="9"/>
        <v>0</v>
      </c>
      <c r="BC36" s="4">
        <f t="shared" si="9"/>
        <v>0</v>
      </c>
      <c r="BD36" s="4">
        <f t="shared" si="9"/>
        <v>0</v>
      </c>
      <c r="BE36" s="4">
        <f t="shared" si="9"/>
        <v>0</v>
      </c>
      <c r="BF36" s="4">
        <f t="shared" si="9"/>
        <v>0</v>
      </c>
      <c r="BG36" s="4">
        <f t="shared" si="9"/>
        <v>0</v>
      </c>
      <c r="BH36" s="4">
        <f t="shared" si="9"/>
        <v>0</v>
      </c>
      <c r="BI36" s="4">
        <f t="shared" si="9"/>
        <v>0</v>
      </c>
      <c r="BK36" s="7">
        <f t="shared" ca="1" si="6"/>
        <v>0.20161337746699903</v>
      </c>
    </row>
    <row r="37" spans="1:63" x14ac:dyDescent="0.25">
      <c r="A37">
        <f t="shared" si="4"/>
        <v>26</v>
      </c>
      <c r="C37" s="4">
        <f t="shared" ca="1" si="10"/>
        <v>-12344772.659999998</v>
      </c>
      <c r="D37" s="4">
        <f t="shared" ca="1" si="10"/>
        <v>114517.84768858641</v>
      </c>
      <c r="E37" s="4">
        <f t="shared" ca="1" si="10"/>
        <v>159245.50054871023</v>
      </c>
      <c r="F37" s="4">
        <f t="shared" ca="1" si="10"/>
        <v>163438.52059680008</v>
      </c>
      <c r="G37" s="4">
        <f t="shared" ca="1" si="10"/>
        <v>201368.27701295362</v>
      </c>
      <c r="H37" s="4">
        <f t="shared" ca="1" si="10"/>
        <v>239827.08047381925</v>
      </c>
      <c r="I37" s="4">
        <f t="shared" ca="1" si="10"/>
        <v>279310.91302801954</v>
      </c>
      <c r="J37" s="4">
        <f t="shared" ca="1" si="10"/>
        <v>319840.98635823879</v>
      </c>
      <c r="K37" s="4">
        <f t="shared" ca="1" si="10"/>
        <v>361438.90896353911</v>
      </c>
      <c r="L37" s="4">
        <f t="shared" ca="1" si="10"/>
        <v>326787.44633842469</v>
      </c>
      <c r="M37" s="4">
        <f t="shared" ca="1" si="10"/>
        <v>317294.14593355876</v>
      </c>
      <c r="N37" s="4">
        <f t="shared" ca="1" si="10"/>
        <v>172748.32687686911</v>
      </c>
      <c r="O37" s="4">
        <f t="shared" ca="1" si="10"/>
        <v>189248.76321755094</v>
      </c>
      <c r="P37" s="4">
        <f t="shared" ca="1" si="10"/>
        <v>206983.70851536031</v>
      </c>
      <c r="Q37" s="4">
        <f t="shared" ca="1" si="10"/>
        <v>224956.68581601168</v>
      </c>
      <c r="R37" s="4">
        <f t="shared" ca="1" si="10"/>
        <v>243170.2504686802</v>
      </c>
      <c r="S37" s="4">
        <f t="shared" ca="1" si="7"/>
        <v>261626.98263411425</v>
      </c>
      <c r="T37" s="4">
        <f t="shared" ca="1" si="7"/>
        <v>6448898.5332846474</v>
      </c>
      <c r="U37" s="4">
        <f t="shared" ca="1" si="7"/>
        <v>179086.06161055525</v>
      </c>
      <c r="V37" s="4">
        <f t="shared" ca="1" si="7"/>
        <v>198288.02881879662</v>
      </c>
      <c r="W37" s="4">
        <f t="shared" ca="1" si="7"/>
        <v>217743.73687839697</v>
      </c>
      <c r="X37" s="4">
        <f t="shared" ca="1" si="7"/>
        <v>98026.223746731732</v>
      </c>
      <c r="Y37" s="4">
        <f t="shared" ca="1" si="7"/>
        <v>101727.14024884228</v>
      </c>
      <c r="Z37" s="4">
        <f t="shared" ca="1" si="7"/>
        <v>-7003.577671958119</v>
      </c>
      <c r="AA37" s="4">
        <f t="shared" ca="1" si="7"/>
        <v>12482.101290081337</v>
      </c>
      <c r="AB37" s="4">
        <f t="shared" ca="1" si="7"/>
        <v>20615738.075911537</v>
      </c>
      <c r="AC37" s="4">
        <f t="shared" si="7"/>
        <v>0</v>
      </c>
      <c r="AD37" s="4">
        <f t="shared" si="7"/>
        <v>0</v>
      </c>
      <c r="AE37" s="4">
        <f t="shared" si="7"/>
        <v>0</v>
      </c>
      <c r="AF37" s="4">
        <f t="shared" si="7"/>
        <v>0</v>
      </c>
      <c r="AG37" s="4">
        <f t="shared" si="7"/>
        <v>0</v>
      </c>
      <c r="AH37" s="4">
        <f t="shared" si="7"/>
        <v>0</v>
      </c>
      <c r="AI37" s="4">
        <f t="shared" si="8"/>
        <v>0</v>
      </c>
      <c r="AJ37" s="4">
        <f t="shared" si="8"/>
        <v>0</v>
      </c>
      <c r="AK37" s="4">
        <f t="shared" si="8"/>
        <v>0</v>
      </c>
      <c r="AL37" s="4">
        <f t="shared" si="8"/>
        <v>0</v>
      </c>
      <c r="AM37" s="4">
        <f t="shared" si="8"/>
        <v>0</v>
      </c>
      <c r="AN37" s="4">
        <f t="shared" si="8"/>
        <v>0</v>
      </c>
      <c r="AO37" s="4">
        <f t="shared" si="8"/>
        <v>0</v>
      </c>
      <c r="AP37" s="4">
        <f t="shared" si="8"/>
        <v>0</v>
      </c>
      <c r="AQ37" s="4">
        <f t="shared" si="8"/>
        <v>0</v>
      </c>
      <c r="AR37" s="4">
        <f t="shared" si="8"/>
        <v>0</v>
      </c>
      <c r="AS37" s="4">
        <f t="shared" si="8"/>
        <v>0</v>
      </c>
      <c r="AT37" s="4">
        <f t="shared" si="8"/>
        <v>0</v>
      </c>
      <c r="AU37" s="4">
        <f t="shared" si="8"/>
        <v>0</v>
      </c>
      <c r="AV37" s="4">
        <f t="shared" si="8"/>
        <v>0</v>
      </c>
      <c r="AW37" s="4">
        <f t="shared" si="8"/>
        <v>0</v>
      </c>
      <c r="AX37" s="4">
        <f t="shared" si="8"/>
        <v>0</v>
      </c>
      <c r="AY37" s="4">
        <f t="shared" si="9"/>
        <v>0</v>
      </c>
      <c r="AZ37" s="4">
        <f t="shared" si="9"/>
        <v>0</v>
      </c>
      <c r="BA37" s="4">
        <f t="shared" si="9"/>
        <v>0</v>
      </c>
      <c r="BB37" s="4">
        <f t="shared" si="9"/>
        <v>0</v>
      </c>
      <c r="BC37" s="4">
        <f t="shared" si="9"/>
        <v>0</v>
      </c>
      <c r="BD37" s="4">
        <f t="shared" si="9"/>
        <v>0</v>
      </c>
      <c r="BE37" s="4">
        <f t="shared" si="9"/>
        <v>0</v>
      </c>
      <c r="BF37" s="4">
        <f t="shared" si="9"/>
        <v>0</v>
      </c>
      <c r="BG37" s="4">
        <f t="shared" si="9"/>
        <v>0</v>
      </c>
      <c r="BH37" s="4">
        <f t="shared" si="9"/>
        <v>0</v>
      </c>
      <c r="BI37" s="4">
        <f t="shared" si="9"/>
        <v>0</v>
      </c>
      <c r="BK37" s="7">
        <f t="shared" ca="1" si="6"/>
        <v>0.20230879409080527</v>
      </c>
    </row>
    <row r="38" spans="1:63" x14ac:dyDescent="0.25">
      <c r="A38">
        <f t="shared" si="4"/>
        <v>27</v>
      </c>
      <c r="C38" s="4">
        <f t="shared" ca="1" si="10"/>
        <v>-12344772.659999998</v>
      </c>
      <c r="D38" s="4">
        <f t="shared" ca="1" si="10"/>
        <v>114517.84768858641</v>
      </c>
      <c r="E38" s="4">
        <f t="shared" ca="1" si="10"/>
        <v>159245.50054871023</v>
      </c>
      <c r="F38" s="4">
        <f t="shared" ca="1" si="10"/>
        <v>163438.52059680008</v>
      </c>
      <c r="G38" s="4">
        <f t="shared" ca="1" si="10"/>
        <v>201368.27701295362</v>
      </c>
      <c r="H38" s="4">
        <f t="shared" ca="1" si="10"/>
        <v>239827.08047381925</v>
      </c>
      <c r="I38" s="4">
        <f t="shared" ca="1" si="10"/>
        <v>279310.91302801954</v>
      </c>
      <c r="J38" s="4">
        <f t="shared" ca="1" si="10"/>
        <v>319840.98635823879</v>
      </c>
      <c r="K38" s="4">
        <f t="shared" ca="1" si="10"/>
        <v>361438.90896353911</v>
      </c>
      <c r="L38" s="4">
        <f t="shared" ca="1" si="10"/>
        <v>326787.44633842469</v>
      </c>
      <c r="M38" s="4">
        <f t="shared" ca="1" si="10"/>
        <v>317294.14593355876</v>
      </c>
      <c r="N38" s="4">
        <f t="shared" ca="1" si="10"/>
        <v>172748.32687686911</v>
      </c>
      <c r="O38" s="4">
        <f t="shared" ca="1" si="10"/>
        <v>189248.76321755094</v>
      </c>
      <c r="P38" s="4">
        <f t="shared" ca="1" si="10"/>
        <v>206983.70851536031</v>
      </c>
      <c r="Q38" s="4">
        <f t="shared" ca="1" si="10"/>
        <v>224956.68581601168</v>
      </c>
      <c r="R38" s="4">
        <f t="shared" ca="1" si="10"/>
        <v>243170.2504686802</v>
      </c>
      <c r="S38" s="4">
        <f t="shared" ca="1" si="7"/>
        <v>261626.98263411425</v>
      </c>
      <c r="T38" s="4">
        <f t="shared" ca="1" si="7"/>
        <v>6448898.5332846474</v>
      </c>
      <c r="U38" s="4">
        <f t="shared" ca="1" si="7"/>
        <v>179086.06161055525</v>
      </c>
      <c r="V38" s="4">
        <f t="shared" ca="1" si="7"/>
        <v>198288.02881879662</v>
      </c>
      <c r="W38" s="4">
        <f t="shared" ca="1" si="7"/>
        <v>217743.73687839697</v>
      </c>
      <c r="X38" s="4">
        <f t="shared" ca="1" si="7"/>
        <v>98026.223746731732</v>
      </c>
      <c r="Y38" s="4">
        <f t="shared" ca="1" si="7"/>
        <v>101727.14024884228</v>
      </c>
      <c r="Z38" s="4">
        <f t="shared" ca="1" si="7"/>
        <v>-7003.577671958119</v>
      </c>
      <c r="AA38" s="4">
        <f t="shared" ca="1" si="7"/>
        <v>12482.101290081337</v>
      </c>
      <c r="AB38" s="4">
        <f t="shared" ca="1" si="7"/>
        <v>285069.22144404636</v>
      </c>
      <c r="AC38" s="4">
        <f t="shared" ca="1" si="7"/>
        <v>21381512.288459923</v>
      </c>
      <c r="AD38" s="4">
        <f t="shared" si="7"/>
        <v>0</v>
      </c>
      <c r="AE38" s="4">
        <f t="shared" si="7"/>
        <v>0</v>
      </c>
      <c r="AF38" s="4">
        <f t="shared" si="7"/>
        <v>0</v>
      </c>
      <c r="AG38" s="4">
        <f t="shared" si="7"/>
        <v>0</v>
      </c>
      <c r="AH38" s="4">
        <f t="shared" si="7"/>
        <v>0</v>
      </c>
      <c r="AI38" s="4">
        <f t="shared" si="8"/>
        <v>0</v>
      </c>
      <c r="AJ38" s="4">
        <f t="shared" si="8"/>
        <v>0</v>
      </c>
      <c r="AK38" s="4">
        <f t="shared" si="8"/>
        <v>0</v>
      </c>
      <c r="AL38" s="4">
        <f t="shared" si="8"/>
        <v>0</v>
      </c>
      <c r="AM38" s="4">
        <f t="shared" si="8"/>
        <v>0</v>
      </c>
      <c r="AN38" s="4">
        <f t="shared" si="8"/>
        <v>0</v>
      </c>
      <c r="AO38" s="4">
        <f t="shared" si="8"/>
        <v>0</v>
      </c>
      <c r="AP38" s="4">
        <f t="shared" si="8"/>
        <v>0</v>
      </c>
      <c r="AQ38" s="4">
        <f t="shared" si="8"/>
        <v>0</v>
      </c>
      <c r="AR38" s="4">
        <f t="shared" si="8"/>
        <v>0</v>
      </c>
      <c r="AS38" s="4">
        <f t="shared" si="8"/>
        <v>0</v>
      </c>
      <c r="AT38" s="4">
        <f t="shared" si="8"/>
        <v>0</v>
      </c>
      <c r="AU38" s="4">
        <f t="shared" si="8"/>
        <v>0</v>
      </c>
      <c r="AV38" s="4">
        <f t="shared" si="8"/>
        <v>0</v>
      </c>
      <c r="AW38" s="4">
        <f t="shared" si="8"/>
        <v>0</v>
      </c>
      <c r="AX38" s="4">
        <f t="shared" si="8"/>
        <v>0</v>
      </c>
      <c r="AY38" s="4">
        <f t="shared" si="9"/>
        <v>0</v>
      </c>
      <c r="AZ38" s="4">
        <f t="shared" si="9"/>
        <v>0</v>
      </c>
      <c r="BA38" s="4">
        <f t="shared" si="9"/>
        <v>0</v>
      </c>
      <c r="BB38" s="4">
        <f t="shared" si="9"/>
        <v>0</v>
      </c>
      <c r="BC38" s="4">
        <f t="shared" si="9"/>
        <v>0</v>
      </c>
      <c r="BD38" s="4">
        <f t="shared" si="9"/>
        <v>0</v>
      </c>
      <c r="BE38" s="4">
        <f t="shared" si="9"/>
        <v>0</v>
      </c>
      <c r="BF38" s="4">
        <f t="shared" si="9"/>
        <v>0</v>
      </c>
      <c r="BG38" s="4">
        <f t="shared" si="9"/>
        <v>0</v>
      </c>
      <c r="BH38" s="4">
        <f t="shared" si="9"/>
        <v>0</v>
      </c>
      <c r="BI38" s="4">
        <f t="shared" si="9"/>
        <v>0</v>
      </c>
      <c r="BK38" s="7">
        <f t="shared" ca="1" si="6"/>
        <v>0.20285278761328551</v>
      </c>
    </row>
    <row r="39" spans="1:63" x14ac:dyDescent="0.25">
      <c r="A39">
        <f t="shared" si="4"/>
        <v>28</v>
      </c>
      <c r="C39" s="4">
        <f t="shared" ca="1" si="10"/>
        <v>-12344772.659999998</v>
      </c>
      <c r="D39" s="4">
        <f t="shared" ca="1" si="10"/>
        <v>114517.84768858641</v>
      </c>
      <c r="E39" s="4">
        <f t="shared" ca="1" si="10"/>
        <v>159245.50054871023</v>
      </c>
      <c r="F39" s="4">
        <f t="shared" ca="1" si="10"/>
        <v>163438.52059680008</v>
      </c>
      <c r="G39" s="4">
        <f t="shared" ca="1" si="10"/>
        <v>201368.27701295362</v>
      </c>
      <c r="H39" s="4">
        <f t="shared" ca="1" si="10"/>
        <v>239827.08047381925</v>
      </c>
      <c r="I39" s="4">
        <f t="shared" ca="1" si="10"/>
        <v>279310.91302801954</v>
      </c>
      <c r="J39" s="4">
        <f t="shared" ca="1" si="10"/>
        <v>319840.98635823879</v>
      </c>
      <c r="K39" s="4">
        <f t="shared" ca="1" si="10"/>
        <v>361438.90896353911</v>
      </c>
      <c r="L39" s="4">
        <f t="shared" ca="1" si="10"/>
        <v>326787.44633842469</v>
      </c>
      <c r="M39" s="4">
        <f t="shared" ca="1" si="10"/>
        <v>317294.14593355876</v>
      </c>
      <c r="N39" s="4">
        <f t="shared" ca="1" si="10"/>
        <v>172748.32687686911</v>
      </c>
      <c r="O39" s="4">
        <f t="shared" ca="1" si="10"/>
        <v>189248.76321755094</v>
      </c>
      <c r="P39" s="4">
        <f t="shared" ca="1" si="10"/>
        <v>206983.70851536031</v>
      </c>
      <c r="Q39" s="4">
        <f t="shared" ca="1" si="10"/>
        <v>224956.68581601168</v>
      </c>
      <c r="R39" s="4">
        <f t="shared" ca="1" si="10"/>
        <v>243170.2504686802</v>
      </c>
      <c r="S39" s="4">
        <f t="shared" ca="1" si="7"/>
        <v>261626.98263411425</v>
      </c>
      <c r="T39" s="4">
        <f t="shared" ca="1" si="7"/>
        <v>6448898.5332846474</v>
      </c>
      <c r="U39" s="4">
        <f t="shared" ca="1" si="7"/>
        <v>179086.06161055525</v>
      </c>
      <c r="V39" s="4">
        <f t="shared" ca="1" si="7"/>
        <v>198288.02881879662</v>
      </c>
      <c r="W39" s="4">
        <f t="shared" ca="1" si="7"/>
        <v>217743.73687839697</v>
      </c>
      <c r="X39" s="4">
        <f t="shared" ca="1" si="7"/>
        <v>98026.223746731732</v>
      </c>
      <c r="Y39" s="4">
        <f t="shared" ca="1" si="7"/>
        <v>101727.14024884228</v>
      </c>
      <c r="Z39" s="4">
        <f t="shared" ca="1" si="7"/>
        <v>-7003.577671958119</v>
      </c>
      <c r="AA39" s="4">
        <f t="shared" ca="1" si="7"/>
        <v>12482.101290081337</v>
      </c>
      <c r="AB39" s="4">
        <f t="shared" ca="1" si="7"/>
        <v>285069.22144404636</v>
      </c>
      <c r="AC39" s="4">
        <f t="shared" ca="1" si="7"/>
        <v>329043.37506145955</v>
      </c>
      <c r="AD39" s="4">
        <f t="shared" ca="1" si="7"/>
        <v>21849083.917259064</v>
      </c>
      <c r="AE39" s="4">
        <f t="shared" si="7"/>
        <v>0</v>
      </c>
      <c r="AF39" s="4">
        <f t="shared" si="7"/>
        <v>0</v>
      </c>
      <c r="AG39" s="4">
        <f t="shared" si="7"/>
        <v>0</v>
      </c>
      <c r="AH39" s="4">
        <f t="shared" si="7"/>
        <v>0</v>
      </c>
      <c r="AI39" s="4">
        <f t="shared" si="8"/>
        <v>0</v>
      </c>
      <c r="AJ39" s="4">
        <f t="shared" si="8"/>
        <v>0</v>
      </c>
      <c r="AK39" s="4">
        <f t="shared" si="8"/>
        <v>0</v>
      </c>
      <c r="AL39" s="4">
        <f t="shared" si="8"/>
        <v>0</v>
      </c>
      <c r="AM39" s="4">
        <f t="shared" si="8"/>
        <v>0</v>
      </c>
      <c r="AN39" s="4">
        <f t="shared" si="8"/>
        <v>0</v>
      </c>
      <c r="AO39" s="4">
        <f t="shared" si="8"/>
        <v>0</v>
      </c>
      <c r="AP39" s="4">
        <f t="shared" si="8"/>
        <v>0</v>
      </c>
      <c r="AQ39" s="4">
        <f t="shared" si="8"/>
        <v>0</v>
      </c>
      <c r="AR39" s="4">
        <f t="shared" si="8"/>
        <v>0</v>
      </c>
      <c r="AS39" s="4">
        <f t="shared" si="8"/>
        <v>0</v>
      </c>
      <c r="AT39" s="4">
        <f t="shared" si="8"/>
        <v>0</v>
      </c>
      <c r="AU39" s="4">
        <f t="shared" si="8"/>
        <v>0</v>
      </c>
      <c r="AV39" s="4">
        <f t="shared" si="8"/>
        <v>0</v>
      </c>
      <c r="AW39" s="4">
        <f t="shared" si="8"/>
        <v>0</v>
      </c>
      <c r="AX39" s="4">
        <f t="shared" si="8"/>
        <v>0</v>
      </c>
      <c r="AY39" s="4">
        <f t="shared" si="9"/>
        <v>0</v>
      </c>
      <c r="AZ39" s="4">
        <f t="shared" si="9"/>
        <v>0</v>
      </c>
      <c r="BA39" s="4">
        <f t="shared" si="9"/>
        <v>0</v>
      </c>
      <c r="BB39" s="4">
        <f t="shared" si="9"/>
        <v>0</v>
      </c>
      <c r="BC39" s="4">
        <f t="shared" si="9"/>
        <v>0</v>
      </c>
      <c r="BD39" s="4">
        <f t="shared" si="9"/>
        <v>0</v>
      </c>
      <c r="BE39" s="4">
        <f t="shared" si="9"/>
        <v>0</v>
      </c>
      <c r="BF39" s="4">
        <f t="shared" si="9"/>
        <v>0</v>
      </c>
      <c r="BG39" s="4">
        <f t="shared" si="9"/>
        <v>0</v>
      </c>
      <c r="BH39" s="4">
        <f t="shared" si="9"/>
        <v>0</v>
      </c>
      <c r="BI39" s="4">
        <f t="shared" si="9"/>
        <v>0</v>
      </c>
      <c r="BK39" s="7">
        <f t="shared" ca="1" si="6"/>
        <v>0.20176556306914506</v>
      </c>
    </row>
    <row r="40" spans="1:63" x14ac:dyDescent="0.25">
      <c r="A40">
        <f t="shared" si="4"/>
        <v>29</v>
      </c>
      <c r="C40" s="4">
        <f t="shared" ca="1" si="10"/>
        <v>-12344772.659999998</v>
      </c>
      <c r="D40" s="4">
        <f t="shared" ca="1" si="10"/>
        <v>114517.84768858641</v>
      </c>
      <c r="E40" s="4">
        <f t="shared" ca="1" si="10"/>
        <v>159245.50054871023</v>
      </c>
      <c r="F40" s="4">
        <f t="shared" ca="1" si="10"/>
        <v>163438.52059680008</v>
      </c>
      <c r="G40" s="4">
        <f t="shared" ca="1" si="10"/>
        <v>201368.27701295362</v>
      </c>
      <c r="H40" s="4">
        <f t="shared" ca="1" si="10"/>
        <v>239827.08047381925</v>
      </c>
      <c r="I40" s="4">
        <f t="shared" ca="1" si="10"/>
        <v>279310.91302801954</v>
      </c>
      <c r="J40" s="4">
        <f t="shared" ca="1" si="10"/>
        <v>319840.98635823879</v>
      </c>
      <c r="K40" s="4">
        <f t="shared" ca="1" si="10"/>
        <v>361438.90896353911</v>
      </c>
      <c r="L40" s="4">
        <f t="shared" ca="1" si="10"/>
        <v>326787.44633842469</v>
      </c>
      <c r="M40" s="4">
        <f t="shared" ca="1" si="10"/>
        <v>317294.14593355876</v>
      </c>
      <c r="N40" s="4">
        <f t="shared" ca="1" si="10"/>
        <v>172748.32687686911</v>
      </c>
      <c r="O40" s="4">
        <f t="shared" ca="1" si="10"/>
        <v>189248.76321755094</v>
      </c>
      <c r="P40" s="4">
        <f t="shared" ca="1" si="10"/>
        <v>206983.70851536031</v>
      </c>
      <c r="Q40" s="4">
        <f t="shared" ca="1" si="10"/>
        <v>224956.68581601168</v>
      </c>
      <c r="R40" s="4">
        <f t="shared" ca="1" si="10"/>
        <v>243170.2504686802</v>
      </c>
      <c r="S40" s="4">
        <f t="shared" ca="1" si="7"/>
        <v>261626.98263411425</v>
      </c>
      <c r="T40" s="4">
        <f t="shared" ca="1" si="7"/>
        <v>6448898.5332846474</v>
      </c>
      <c r="U40" s="4">
        <f t="shared" ca="1" si="7"/>
        <v>179086.06161055525</v>
      </c>
      <c r="V40" s="4">
        <f t="shared" ca="1" si="7"/>
        <v>198288.02881879662</v>
      </c>
      <c r="W40" s="4">
        <f t="shared" ca="1" si="7"/>
        <v>217743.73687839697</v>
      </c>
      <c r="X40" s="4">
        <f t="shared" ca="1" si="7"/>
        <v>98026.223746731732</v>
      </c>
      <c r="Y40" s="4">
        <f t="shared" ca="1" si="7"/>
        <v>101727.14024884228</v>
      </c>
      <c r="Z40" s="4">
        <f t="shared" ca="1" si="7"/>
        <v>-7003.577671958119</v>
      </c>
      <c r="AA40" s="4">
        <f t="shared" ca="1" si="7"/>
        <v>12482.101290081337</v>
      </c>
      <c r="AB40" s="4">
        <f t="shared" ca="1" si="7"/>
        <v>285069.22144404636</v>
      </c>
      <c r="AC40" s="4">
        <f t="shared" ca="1" si="7"/>
        <v>329043.37506145955</v>
      </c>
      <c r="AD40" s="4">
        <f t="shared" ca="1" si="7"/>
        <v>559330.91825866152</v>
      </c>
      <c r="AE40" s="4">
        <f t="shared" ca="1" si="7"/>
        <v>22076656.977327064</v>
      </c>
      <c r="AF40" s="4">
        <f t="shared" si="7"/>
        <v>0</v>
      </c>
      <c r="AG40" s="4">
        <f t="shared" si="7"/>
        <v>0</v>
      </c>
      <c r="AH40" s="4">
        <f t="shared" si="7"/>
        <v>0</v>
      </c>
      <c r="AI40" s="4">
        <f t="shared" si="8"/>
        <v>0</v>
      </c>
      <c r="AJ40" s="4">
        <f t="shared" si="8"/>
        <v>0</v>
      </c>
      <c r="AK40" s="4">
        <f t="shared" si="8"/>
        <v>0</v>
      </c>
      <c r="AL40" s="4">
        <f t="shared" si="8"/>
        <v>0</v>
      </c>
      <c r="AM40" s="4">
        <f t="shared" si="8"/>
        <v>0</v>
      </c>
      <c r="AN40" s="4">
        <f t="shared" si="8"/>
        <v>0</v>
      </c>
      <c r="AO40" s="4">
        <f t="shared" si="8"/>
        <v>0</v>
      </c>
      <c r="AP40" s="4">
        <f t="shared" si="8"/>
        <v>0</v>
      </c>
      <c r="AQ40" s="4">
        <f t="shared" si="8"/>
        <v>0</v>
      </c>
      <c r="AR40" s="4">
        <f t="shared" si="8"/>
        <v>0</v>
      </c>
      <c r="AS40" s="4">
        <f t="shared" si="8"/>
        <v>0</v>
      </c>
      <c r="AT40" s="4">
        <f t="shared" si="8"/>
        <v>0</v>
      </c>
      <c r="AU40" s="4">
        <f t="shared" si="8"/>
        <v>0</v>
      </c>
      <c r="AV40" s="4">
        <f t="shared" si="8"/>
        <v>0</v>
      </c>
      <c r="AW40" s="4">
        <f t="shared" si="8"/>
        <v>0</v>
      </c>
      <c r="AX40" s="4">
        <f t="shared" si="8"/>
        <v>0</v>
      </c>
      <c r="AY40" s="4">
        <f t="shared" si="9"/>
        <v>0</v>
      </c>
      <c r="AZ40" s="4">
        <f t="shared" si="9"/>
        <v>0</v>
      </c>
      <c r="BA40" s="4">
        <f t="shared" si="9"/>
        <v>0</v>
      </c>
      <c r="BB40" s="4">
        <f t="shared" si="9"/>
        <v>0</v>
      </c>
      <c r="BC40" s="4">
        <f t="shared" si="9"/>
        <v>0</v>
      </c>
      <c r="BD40" s="4">
        <f t="shared" si="9"/>
        <v>0</v>
      </c>
      <c r="BE40" s="4">
        <f t="shared" si="9"/>
        <v>0</v>
      </c>
      <c r="BF40" s="4">
        <f t="shared" si="9"/>
        <v>0</v>
      </c>
      <c r="BG40" s="4">
        <f t="shared" si="9"/>
        <v>0</v>
      </c>
      <c r="BH40" s="4">
        <f t="shared" si="9"/>
        <v>0</v>
      </c>
      <c r="BI40" s="4">
        <f t="shared" si="9"/>
        <v>0</v>
      </c>
      <c r="BK40" s="7">
        <f t="shared" ca="1" si="6"/>
        <v>0.20066383725948489</v>
      </c>
    </row>
    <row r="41" spans="1:63" x14ac:dyDescent="0.25">
      <c r="A41">
        <f t="shared" si="4"/>
        <v>30</v>
      </c>
      <c r="C41" s="4">
        <f t="shared" ca="1" si="10"/>
        <v>-12344772.659999998</v>
      </c>
      <c r="D41" s="4">
        <f t="shared" ca="1" si="10"/>
        <v>114517.84768858641</v>
      </c>
      <c r="E41" s="4">
        <f t="shared" ca="1" si="10"/>
        <v>159245.50054871023</v>
      </c>
      <c r="F41" s="4">
        <f t="shared" ca="1" si="10"/>
        <v>163438.52059680008</v>
      </c>
      <c r="G41" s="4">
        <f t="shared" ca="1" si="10"/>
        <v>201368.27701295362</v>
      </c>
      <c r="H41" s="4">
        <f t="shared" ca="1" si="10"/>
        <v>239827.08047381925</v>
      </c>
      <c r="I41" s="4">
        <f t="shared" ca="1" si="10"/>
        <v>279310.91302801954</v>
      </c>
      <c r="J41" s="4">
        <f t="shared" ca="1" si="10"/>
        <v>319840.98635823879</v>
      </c>
      <c r="K41" s="4">
        <f t="shared" ca="1" si="10"/>
        <v>361438.90896353911</v>
      </c>
      <c r="L41" s="4">
        <f t="shared" ca="1" si="10"/>
        <v>326787.44633842469</v>
      </c>
      <c r="M41" s="4">
        <f t="shared" ca="1" si="10"/>
        <v>317294.14593355876</v>
      </c>
      <c r="N41" s="4">
        <f t="shared" ca="1" si="10"/>
        <v>172748.32687686911</v>
      </c>
      <c r="O41" s="4">
        <f t="shared" ca="1" si="10"/>
        <v>189248.76321755094</v>
      </c>
      <c r="P41" s="4">
        <f t="shared" ca="1" si="10"/>
        <v>206983.70851536031</v>
      </c>
      <c r="Q41" s="4">
        <f t="shared" ca="1" si="10"/>
        <v>224956.68581601168</v>
      </c>
      <c r="R41" s="4">
        <f t="shared" ca="1" si="10"/>
        <v>243170.2504686802</v>
      </c>
      <c r="S41" s="4">
        <f t="shared" ca="1" si="7"/>
        <v>261626.98263411425</v>
      </c>
      <c r="T41" s="4">
        <f t="shared" ca="1" si="7"/>
        <v>6448898.5332846474</v>
      </c>
      <c r="U41" s="4">
        <f t="shared" ca="1" si="7"/>
        <v>179086.06161055525</v>
      </c>
      <c r="V41" s="4">
        <f t="shared" ca="1" si="7"/>
        <v>198288.02881879662</v>
      </c>
      <c r="W41" s="4">
        <f t="shared" ca="1" si="7"/>
        <v>217743.73687839697</v>
      </c>
      <c r="X41" s="4">
        <f t="shared" ca="1" si="7"/>
        <v>98026.223746731732</v>
      </c>
      <c r="Y41" s="4">
        <f t="shared" ca="1" si="7"/>
        <v>101727.14024884228</v>
      </c>
      <c r="Z41" s="4">
        <f t="shared" ca="1" si="7"/>
        <v>-7003.577671958119</v>
      </c>
      <c r="AA41" s="4">
        <f t="shared" ca="1" si="7"/>
        <v>12482.101290081337</v>
      </c>
      <c r="AB41" s="4">
        <f t="shared" ca="1" si="7"/>
        <v>285069.22144404636</v>
      </c>
      <c r="AC41" s="4">
        <f t="shared" ca="1" si="7"/>
        <v>329043.37506145955</v>
      </c>
      <c r="AD41" s="4">
        <f t="shared" ca="1" si="7"/>
        <v>559330.91825866152</v>
      </c>
      <c r="AE41" s="4">
        <f t="shared" ca="1" si="7"/>
        <v>567555.48005837307</v>
      </c>
      <c r="AF41" s="4">
        <f t="shared" ca="1" si="7"/>
        <v>22079258.141082708</v>
      </c>
      <c r="AG41" s="4">
        <f t="shared" si="7"/>
        <v>0</v>
      </c>
      <c r="AH41" s="4">
        <f t="shared" si="7"/>
        <v>0</v>
      </c>
      <c r="AI41" s="4">
        <f t="shared" si="8"/>
        <v>0</v>
      </c>
      <c r="AJ41" s="4">
        <f t="shared" si="8"/>
        <v>0</v>
      </c>
      <c r="AK41" s="4">
        <f t="shared" si="8"/>
        <v>0</v>
      </c>
      <c r="AL41" s="4">
        <f t="shared" si="8"/>
        <v>0</v>
      </c>
      <c r="AM41" s="4">
        <f t="shared" si="8"/>
        <v>0</v>
      </c>
      <c r="AN41" s="4">
        <f t="shared" si="8"/>
        <v>0</v>
      </c>
      <c r="AO41" s="4">
        <f t="shared" si="8"/>
        <v>0</v>
      </c>
      <c r="AP41" s="4">
        <f t="shared" si="8"/>
        <v>0</v>
      </c>
      <c r="AQ41" s="4">
        <f t="shared" si="8"/>
        <v>0</v>
      </c>
      <c r="AR41" s="4">
        <f t="shared" si="8"/>
        <v>0</v>
      </c>
      <c r="AS41" s="4">
        <f t="shared" si="8"/>
        <v>0</v>
      </c>
      <c r="AT41" s="4">
        <f t="shared" si="8"/>
        <v>0</v>
      </c>
      <c r="AU41" s="4">
        <f t="shared" si="8"/>
        <v>0</v>
      </c>
      <c r="AV41" s="4">
        <f t="shared" si="8"/>
        <v>0</v>
      </c>
      <c r="AW41" s="4">
        <f t="shared" si="8"/>
        <v>0</v>
      </c>
      <c r="AX41" s="4">
        <f t="shared" si="8"/>
        <v>0</v>
      </c>
      <c r="AY41" s="4">
        <f t="shared" si="9"/>
        <v>0</v>
      </c>
      <c r="AZ41" s="4">
        <f t="shared" si="9"/>
        <v>0</v>
      </c>
      <c r="BA41" s="4">
        <f t="shared" si="9"/>
        <v>0</v>
      </c>
      <c r="BB41" s="4">
        <f t="shared" si="9"/>
        <v>0</v>
      </c>
      <c r="BC41" s="4">
        <f t="shared" si="9"/>
        <v>0</v>
      </c>
      <c r="BD41" s="4">
        <f t="shared" si="9"/>
        <v>0</v>
      </c>
      <c r="BE41" s="4">
        <f t="shared" si="9"/>
        <v>0</v>
      </c>
      <c r="BF41" s="4">
        <f t="shared" si="9"/>
        <v>0</v>
      </c>
      <c r="BG41" s="4">
        <f t="shared" si="9"/>
        <v>0</v>
      </c>
      <c r="BH41" s="4">
        <f t="shared" si="9"/>
        <v>0</v>
      </c>
      <c r="BI41" s="4">
        <f t="shared" si="9"/>
        <v>0</v>
      </c>
      <c r="BK41" s="7">
        <f t="shared" ca="1" si="6"/>
        <v>0.19854893533057671</v>
      </c>
    </row>
    <row r="42" spans="1:63" x14ac:dyDescent="0.25">
      <c r="A42">
        <f t="shared" si="4"/>
        <v>31</v>
      </c>
      <c r="C42" s="4">
        <f t="shared" ca="1" si="10"/>
        <v>-12344772.659999998</v>
      </c>
      <c r="D42" s="4">
        <f t="shared" ca="1" si="10"/>
        <v>114517.84768858641</v>
      </c>
      <c r="E42" s="4">
        <f t="shared" ca="1" si="10"/>
        <v>159245.50054871023</v>
      </c>
      <c r="F42" s="4">
        <f t="shared" ca="1" si="10"/>
        <v>163438.52059680008</v>
      </c>
      <c r="G42" s="4">
        <f t="shared" ca="1" si="10"/>
        <v>201368.27701295362</v>
      </c>
      <c r="H42" s="4">
        <f t="shared" ca="1" si="10"/>
        <v>239827.08047381925</v>
      </c>
      <c r="I42" s="4">
        <f t="shared" ca="1" si="10"/>
        <v>279310.91302801954</v>
      </c>
      <c r="J42" s="4">
        <f t="shared" ca="1" si="10"/>
        <v>319840.98635823879</v>
      </c>
      <c r="K42" s="4">
        <f t="shared" ca="1" si="10"/>
        <v>361438.90896353911</v>
      </c>
      <c r="L42" s="4">
        <f t="shared" ca="1" si="10"/>
        <v>326787.44633842469</v>
      </c>
      <c r="M42" s="4">
        <f t="shared" ca="1" si="10"/>
        <v>317294.14593355876</v>
      </c>
      <c r="N42" s="4">
        <f t="shared" ca="1" si="10"/>
        <v>172748.32687686911</v>
      </c>
      <c r="O42" s="4">
        <f t="shared" ca="1" si="10"/>
        <v>189248.76321755094</v>
      </c>
      <c r="P42" s="4">
        <f t="shared" ca="1" si="10"/>
        <v>206983.70851536031</v>
      </c>
      <c r="Q42" s="4">
        <f t="shared" ca="1" si="10"/>
        <v>224956.68581601168</v>
      </c>
      <c r="R42" s="4">
        <f t="shared" ca="1" si="10"/>
        <v>243170.2504686802</v>
      </c>
      <c r="S42" s="4">
        <f t="shared" ca="1" si="7"/>
        <v>261626.98263411425</v>
      </c>
      <c r="T42" s="4">
        <f t="shared" ca="1" si="7"/>
        <v>6448898.5332846474</v>
      </c>
      <c r="U42" s="4">
        <f t="shared" ca="1" si="7"/>
        <v>179086.06161055525</v>
      </c>
      <c r="V42" s="4">
        <f t="shared" ca="1" si="7"/>
        <v>198288.02881879662</v>
      </c>
      <c r="W42" s="4">
        <f t="shared" ca="1" si="7"/>
        <v>217743.73687839697</v>
      </c>
      <c r="X42" s="4">
        <f t="shared" ca="1" si="7"/>
        <v>98026.223746731732</v>
      </c>
      <c r="Y42" s="4">
        <f t="shared" ca="1" si="7"/>
        <v>101727.14024884228</v>
      </c>
      <c r="Z42" s="4">
        <f t="shared" ca="1" si="7"/>
        <v>-7003.577671958119</v>
      </c>
      <c r="AA42" s="4">
        <f t="shared" ca="1" si="7"/>
        <v>12482.101290081337</v>
      </c>
      <c r="AB42" s="4">
        <f t="shared" ca="1" si="7"/>
        <v>285069.22144404636</v>
      </c>
      <c r="AC42" s="4">
        <f t="shared" ca="1" si="7"/>
        <v>329043.37506145955</v>
      </c>
      <c r="AD42" s="4">
        <f t="shared" ca="1" si="7"/>
        <v>559330.91825866152</v>
      </c>
      <c r="AE42" s="4">
        <f t="shared" ca="1" si="7"/>
        <v>567555.48005837307</v>
      </c>
      <c r="AF42" s="4">
        <f t="shared" ca="1" si="7"/>
        <v>539793.92105305556</v>
      </c>
      <c r="AG42" s="4">
        <f t="shared" ca="1" si="7"/>
        <v>22082111.336422227</v>
      </c>
      <c r="AH42" s="4">
        <f t="shared" si="7"/>
        <v>0</v>
      </c>
      <c r="AI42" s="4">
        <f t="shared" si="8"/>
        <v>0</v>
      </c>
      <c r="AJ42" s="4">
        <f t="shared" si="8"/>
        <v>0</v>
      </c>
      <c r="AK42" s="4">
        <f t="shared" si="8"/>
        <v>0</v>
      </c>
      <c r="AL42" s="4">
        <f t="shared" si="8"/>
        <v>0</v>
      </c>
      <c r="AM42" s="4">
        <f t="shared" si="8"/>
        <v>0</v>
      </c>
      <c r="AN42" s="4">
        <f t="shared" si="8"/>
        <v>0</v>
      </c>
      <c r="AO42" s="4">
        <f t="shared" si="8"/>
        <v>0</v>
      </c>
      <c r="AP42" s="4">
        <f t="shared" si="8"/>
        <v>0</v>
      </c>
      <c r="AQ42" s="4">
        <f t="shared" si="8"/>
        <v>0</v>
      </c>
      <c r="AR42" s="4">
        <f t="shared" si="8"/>
        <v>0</v>
      </c>
      <c r="AS42" s="4">
        <f t="shared" si="8"/>
        <v>0</v>
      </c>
      <c r="AT42" s="4">
        <f t="shared" si="8"/>
        <v>0</v>
      </c>
      <c r="AU42" s="4">
        <f t="shared" si="8"/>
        <v>0</v>
      </c>
      <c r="AV42" s="4">
        <f t="shared" si="8"/>
        <v>0</v>
      </c>
      <c r="AW42" s="4">
        <f t="shared" si="8"/>
        <v>0</v>
      </c>
      <c r="AX42" s="4">
        <f t="shared" si="8"/>
        <v>0</v>
      </c>
      <c r="AY42" s="4">
        <f t="shared" si="9"/>
        <v>0</v>
      </c>
      <c r="AZ42" s="4">
        <f t="shared" si="9"/>
        <v>0</v>
      </c>
      <c r="BA42" s="4">
        <f t="shared" si="9"/>
        <v>0</v>
      </c>
      <c r="BB42" s="4">
        <f t="shared" si="9"/>
        <v>0</v>
      </c>
      <c r="BC42" s="4">
        <f t="shared" si="9"/>
        <v>0</v>
      </c>
      <c r="BD42" s="4">
        <f t="shared" si="9"/>
        <v>0</v>
      </c>
      <c r="BE42" s="4">
        <f t="shared" si="9"/>
        <v>0</v>
      </c>
      <c r="BF42" s="4">
        <f t="shared" si="9"/>
        <v>0</v>
      </c>
      <c r="BG42" s="4">
        <f t="shared" si="9"/>
        <v>0</v>
      </c>
      <c r="BH42" s="4">
        <f t="shared" si="9"/>
        <v>0</v>
      </c>
      <c r="BI42" s="4">
        <f t="shared" si="9"/>
        <v>0</v>
      </c>
      <c r="BK42" s="7">
        <f t="shared" ca="1" si="6"/>
        <v>0.19645775379009089</v>
      </c>
    </row>
    <row r="43" spans="1:63" x14ac:dyDescent="0.25">
      <c r="A43">
        <f t="shared" si="4"/>
        <v>32</v>
      </c>
      <c r="C43" s="4">
        <f t="shared" ca="1" si="10"/>
        <v>-12344772.659999998</v>
      </c>
      <c r="D43" s="4">
        <f t="shared" ca="1" si="10"/>
        <v>114517.84768858641</v>
      </c>
      <c r="E43" s="4">
        <f t="shared" ca="1" si="10"/>
        <v>159245.50054871023</v>
      </c>
      <c r="F43" s="4">
        <f t="shared" ca="1" si="10"/>
        <v>163438.52059680008</v>
      </c>
      <c r="G43" s="4">
        <f t="shared" ca="1" si="10"/>
        <v>201368.27701295362</v>
      </c>
      <c r="H43" s="4">
        <f t="shared" ca="1" si="10"/>
        <v>239827.08047381925</v>
      </c>
      <c r="I43" s="4">
        <f t="shared" ca="1" si="10"/>
        <v>279310.91302801954</v>
      </c>
      <c r="J43" s="4">
        <f t="shared" ca="1" si="10"/>
        <v>319840.98635823879</v>
      </c>
      <c r="K43" s="4">
        <f t="shared" ca="1" si="10"/>
        <v>361438.90896353911</v>
      </c>
      <c r="L43" s="4">
        <f t="shared" ca="1" si="10"/>
        <v>326787.44633842469</v>
      </c>
      <c r="M43" s="4">
        <f t="shared" ca="1" si="10"/>
        <v>317294.14593355876</v>
      </c>
      <c r="N43" s="4">
        <f t="shared" ca="1" si="10"/>
        <v>172748.32687686911</v>
      </c>
      <c r="O43" s="4">
        <f t="shared" ca="1" si="10"/>
        <v>189248.76321755094</v>
      </c>
      <c r="P43" s="4">
        <f t="shared" ca="1" si="10"/>
        <v>206983.70851536031</v>
      </c>
      <c r="Q43" s="4">
        <f t="shared" ca="1" si="10"/>
        <v>224956.68581601168</v>
      </c>
      <c r="R43" s="4">
        <f t="shared" ca="1" si="10"/>
        <v>243170.2504686802</v>
      </c>
      <c r="S43" s="4">
        <f t="shared" ca="1" si="7"/>
        <v>261626.98263411425</v>
      </c>
      <c r="T43" s="4">
        <f t="shared" ca="1" si="7"/>
        <v>6448898.5332846474</v>
      </c>
      <c r="U43" s="4">
        <f t="shared" ca="1" si="7"/>
        <v>179086.06161055525</v>
      </c>
      <c r="V43" s="4">
        <f t="shared" ca="1" si="7"/>
        <v>198288.02881879662</v>
      </c>
      <c r="W43" s="4">
        <f t="shared" ca="1" si="7"/>
        <v>217743.73687839697</v>
      </c>
      <c r="X43" s="4">
        <f t="shared" ca="1" si="7"/>
        <v>98026.223746731732</v>
      </c>
      <c r="Y43" s="4">
        <f t="shared" ca="1" si="7"/>
        <v>101727.14024884228</v>
      </c>
      <c r="Z43" s="4">
        <f t="shared" ca="1" si="7"/>
        <v>-7003.577671958119</v>
      </c>
      <c r="AA43" s="4">
        <f t="shared" ca="1" si="7"/>
        <v>12482.101290081337</v>
      </c>
      <c r="AB43" s="4">
        <f t="shared" ca="1" si="7"/>
        <v>285069.22144404636</v>
      </c>
      <c r="AC43" s="4">
        <f t="shared" ca="1" si="7"/>
        <v>329043.37506145955</v>
      </c>
      <c r="AD43" s="4">
        <f t="shared" ca="1" si="7"/>
        <v>559330.91825866152</v>
      </c>
      <c r="AE43" s="4">
        <f t="shared" ca="1" si="7"/>
        <v>567555.48005837307</v>
      </c>
      <c r="AF43" s="4">
        <f t="shared" ca="1" si="7"/>
        <v>539793.92105305556</v>
      </c>
      <c r="AG43" s="4">
        <f t="shared" ca="1" si="7"/>
        <v>542710.37541020766</v>
      </c>
      <c r="AH43" s="4">
        <f t="shared" ca="1" si="7"/>
        <v>22405872.903222259</v>
      </c>
      <c r="AI43" s="4">
        <f t="shared" si="8"/>
        <v>0</v>
      </c>
      <c r="AJ43" s="4">
        <f t="shared" si="8"/>
        <v>0</v>
      </c>
      <c r="AK43" s="4">
        <f t="shared" si="8"/>
        <v>0</v>
      </c>
      <c r="AL43" s="4">
        <f t="shared" si="8"/>
        <v>0</v>
      </c>
      <c r="AM43" s="4">
        <f t="shared" si="8"/>
        <v>0</v>
      </c>
      <c r="AN43" s="4">
        <f t="shared" si="8"/>
        <v>0</v>
      </c>
      <c r="AO43" s="4">
        <f t="shared" si="8"/>
        <v>0</v>
      </c>
      <c r="AP43" s="4">
        <f t="shared" si="8"/>
        <v>0</v>
      </c>
      <c r="AQ43" s="4">
        <f t="shared" si="8"/>
        <v>0</v>
      </c>
      <c r="AR43" s="4">
        <f t="shared" si="8"/>
        <v>0</v>
      </c>
      <c r="AS43" s="4">
        <f t="shared" si="8"/>
        <v>0</v>
      </c>
      <c r="AT43" s="4">
        <f t="shared" si="8"/>
        <v>0</v>
      </c>
      <c r="AU43" s="4">
        <f t="shared" si="8"/>
        <v>0</v>
      </c>
      <c r="AV43" s="4">
        <f t="shared" si="8"/>
        <v>0</v>
      </c>
      <c r="AW43" s="4">
        <f t="shared" si="8"/>
        <v>0</v>
      </c>
      <c r="AX43" s="4">
        <f t="shared" si="8"/>
        <v>0</v>
      </c>
      <c r="AY43" s="4">
        <f t="shared" si="9"/>
        <v>0</v>
      </c>
      <c r="AZ43" s="4">
        <f t="shared" si="9"/>
        <v>0</v>
      </c>
      <c r="BA43" s="4">
        <f t="shared" si="9"/>
        <v>0</v>
      </c>
      <c r="BB43" s="4">
        <f t="shared" si="9"/>
        <v>0</v>
      </c>
      <c r="BC43" s="4">
        <f t="shared" si="9"/>
        <v>0</v>
      </c>
      <c r="BD43" s="4">
        <f t="shared" si="9"/>
        <v>0</v>
      </c>
      <c r="BE43" s="4">
        <f t="shared" si="9"/>
        <v>0</v>
      </c>
      <c r="BF43" s="4">
        <f t="shared" si="9"/>
        <v>0</v>
      </c>
      <c r="BG43" s="4">
        <f t="shared" si="9"/>
        <v>0</v>
      </c>
      <c r="BH43" s="4">
        <f t="shared" si="9"/>
        <v>0</v>
      </c>
      <c r="BI43" s="4">
        <f t="shared" si="9"/>
        <v>0</v>
      </c>
      <c r="BK43" s="7">
        <f t="shared" ca="1" si="6"/>
        <v>0.19593092485778763</v>
      </c>
    </row>
    <row r="44" spans="1:63" x14ac:dyDescent="0.25">
      <c r="A44">
        <f t="shared" si="4"/>
        <v>33</v>
      </c>
      <c r="C44" s="4">
        <f t="shared" ca="1" si="10"/>
        <v>-12344772.659999998</v>
      </c>
      <c r="D44" s="4">
        <f t="shared" ca="1" si="10"/>
        <v>114517.84768858641</v>
      </c>
      <c r="E44" s="4">
        <f t="shared" ca="1" si="10"/>
        <v>159245.50054871023</v>
      </c>
      <c r="F44" s="4">
        <f t="shared" ca="1" si="10"/>
        <v>163438.52059680008</v>
      </c>
      <c r="G44" s="4">
        <f t="shared" ca="1" si="10"/>
        <v>201368.27701295362</v>
      </c>
      <c r="H44" s="4">
        <f t="shared" ca="1" si="10"/>
        <v>239827.08047381925</v>
      </c>
      <c r="I44" s="4">
        <f t="shared" ca="1" si="10"/>
        <v>279310.91302801954</v>
      </c>
      <c r="J44" s="4">
        <f t="shared" ca="1" si="10"/>
        <v>319840.98635823879</v>
      </c>
      <c r="K44" s="4">
        <f t="shared" ca="1" si="10"/>
        <v>361438.90896353911</v>
      </c>
      <c r="L44" s="4">
        <f t="shared" ca="1" si="10"/>
        <v>326787.44633842469</v>
      </c>
      <c r="M44" s="4">
        <f t="shared" ca="1" si="10"/>
        <v>317294.14593355876</v>
      </c>
      <c r="N44" s="4">
        <f t="shared" ca="1" si="10"/>
        <v>172748.32687686911</v>
      </c>
      <c r="O44" s="4">
        <f t="shared" ca="1" si="10"/>
        <v>189248.76321755094</v>
      </c>
      <c r="P44" s="4">
        <f t="shared" ca="1" si="10"/>
        <v>206983.70851536031</v>
      </c>
      <c r="Q44" s="4">
        <f t="shared" ca="1" si="10"/>
        <v>224956.68581601168</v>
      </c>
      <c r="R44" s="4">
        <f t="shared" ca="1" si="10"/>
        <v>243170.2504686802</v>
      </c>
      <c r="S44" s="4">
        <f t="shared" ref="S44:AH59" ca="1" si="11">IF(S$11&lt;=$A44,S$7,0)+IF(S$11=$A44,S$8)</f>
        <v>261626.98263411425</v>
      </c>
      <c r="T44" s="4">
        <f t="shared" ca="1" si="11"/>
        <v>6448898.5332846474</v>
      </c>
      <c r="U44" s="4">
        <f t="shared" ca="1" si="11"/>
        <v>179086.06161055525</v>
      </c>
      <c r="V44" s="4">
        <f t="shared" ca="1" si="11"/>
        <v>198288.02881879662</v>
      </c>
      <c r="W44" s="4">
        <f t="shared" ca="1" si="11"/>
        <v>217743.73687839697</v>
      </c>
      <c r="X44" s="4">
        <f t="shared" ca="1" si="11"/>
        <v>98026.223746731732</v>
      </c>
      <c r="Y44" s="4">
        <f t="shared" ca="1" si="11"/>
        <v>101727.14024884228</v>
      </c>
      <c r="Z44" s="4">
        <f t="shared" ca="1" si="11"/>
        <v>-7003.577671958119</v>
      </c>
      <c r="AA44" s="4">
        <f t="shared" ca="1" si="11"/>
        <v>12482.101290081337</v>
      </c>
      <c r="AB44" s="4">
        <f t="shared" ca="1" si="11"/>
        <v>285069.22144404636</v>
      </c>
      <c r="AC44" s="4">
        <f t="shared" ca="1" si="11"/>
        <v>329043.37506145955</v>
      </c>
      <c r="AD44" s="4">
        <f t="shared" ca="1" si="11"/>
        <v>559330.91825866152</v>
      </c>
      <c r="AE44" s="4">
        <f t="shared" ca="1" si="11"/>
        <v>567555.48005837307</v>
      </c>
      <c r="AF44" s="4">
        <f t="shared" ca="1" si="11"/>
        <v>539793.92105305556</v>
      </c>
      <c r="AG44" s="4">
        <f t="shared" ca="1" si="11"/>
        <v>542710.37541020766</v>
      </c>
      <c r="AH44" s="4">
        <f t="shared" ca="1" si="11"/>
        <v>437603.66818053939</v>
      </c>
      <c r="AI44" s="4">
        <f t="shared" ref="AI44:AX59" ca="1" si="12">IF(AI$11&lt;=$A44,AI$7,0)+IF(AI$11=$A44,AI$8)</f>
        <v>22833574.701974925</v>
      </c>
      <c r="AJ44" s="4">
        <f t="shared" si="12"/>
        <v>0</v>
      </c>
      <c r="AK44" s="4">
        <f t="shared" si="12"/>
        <v>0</v>
      </c>
      <c r="AL44" s="4">
        <f t="shared" si="12"/>
        <v>0</v>
      </c>
      <c r="AM44" s="4">
        <f t="shared" si="12"/>
        <v>0</v>
      </c>
      <c r="AN44" s="4">
        <f t="shared" si="12"/>
        <v>0</v>
      </c>
      <c r="AO44" s="4">
        <f t="shared" si="12"/>
        <v>0</v>
      </c>
      <c r="AP44" s="4">
        <f t="shared" si="12"/>
        <v>0</v>
      </c>
      <c r="AQ44" s="4">
        <f t="shared" si="12"/>
        <v>0</v>
      </c>
      <c r="AR44" s="4">
        <f t="shared" si="12"/>
        <v>0</v>
      </c>
      <c r="AS44" s="4">
        <f t="shared" si="12"/>
        <v>0</v>
      </c>
      <c r="AT44" s="4">
        <f t="shared" si="12"/>
        <v>0</v>
      </c>
      <c r="AU44" s="4">
        <f t="shared" si="12"/>
        <v>0</v>
      </c>
      <c r="AV44" s="4">
        <f t="shared" si="12"/>
        <v>0</v>
      </c>
      <c r="AW44" s="4">
        <f t="shared" si="12"/>
        <v>0</v>
      </c>
      <c r="AX44" s="4">
        <f t="shared" si="12"/>
        <v>0</v>
      </c>
      <c r="AY44" s="4">
        <f t="shared" ref="AY44:BI59" si="13">IF(AY$11&lt;=$A44,AY$7,0)+IF(AY$11=$A44,AY$8)</f>
        <v>0</v>
      </c>
      <c r="AZ44" s="4">
        <f t="shared" si="13"/>
        <v>0</v>
      </c>
      <c r="BA44" s="4">
        <f t="shared" si="13"/>
        <v>0</v>
      </c>
      <c r="BB44" s="4">
        <f t="shared" si="13"/>
        <v>0</v>
      </c>
      <c r="BC44" s="4">
        <f t="shared" si="13"/>
        <v>0</v>
      </c>
      <c r="BD44" s="4">
        <f t="shared" si="13"/>
        <v>0</v>
      </c>
      <c r="BE44" s="4">
        <f t="shared" si="13"/>
        <v>0</v>
      </c>
      <c r="BF44" s="4">
        <f t="shared" si="13"/>
        <v>0</v>
      </c>
      <c r="BG44" s="4">
        <f t="shared" si="13"/>
        <v>0</v>
      </c>
      <c r="BH44" s="4">
        <f t="shared" si="13"/>
        <v>0</v>
      </c>
      <c r="BI44" s="4">
        <f t="shared" si="13"/>
        <v>0</v>
      </c>
      <c r="BK44" s="7">
        <f t="shared" ca="1" si="6"/>
        <v>0.19536039241548164</v>
      </c>
    </row>
    <row r="45" spans="1:63" x14ac:dyDescent="0.25">
      <c r="A45">
        <f t="shared" si="4"/>
        <v>34</v>
      </c>
      <c r="C45" s="4">
        <f t="shared" ca="1" si="10"/>
        <v>-12344772.659999998</v>
      </c>
      <c r="D45" s="4">
        <f t="shared" ca="1" si="10"/>
        <v>114517.84768858641</v>
      </c>
      <c r="E45" s="4">
        <f t="shared" ca="1" si="10"/>
        <v>159245.50054871023</v>
      </c>
      <c r="F45" s="4">
        <f t="shared" ca="1" si="10"/>
        <v>163438.52059680008</v>
      </c>
      <c r="G45" s="4">
        <f t="shared" ca="1" si="10"/>
        <v>201368.27701295362</v>
      </c>
      <c r="H45" s="4">
        <f t="shared" ca="1" si="10"/>
        <v>239827.08047381925</v>
      </c>
      <c r="I45" s="4">
        <f t="shared" ca="1" si="10"/>
        <v>279310.91302801954</v>
      </c>
      <c r="J45" s="4">
        <f t="shared" ca="1" si="10"/>
        <v>319840.98635823879</v>
      </c>
      <c r="K45" s="4">
        <f t="shared" ca="1" si="10"/>
        <v>361438.90896353911</v>
      </c>
      <c r="L45" s="4">
        <f t="shared" ca="1" si="10"/>
        <v>326787.44633842469</v>
      </c>
      <c r="M45" s="4">
        <f t="shared" ca="1" si="10"/>
        <v>317294.14593355876</v>
      </c>
      <c r="N45" s="4">
        <f t="shared" ca="1" si="10"/>
        <v>172748.32687686911</v>
      </c>
      <c r="O45" s="4">
        <f t="shared" ca="1" si="10"/>
        <v>189248.76321755094</v>
      </c>
      <c r="P45" s="4">
        <f t="shared" ca="1" si="10"/>
        <v>206983.70851536031</v>
      </c>
      <c r="Q45" s="4">
        <f t="shared" ca="1" si="10"/>
        <v>224956.68581601168</v>
      </c>
      <c r="R45" s="4">
        <f t="shared" ref="R45:AG60" ca="1" si="14">IF(R$11&lt;=$A45,R$7,0)+IF(R$11=$A45,R$8)</f>
        <v>243170.2504686802</v>
      </c>
      <c r="S45" s="4">
        <f t="shared" ca="1" si="11"/>
        <v>261626.98263411425</v>
      </c>
      <c r="T45" s="4">
        <f t="shared" ca="1" si="11"/>
        <v>6448898.5332846474</v>
      </c>
      <c r="U45" s="4">
        <f t="shared" ca="1" si="11"/>
        <v>179086.06161055525</v>
      </c>
      <c r="V45" s="4">
        <f t="shared" ca="1" si="11"/>
        <v>198288.02881879662</v>
      </c>
      <c r="W45" s="4">
        <f t="shared" ca="1" si="11"/>
        <v>217743.73687839697</v>
      </c>
      <c r="X45" s="4">
        <f t="shared" ca="1" si="11"/>
        <v>98026.223746731732</v>
      </c>
      <c r="Y45" s="4">
        <f t="shared" ca="1" si="11"/>
        <v>101727.14024884228</v>
      </c>
      <c r="Z45" s="4">
        <f t="shared" ca="1" si="11"/>
        <v>-7003.577671958119</v>
      </c>
      <c r="AA45" s="4">
        <f t="shared" ca="1" si="11"/>
        <v>12482.101290081337</v>
      </c>
      <c r="AB45" s="4">
        <f t="shared" ca="1" si="11"/>
        <v>285069.22144404636</v>
      </c>
      <c r="AC45" s="4">
        <f t="shared" ca="1" si="11"/>
        <v>329043.37506145955</v>
      </c>
      <c r="AD45" s="4">
        <f t="shared" ca="1" si="11"/>
        <v>559330.91825866152</v>
      </c>
      <c r="AE45" s="4">
        <f t="shared" ca="1" si="11"/>
        <v>567555.48005837307</v>
      </c>
      <c r="AF45" s="4">
        <f t="shared" ca="1" si="11"/>
        <v>539793.92105305556</v>
      </c>
      <c r="AG45" s="4">
        <f t="shared" ca="1" si="11"/>
        <v>542710.37541020766</v>
      </c>
      <c r="AH45" s="4">
        <f t="shared" ca="1" si="11"/>
        <v>437603.66818053939</v>
      </c>
      <c r="AI45" s="4">
        <f t="shared" ca="1" si="12"/>
        <v>432755.14270066906</v>
      </c>
      <c r="AJ45" s="4">
        <f t="shared" ca="1" si="12"/>
        <v>23209449.071970511</v>
      </c>
      <c r="AK45" s="4">
        <f t="shared" si="12"/>
        <v>0</v>
      </c>
      <c r="AL45" s="4">
        <f t="shared" si="12"/>
        <v>0</v>
      </c>
      <c r="AM45" s="4">
        <f t="shared" si="12"/>
        <v>0</v>
      </c>
      <c r="AN45" s="4">
        <f t="shared" si="12"/>
        <v>0</v>
      </c>
      <c r="AO45" s="4">
        <f t="shared" si="12"/>
        <v>0</v>
      </c>
      <c r="AP45" s="4">
        <f t="shared" si="12"/>
        <v>0</v>
      </c>
      <c r="AQ45" s="4">
        <f t="shared" si="12"/>
        <v>0</v>
      </c>
      <c r="AR45" s="4">
        <f t="shared" si="12"/>
        <v>0</v>
      </c>
      <c r="AS45" s="4">
        <f t="shared" si="12"/>
        <v>0</v>
      </c>
      <c r="AT45" s="4">
        <f t="shared" si="12"/>
        <v>0</v>
      </c>
      <c r="AU45" s="4">
        <f t="shared" si="12"/>
        <v>0</v>
      </c>
      <c r="AV45" s="4">
        <f t="shared" si="12"/>
        <v>0</v>
      </c>
      <c r="AW45" s="4">
        <f t="shared" si="12"/>
        <v>0</v>
      </c>
      <c r="AX45" s="4">
        <f t="shared" si="12"/>
        <v>0</v>
      </c>
      <c r="AY45" s="4">
        <f t="shared" si="13"/>
        <v>0</v>
      </c>
      <c r="AZ45" s="4">
        <f t="shared" si="13"/>
        <v>0</v>
      </c>
      <c r="BA45" s="4">
        <f t="shared" si="13"/>
        <v>0</v>
      </c>
      <c r="BB45" s="4">
        <f t="shared" si="13"/>
        <v>0</v>
      </c>
      <c r="BC45" s="4">
        <f t="shared" si="13"/>
        <v>0</v>
      </c>
      <c r="BD45" s="4">
        <f t="shared" si="13"/>
        <v>0</v>
      </c>
      <c r="BE45" s="4">
        <f t="shared" si="13"/>
        <v>0</v>
      </c>
      <c r="BF45" s="4">
        <f t="shared" si="13"/>
        <v>0</v>
      </c>
      <c r="BG45" s="4">
        <f t="shared" si="13"/>
        <v>0</v>
      </c>
      <c r="BH45" s="4">
        <f t="shared" si="13"/>
        <v>0</v>
      </c>
      <c r="BI45" s="4">
        <f t="shared" si="13"/>
        <v>0</v>
      </c>
      <c r="BK45" s="7">
        <f t="shared" ca="1" si="6"/>
        <v>0.19453860659087963</v>
      </c>
    </row>
    <row r="46" spans="1:63" x14ac:dyDescent="0.25">
      <c r="A46">
        <f t="shared" si="4"/>
        <v>35</v>
      </c>
      <c r="C46" s="4">
        <f t="shared" ref="C46:R61" ca="1" si="15">IF(C$11&lt;=$A46,C$7,0)+IF(C$11=$A46,C$8)</f>
        <v>-12344772.659999998</v>
      </c>
      <c r="D46" s="4">
        <f t="shared" ca="1" si="15"/>
        <v>114517.84768858641</v>
      </c>
      <c r="E46" s="4">
        <f t="shared" ca="1" si="15"/>
        <v>159245.50054871023</v>
      </c>
      <c r="F46" s="4">
        <f t="shared" ca="1" si="15"/>
        <v>163438.52059680008</v>
      </c>
      <c r="G46" s="4">
        <f t="shared" ca="1" si="15"/>
        <v>201368.27701295362</v>
      </c>
      <c r="H46" s="4">
        <f t="shared" ca="1" si="15"/>
        <v>239827.08047381925</v>
      </c>
      <c r="I46" s="4">
        <f t="shared" ca="1" si="15"/>
        <v>279310.91302801954</v>
      </c>
      <c r="J46" s="4">
        <f t="shared" ca="1" si="15"/>
        <v>319840.98635823879</v>
      </c>
      <c r="K46" s="4">
        <f t="shared" ca="1" si="15"/>
        <v>361438.90896353911</v>
      </c>
      <c r="L46" s="4">
        <f t="shared" ca="1" si="15"/>
        <v>326787.44633842469</v>
      </c>
      <c r="M46" s="4">
        <f t="shared" ca="1" si="15"/>
        <v>317294.14593355876</v>
      </c>
      <c r="N46" s="4">
        <f t="shared" ca="1" si="15"/>
        <v>172748.32687686911</v>
      </c>
      <c r="O46" s="4">
        <f t="shared" ca="1" si="15"/>
        <v>189248.76321755094</v>
      </c>
      <c r="P46" s="4">
        <f t="shared" ca="1" si="15"/>
        <v>206983.70851536031</v>
      </c>
      <c r="Q46" s="4">
        <f t="shared" ca="1" si="15"/>
        <v>224956.68581601168</v>
      </c>
      <c r="R46" s="4">
        <f t="shared" ca="1" si="14"/>
        <v>243170.2504686802</v>
      </c>
      <c r="S46" s="4">
        <f t="shared" ca="1" si="11"/>
        <v>261626.98263411425</v>
      </c>
      <c r="T46" s="4">
        <f t="shared" ca="1" si="11"/>
        <v>6448898.5332846474</v>
      </c>
      <c r="U46" s="4">
        <f t="shared" ca="1" si="11"/>
        <v>179086.06161055525</v>
      </c>
      <c r="V46" s="4">
        <f t="shared" ca="1" si="11"/>
        <v>198288.02881879662</v>
      </c>
      <c r="W46" s="4">
        <f t="shared" ca="1" si="11"/>
        <v>217743.73687839697</v>
      </c>
      <c r="X46" s="4">
        <f t="shared" ca="1" si="11"/>
        <v>98026.223746731732</v>
      </c>
      <c r="Y46" s="4">
        <f t="shared" ca="1" si="11"/>
        <v>101727.14024884228</v>
      </c>
      <c r="Z46" s="4">
        <f t="shared" ca="1" si="11"/>
        <v>-7003.577671958119</v>
      </c>
      <c r="AA46" s="4">
        <f t="shared" ca="1" si="11"/>
        <v>12482.101290081337</v>
      </c>
      <c r="AB46" s="4">
        <f t="shared" ca="1" si="11"/>
        <v>285069.22144404636</v>
      </c>
      <c r="AC46" s="4">
        <f t="shared" ca="1" si="11"/>
        <v>329043.37506145955</v>
      </c>
      <c r="AD46" s="4">
        <f t="shared" ca="1" si="11"/>
        <v>559330.91825866152</v>
      </c>
      <c r="AE46" s="4">
        <f t="shared" ca="1" si="11"/>
        <v>567555.48005837307</v>
      </c>
      <c r="AF46" s="4">
        <f t="shared" ca="1" si="11"/>
        <v>539793.92105305556</v>
      </c>
      <c r="AG46" s="4">
        <f t="shared" ca="1" si="11"/>
        <v>542710.37541020766</v>
      </c>
      <c r="AH46" s="4">
        <f t="shared" ca="1" si="11"/>
        <v>437603.66818053939</v>
      </c>
      <c r="AI46" s="4">
        <f t="shared" ca="1" si="12"/>
        <v>432755.14270066906</v>
      </c>
      <c r="AJ46" s="4">
        <f t="shared" ca="1" si="12"/>
        <v>372005.17562437686</v>
      </c>
      <c r="AK46" s="4">
        <f t="shared" ca="1" si="12"/>
        <v>23655469.134932853</v>
      </c>
      <c r="AL46" s="4">
        <f t="shared" si="12"/>
        <v>0</v>
      </c>
      <c r="AM46" s="4">
        <f t="shared" si="12"/>
        <v>0</v>
      </c>
      <c r="AN46" s="4">
        <f t="shared" si="12"/>
        <v>0</v>
      </c>
      <c r="AO46" s="4">
        <f t="shared" si="12"/>
        <v>0</v>
      </c>
      <c r="AP46" s="4">
        <f t="shared" si="12"/>
        <v>0</v>
      </c>
      <c r="AQ46" s="4">
        <f t="shared" si="12"/>
        <v>0</v>
      </c>
      <c r="AR46" s="4">
        <f t="shared" si="12"/>
        <v>0</v>
      </c>
      <c r="AS46" s="4">
        <f t="shared" si="12"/>
        <v>0</v>
      </c>
      <c r="AT46" s="4">
        <f t="shared" si="12"/>
        <v>0</v>
      </c>
      <c r="AU46" s="4">
        <f t="shared" si="12"/>
        <v>0</v>
      </c>
      <c r="AV46" s="4">
        <f t="shared" si="12"/>
        <v>0</v>
      </c>
      <c r="AW46" s="4">
        <f t="shared" si="12"/>
        <v>0</v>
      </c>
      <c r="AX46" s="4">
        <f t="shared" si="12"/>
        <v>0</v>
      </c>
      <c r="AY46" s="4">
        <f t="shared" si="13"/>
        <v>0</v>
      </c>
      <c r="AZ46" s="4">
        <f t="shared" si="13"/>
        <v>0</v>
      </c>
      <c r="BA46" s="4">
        <f t="shared" si="13"/>
        <v>0</v>
      </c>
      <c r="BB46" s="4">
        <f t="shared" si="13"/>
        <v>0</v>
      </c>
      <c r="BC46" s="4">
        <f t="shared" si="13"/>
        <v>0</v>
      </c>
      <c r="BD46" s="4">
        <f t="shared" si="13"/>
        <v>0</v>
      </c>
      <c r="BE46" s="4">
        <f t="shared" si="13"/>
        <v>0</v>
      </c>
      <c r="BF46" s="4">
        <f t="shared" si="13"/>
        <v>0</v>
      </c>
      <c r="BG46" s="4">
        <f t="shared" si="13"/>
        <v>0</v>
      </c>
      <c r="BH46" s="4">
        <f t="shared" si="13"/>
        <v>0</v>
      </c>
      <c r="BI46" s="4">
        <f t="shared" si="13"/>
        <v>0</v>
      </c>
      <c r="BK46" s="7">
        <f t="shared" ca="1" si="6"/>
        <v>0.19373884220966398</v>
      </c>
    </row>
    <row r="47" spans="1:63" x14ac:dyDescent="0.25">
      <c r="A47">
        <f t="shared" si="4"/>
        <v>36</v>
      </c>
      <c r="C47" s="4">
        <f t="shared" ca="1" si="15"/>
        <v>-12344772.659999998</v>
      </c>
      <c r="D47" s="4">
        <f t="shared" ca="1" si="15"/>
        <v>114517.84768858641</v>
      </c>
      <c r="E47" s="4">
        <f t="shared" ca="1" si="15"/>
        <v>159245.50054871023</v>
      </c>
      <c r="F47" s="4">
        <f t="shared" ca="1" si="15"/>
        <v>163438.52059680008</v>
      </c>
      <c r="G47" s="4">
        <f t="shared" ca="1" si="15"/>
        <v>201368.27701295362</v>
      </c>
      <c r="H47" s="4">
        <f t="shared" ca="1" si="15"/>
        <v>239827.08047381925</v>
      </c>
      <c r="I47" s="4">
        <f t="shared" ca="1" si="15"/>
        <v>279310.91302801954</v>
      </c>
      <c r="J47" s="4">
        <f t="shared" ca="1" si="15"/>
        <v>319840.98635823879</v>
      </c>
      <c r="K47" s="4">
        <f t="shared" ca="1" si="15"/>
        <v>361438.90896353911</v>
      </c>
      <c r="L47" s="4">
        <f t="shared" ca="1" si="15"/>
        <v>326787.44633842469</v>
      </c>
      <c r="M47" s="4">
        <f t="shared" ca="1" si="15"/>
        <v>317294.14593355876</v>
      </c>
      <c r="N47" s="4">
        <f t="shared" ca="1" si="15"/>
        <v>172748.32687686911</v>
      </c>
      <c r="O47" s="4">
        <f t="shared" ca="1" si="15"/>
        <v>189248.76321755094</v>
      </c>
      <c r="P47" s="4">
        <f t="shared" ca="1" si="15"/>
        <v>206983.70851536031</v>
      </c>
      <c r="Q47" s="4">
        <f t="shared" ca="1" si="15"/>
        <v>224956.68581601168</v>
      </c>
      <c r="R47" s="4">
        <f t="shared" ca="1" si="14"/>
        <v>243170.2504686802</v>
      </c>
      <c r="S47" s="4">
        <f t="shared" ca="1" si="11"/>
        <v>261626.98263411425</v>
      </c>
      <c r="T47" s="4">
        <f t="shared" ca="1" si="11"/>
        <v>6448898.5332846474</v>
      </c>
      <c r="U47" s="4">
        <f t="shared" ca="1" si="11"/>
        <v>179086.06161055525</v>
      </c>
      <c r="V47" s="4">
        <f t="shared" ca="1" si="11"/>
        <v>198288.02881879662</v>
      </c>
      <c r="W47" s="4">
        <f t="shared" ca="1" si="11"/>
        <v>217743.73687839697</v>
      </c>
      <c r="X47" s="4">
        <f t="shared" ca="1" si="11"/>
        <v>98026.223746731732</v>
      </c>
      <c r="Y47" s="4">
        <f t="shared" ca="1" si="11"/>
        <v>101727.14024884228</v>
      </c>
      <c r="Z47" s="4">
        <f t="shared" ca="1" si="11"/>
        <v>-7003.577671958119</v>
      </c>
      <c r="AA47" s="4">
        <f t="shared" ca="1" si="11"/>
        <v>12482.101290081337</v>
      </c>
      <c r="AB47" s="4">
        <f t="shared" ca="1" si="11"/>
        <v>285069.22144404636</v>
      </c>
      <c r="AC47" s="4">
        <f t="shared" ca="1" si="11"/>
        <v>329043.37506145955</v>
      </c>
      <c r="AD47" s="4">
        <f t="shared" ca="1" si="11"/>
        <v>559330.91825866152</v>
      </c>
      <c r="AE47" s="4">
        <f t="shared" ca="1" si="11"/>
        <v>567555.48005837307</v>
      </c>
      <c r="AF47" s="4">
        <f t="shared" ca="1" si="11"/>
        <v>539793.92105305556</v>
      </c>
      <c r="AG47" s="4">
        <f t="shared" ca="1" si="11"/>
        <v>542710.37541020766</v>
      </c>
      <c r="AH47" s="4">
        <f t="shared" ca="1" si="11"/>
        <v>437603.66818053939</v>
      </c>
      <c r="AI47" s="4">
        <f t="shared" ca="1" si="12"/>
        <v>432755.14270066906</v>
      </c>
      <c r="AJ47" s="4">
        <f t="shared" ca="1" si="12"/>
        <v>372005.17562437686</v>
      </c>
      <c r="AK47" s="4">
        <f t="shared" ca="1" si="12"/>
        <v>377629.62396525982</v>
      </c>
      <c r="AL47" s="4">
        <f t="shared" ca="1" si="12"/>
        <v>24105336.824262004</v>
      </c>
      <c r="AM47" s="4">
        <f t="shared" si="12"/>
        <v>0</v>
      </c>
      <c r="AN47" s="4">
        <f t="shared" si="12"/>
        <v>0</v>
      </c>
      <c r="AO47" s="4">
        <f t="shared" si="12"/>
        <v>0</v>
      </c>
      <c r="AP47" s="4">
        <f t="shared" si="12"/>
        <v>0</v>
      </c>
      <c r="AQ47" s="4">
        <f t="shared" si="12"/>
        <v>0</v>
      </c>
      <c r="AR47" s="4">
        <f t="shared" si="12"/>
        <v>0</v>
      </c>
      <c r="AS47" s="4">
        <f t="shared" si="12"/>
        <v>0</v>
      </c>
      <c r="AT47" s="4">
        <f t="shared" si="12"/>
        <v>0</v>
      </c>
      <c r="AU47" s="4">
        <f t="shared" si="12"/>
        <v>0</v>
      </c>
      <c r="AV47" s="4">
        <f t="shared" si="12"/>
        <v>0</v>
      </c>
      <c r="AW47" s="4">
        <f t="shared" si="12"/>
        <v>0</v>
      </c>
      <c r="AX47" s="4">
        <f t="shared" si="12"/>
        <v>0</v>
      </c>
      <c r="AY47" s="4">
        <f t="shared" si="13"/>
        <v>0</v>
      </c>
      <c r="AZ47" s="4">
        <f t="shared" si="13"/>
        <v>0</v>
      </c>
      <c r="BA47" s="4">
        <f t="shared" si="13"/>
        <v>0</v>
      </c>
      <c r="BB47" s="4">
        <f t="shared" si="13"/>
        <v>0</v>
      </c>
      <c r="BC47" s="4">
        <f t="shared" si="13"/>
        <v>0</v>
      </c>
      <c r="BD47" s="4">
        <f t="shared" si="13"/>
        <v>0</v>
      </c>
      <c r="BE47" s="4">
        <f t="shared" si="13"/>
        <v>0</v>
      </c>
      <c r="BF47" s="4">
        <f t="shared" si="13"/>
        <v>0</v>
      </c>
      <c r="BG47" s="4">
        <f t="shared" si="13"/>
        <v>0</v>
      </c>
      <c r="BH47" s="4">
        <f t="shared" si="13"/>
        <v>0</v>
      </c>
      <c r="BI47" s="4">
        <f t="shared" si="13"/>
        <v>0</v>
      </c>
      <c r="BK47" s="7">
        <f ca="1">-1+(1+IRR(C47:BI47))^4</f>
        <v>0.19296031890209209</v>
      </c>
    </row>
    <row r="48" spans="1:63" x14ac:dyDescent="0.25">
      <c r="A48">
        <f t="shared" si="4"/>
        <v>37</v>
      </c>
      <c r="C48" s="4">
        <f t="shared" ca="1" si="15"/>
        <v>-12344772.659999998</v>
      </c>
      <c r="D48" s="4">
        <f t="shared" ca="1" si="15"/>
        <v>114517.84768858641</v>
      </c>
      <c r="E48" s="4">
        <f t="shared" ca="1" si="15"/>
        <v>159245.50054871023</v>
      </c>
      <c r="F48" s="4">
        <f t="shared" ca="1" si="15"/>
        <v>163438.52059680008</v>
      </c>
      <c r="G48" s="4">
        <f t="shared" ca="1" si="15"/>
        <v>201368.27701295362</v>
      </c>
      <c r="H48" s="4">
        <f t="shared" ca="1" si="15"/>
        <v>239827.08047381925</v>
      </c>
      <c r="I48" s="4">
        <f t="shared" ca="1" si="15"/>
        <v>279310.91302801954</v>
      </c>
      <c r="J48" s="4">
        <f t="shared" ca="1" si="15"/>
        <v>319840.98635823879</v>
      </c>
      <c r="K48" s="4">
        <f t="shared" ca="1" si="15"/>
        <v>361438.90896353911</v>
      </c>
      <c r="L48" s="4">
        <f t="shared" ca="1" si="15"/>
        <v>326787.44633842469</v>
      </c>
      <c r="M48" s="4">
        <f t="shared" ca="1" si="15"/>
        <v>317294.14593355876</v>
      </c>
      <c r="N48" s="4">
        <f t="shared" ca="1" si="15"/>
        <v>172748.32687686911</v>
      </c>
      <c r="O48" s="4">
        <f t="shared" ca="1" si="15"/>
        <v>189248.76321755094</v>
      </c>
      <c r="P48" s="4">
        <f t="shared" ca="1" si="15"/>
        <v>206983.70851536031</v>
      </c>
      <c r="Q48" s="4">
        <f t="shared" ca="1" si="15"/>
        <v>224956.68581601168</v>
      </c>
      <c r="R48" s="4">
        <f t="shared" ca="1" si="14"/>
        <v>243170.2504686802</v>
      </c>
      <c r="S48" s="4">
        <f t="shared" ca="1" si="11"/>
        <v>261626.98263411425</v>
      </c>
      <c r="T48" s="4">
        <f t="shared" ca="1" si="11"/>
        <v>6448898.5332846474</v>
      </c>
      <c r="U48" s="4">
        <f t="shared" ca="1" si="11"/>
        <v>179086.06161055525</v>
      </c>
      <c r="V48" s="4">
        <f t="shared" ca="1" si="11"/>
        <v>198288.02881879662</v>
      </c>
      <c r="W48" s="4">
        <f t="shared" ca="1" si="11"/>
        <v>217743.73687839697</v>
      </c>
      <c r="X48" s="4">
        <f t="shared" ca="1" si="11"/>
        <v>98026.223746731732</v>
      </c>
      <c r="Y48" s="4">
        <f t="shared" ca="1" si="11"/>
        <v>101727.14024884228</v>
      </c>
      <c r="Z48" s="4">
        <f t="shared" ca="1" si="11"/>
        <v>-7003.577671958119</v>
      </c>
      <c r="AA48" s="4">
        <f t="shared" ca="1" si="11"/>
        <v>12482.101290081337</v>
      </c>
      <c r="AB48" s="4">
        <f t="shared" ca="1" si="11"/>
        <v>285069.22144404636</v>
      </c>
      <c r="AC48" s="4">
        <f t="shared" ca="1" si="11"/>
        <v>329043.37506145955</v>
      </c>
      <c r="AD48" s="4">
        <f t="shared" ca="1" si="11"/>
        <v>559330.91825866152</v>
      </c>
      <c r="AE48" s="4">
        <f t="shared" ca="1" si="11"/>
        <v>567555.48005837307</v>
      </c>
      <c r="AF48" s="4">
        <f t="shared" ca="1" si="11"/>
        <v>539793.92105305556</v>
      </c>
      <c r="AG48" s="4">
        <f t="shared" ca="1" si="11"/>
        <v>542710.37541020766</v>
      </c>
      <c r="AH48" s="4">
        <f t="shared" ca="1" si="11"/>
        <v>437603.66818053939</v>
      </c>
      <c r="AI48" s="4">
        <f t="shared" ca="1" si="12"/>
        <v>432755.14270066906</v>
      </c>
      <c r="AJ48" s="4">
        <f t="shared" ca="1" si="12"/>
        <v>372005.17562437686</v>
      </c>
      <c r="AK48" s="4">
        <f t="shared" ca="1" si="12"/>
        <v>377629.62396525982</v>
      </c>
      <c r="AL48" s="4">
        <f t="shared" ca="1" si="12"/>
        <v>383295.78924319911</v>
      </c>
      <c r="AM48" s="4">
        <f t="shared" ca="1" si="12"/>
        <v>24559087.421373118</v>
      </c>
      <c r="AN48" s="4">
        <f t="shared" si="12"/>
        <v>0</v>
      </c>
      <c r="AO48" s="4">
        <f t="shared" si="12"/>
        <v>0</v>
      </c>
      <c r="AP48" s="4">
        <f t="shared" si="12"/>
        <v>0</v>
      </c>
      <c r="AQ48" s="4">
        <f t="shared" si="12"/>
        <v>0</v>
      </c>
      <c r="AR48" s="4">
        <f t="shared" si="12"/>
        <v>0</v>
      </c>
      <c r="AS48" s="4">
        <f t="shared" si="12"/>
        <v>0</v>
      </c>
      <c r="AT48" s="4">
        <f t="shared" si="12"/>
        <v>0</v>
      </c>
      <c r="AU48" s="4">
        <f t="shared" si="12"/>
        <v>0</v>
      </c>
      <c r="AV48" s="4">
        <f t="shared" si="12"/>
        <v>0</v>
      </c>
      <c r="AW48" s="4">
        <f t="shared" si="12"/>
        <v>0</v>
      </c>
      <c r="AX48" s="4">
        <f t="shared" si="12"/>
        <v>0</v>
      </c>
      <c r="AY48" s="4">
        <f t="shared" si="13"/>
        <v>0</v>
      </c>
      <c r="AZ48" s="4">
        <f t="shared" si="13"/>
        <v>0</v>
      </c>
      <c r="BA48" s="4">
        <f t="shared" si="13"/>
        <v>0</v>
      </c>
      <c r="BB48" s="4">
        <f t="shared" si="13"/>
        <v>0</v>
      </c>
      <c r="BC48" s="4">
        <f t="shared" si="13"/>
        <v>0</v>
      </c>
      <c r="BD48" s="4">
        <f t="shared" si="13"/>
        <v>0</v>
      </c>
      <c r="BE48" s="4">
        <f t="shared" si="13"/>
        <v>0</v>
      </c>
      <c r="BF48" s="4">
        <f t="shared" si="13"/>
        <v>0</v>
      </c>
      <c r="BG48" s="4">
        <f t="shared" si="13"/>
        <v>0</v>
      </c>
      <c r="BH48" s="4">
        <f t="shared" si="13"/>
        <v>0</v>
      </c>
      <c r="BI48" s="4">
        <f t="shared" si="13"/>
        <v>0</v>
      </c>
      <c r="BK48" s="7">
        <f t="shared" ca="1" si="6"/>
        <v>0.1922022937916732</v>
      </c>
    </row>
    <row r="49" spans="1:63" x14ac:dyDescent="0.25">
      <c r="A49">
        <f t="shared" si="4"/>
        <v>38</v>
      </c>
      <c r="C49" s="4">
        <f t="shared" ca="1" si="15"/>
        <v>-12344772.659999998</v>
      </c>
      <c r="D49" s="4">
        <f t="shared" ca="1" si="15"/>
        <v>114517.84768858641</v>
      </c>
      <c r="E49" s="4">
        <f t="shared" ca="1" si="15"/>
        <v>159245.50054871023</v>
      </c>
      <c r="F49" s="4">
        <f t="shared" ca="1" si="15"/>
        <v>163438.52059680008</v>
      </c>
      <c r="G49" s="4">
        <f t="shared" ca="1" si="15"/>
        <v>201368.27701295362</v>
      </c>
      <c r="H49" s="4">
        <f t="shared" ca="1" si="15"/>
        <v>239827.08047381925</v>
      </c>
      <c r="I49" s="4">
        <f t="shared" ca="1" si="15"/>
        <v>279310.91302801954</v>
      </c>
      <c r="J49" s="4">
        <f t="shared" ca="1" si="15"/>
        <v>319840.98635823879</v>
      </c>
      <c r="K49" s="4">
        <f t="shared" ca="1" si="15"/>
        <v>361438.90896353911</v>
      </c>
      <c r="L49" s="4">
        <f t="shared" ca="1" si="15"/>
        <v>326787.44633842469</v>
      </c>
      <c r="M49" s="4">
        <f t="shared" ca="1" si="15"/>
        <v>317294.14593355876</v>
      </c>
      <c r="N49" s="4">
        <f t="shared" ca="1" si="15"/>
        <v>172748.32687686911</v>
      </c>
      <c r="O49" s="4">
        <f t="shared" ca="1" si="15"/>
        <v>189248.76321755094</v>
      </c>
      <c r="P49" s="4">
        <f t="shared" ca="1" si="15"/>
        <v>206983.70851536031</v>
      </c>
      <c r="Q49" s="4">
        <f t="shared" ca="1" si="15"/>
        <v>224956.68581601168</v>
      </c>
      <c r="R49" s="4">
        <f t="shared" ca="1" si="14"/>
        <v>243170.2504686802</v>
      </c>
      <c r="S49" s="4">
        <f t="shared" ca="1" si="11"/>
        <v>261626.98263411425</v>
      </c>
      <c r="T49" s="4">
        <f t="shared" ca="1" si="11"/>
        <v>6448898.5332846474</v>
      </c>
      <c r="U49" s="4">
        <f t="shared" ca="1" si="11"/>
        <v>179086.06161055525</v>
      </c>
      <c r="V49" s="4">
        <f t="shared" ca="1" si="11"/>
        <v>198288.02881879662</v>
      </c>
      <c r="W49" s="4">
        <f t="shared" ca="1" si="11"/>
        <v>217743.73687839697</v>
      </c>
      <c r="X49" s="4">
        <f t="shared" ca="1" si="11"/>
        <v>98026.223746731732</v>
      </c>
      <c r="Y49" s="4">
        <f t="shared" ca="1" si="11"/>
        <v>101727.14024884228</v>
      </c>
      <c r="Z49" s="4">
        <f t="shared" ca="1" si="11"/>
        <v>-7003.577671958119</v>
      </c>
      <c r="AA49" s="4">
        <f t="shared" ca="1" si="11"/>
        <v>12482.101290081337</v>
      </c>
      <c r="AB49" s="4">
        <f t="shared" ca="1" si="11"/>
        <v>285069.22144404636</v>
      </c>
      <c r="AC49" s="4">
        <f t="shared" ca="1" si="11"/>
        <v>329043.37506145955</v>
      </c>
      <c r="AD49" s="4">
        <f t="shared" ca="1" si="11"/>
        <v>559330.91825866152</v>
      </c>
      <c r="AE49" s="4">
        <f t="shared" ca="1" si="11"/>
        <v>567555.48005837307</v>
      </c>
      <c r="AF49" s="4">
        <f t="shared" ca="1" si="11"/>
        <v>539793.92105305556</v>
      </c>
      <c r="AG49" s="4">
        <f t="shared" ca="1" si="11"/>
        <v>542710.37541020766</v>
      </c>
      <c r="AH49" s="4">
        <f t="shared" ca="1" si="11"/>
        <v>437603.66818053939</v>
      </c>
      <c r="AI49" s="4">
        <f t="shared" ca="1" si="12"/>
        <v>432755.14270066906</v>
      </c>
      <c r="AJ49" s="4">
        <f t="shared" ca="1" si="12"/>
        <v>372005.17562437686</v>
      </c>
      <c r="AK49" s="4">
        <f t="shared" ca="1" si="12"/>
        <v>377629.62396525982</v>
      </c>
      <c r="AL49" s="4">
        <f t="shared" ca="1" si="12"/>
        <v>383295.78924319911</v>
      </c>
      <c r="AM49" s="4">
        <f t="shared" ca="1" si="12"/>
        <v>389003.98087570776</v>
      </c>
      <c r="AN49" s="4">
        <f t="shared" ca="1" si="12"/>
        <v>25016756.553657554</v>
      </c>
      <c r="AO49" s="4">
        <f t="shared" si="12"/>
        <v>0</v>
      </c>
      <c r="AP49" s="4">
        <f t="shared" si="12"/>
        <v>0</v>
      </c>
      <c r="AQ49" s="4">
        <f t="shared" si="12"/>
        <v>0</v>
      </c>
      <c r="AR49" s="4">
        <f t="shared" si="12"/>
        <v>0</v>
      </c>
      <c r="AS49" s="4">
        <f t="shared" si="12"/>
        <v>0</v>
      </c>
      <c r="AT49" s="4">
        <f t="shared" si="12"/>
        <v>0</v>
      </c>
      <c r="AU49" s="4">
        <f t="shared" si="12"/>
        <v>0</v>
      </c>
      <c r="AV49" s="4">
        <f t="shared" si="12"/>
        <v>0</v>
      </c>
      <c r="AW49" s="4">
        <f t="shared" si="12"/>
        <v>0</v>
      </c>
      <c r="AX49" s="4">
        <f t="shared" si="12"/>
        <v>0</v>
      </c>
      <c r="AY49" s="4">
        <f t="shared" si="13"/>
        <v>0</v>
      </c>
      <c r="AZ49" s="4">
        <f t="shared" si="13"/>
        <v>0</v>
      </c>
      <c r="BA49" s="4">
        <f t="shared" si="13"/>
        <v>0</v>
      </c>
      <c r="BB49" s="4">
        <f t="shared" si="13"/>
        <v>0</v>
      </c>
      <c r="BC49" s="4">
        <f t="shared" si="13"/>
        <v>0</v>
      </c>
      <c r="BD49" s="4">
        <f t="shared" si="13"/>
        <v>0</v>
      </c>
      <c r="BE49" s="4">
        <f t="shared" si="13"/>
        <v>0</v>
      </c>
      <c r="BF49" s="4">
        <f t="shared" si="13"/>
        <v>0</v>
      </c>
      <c r="BG49" s="4">
        <f t="shared" si="13"/>
        <v>0</v>
      </c>
      <c r="BH49" s="4">
        <f t="shared" si="13"/>
        <v>0</v>
      </c>
      <c r="BI49" s="4">
        <f t="shared" si="13"/>
        <v>0</v>
      </c>
      <c r="BK49" s="7">
        <f t="shared" ca="1" si="6"/>
        <v>0.19146405923893695</v>
      </c>
    </row>
    <row r="50" spans="1:63" x14ac:dyDescent="0.25">
      <c r="A50">
        <f t="shared" si="4"/>
        <v>39</v>
      </c>
      <c r="C50" s="4">
        <f t="shared" ca="1" si="15"/>
        <v>-12344772.659999998</v>
      </c>
      <c r="D50" s="4">
        <f t="shared" ca="1" si="15"/>
        <v>114517.84768858641</v>
      </c>
      <c r="E50" s="4">
        <f t="shared" ca="1" si="15"/>
        <v>159245.50054871023</v>
      </c>
      <c r="F50" s="4">
        <f t="shared" ca="1" si="15"/>
        <v>163438.52059680008</v>
      </c>
      <c r="G50" s="4">
        <f t="shared" ca="1" si="15"/>
        <v>201368.27701295362</v>
      </c>
      <c r="H50" s="4">
        <f t="shared" ca="1" si="15"/>
        <v>239827.08047381925</v>
      </c>
      <c r="I50" s="4">
        <f t="shared" ca="1" si="15"/>
        <v>279310.91302801954</v>
      </c>
      <c r="J50" s="4">
        <f t="shared" ca="1" si="15"/>
        <v>319840.98635823879</v>
      </c>
      <c r="K50" s="4">
        <f t="shared" ca="1" si="15"/>
        <v>361438.90896353911</v>
      </c>
      <c r="L50" s="4">
        <f t="shared" ca="1" si="15"/>
        <v>326787.44633842469</v>
      </c>
      <c r="M50" s="4">
        <f t="shared" ca="1" si="15"/>
        <v>317294.14593355876</v>
      </c>
      <c r="N50" s="4">
        <f t="shared" ca="1" si="15"/>
        <v>172748.32687686911</v>
      </c>
      <c r="O50" s="4">
        <f t="shared" ca="1" si="15"/>
        <v>189248.76321755094</v>
      </c>
      <c r="P50" s="4">
        <f t="shared" ca="1" si="15"/>
        <v>206983.70851536031</v>
      </c>
      <c r="Q50" s="4">
        <f t="shared" ca="1" si="15"/>
        <v>224956.68581601168</v>
      </c>
      <c r="R50" s="4">
        <f t="shared" ca="1" si="14"/>
        <v>243170.2504686802</v>
      </c>
      <c r="S50" s="4">
        <f t="shared" ca="1" si="11"/>
        <v>261626.98263411425</v>
      </c>
      <c r="T50" s="4">
        <f t="shared" ca="1" si="11"/>
        <v>6448898.5332846474</v>
      </c>
      <c r="U50" s="4">
        <f t="shared" ca="1" si="11"/>
        <v>179086.06161055525</v>
      </c>
      <c r="V50" s="4">
        <f t="shared" ca="1" si="11"/>
        <v>198288.02881879662</v>
      </c>
      <c r="W50" s="4">
        <f t="shared" ca="1" si="11"/>
        <v>217743.73687839697</v>
      </c>
      <c r="X50" s="4">
        <f t="shared" ca="1" si="11"/>
        <v>98026.223746731732</v>
      </c>
      <c r="Y50" s="4">
        <f t="shared" ca="1" si="11"/>
        <v>101727.14024884228</v>
      </c>
      <c r="Z50" s="4">
        <f t="shared" ca="1" si="11"/>
        <v>-7003.577671958119</v>
      </c>
      <c r="AA50" s="4">
        <f t="shared" ca="1" si="11"/>
        <v>12482.101290081337</v>
      </c>
      <c r="AB50" s="4">
        <f t="shared" ca="1" si="11"/>
        <v>285069.22144404636</v>
      </c>
      <c r="AC50" s="4">
        <f t="shared" ca="1" si="11"/>
        <v>329043.37506145955</v>
      </c>
      <c r="AD50" s="4">
        <f t="shared" ca="1" si="11"/>
        <v>559330.91825866152</v>
      </c>
      <c r="AE50" s="4">
        <f t="shared" ca="1" si="11"/>
        <v>567555.48005837307</v>
      </c>
      <c r="AF50" s="4">
        <f t="shared" ca="1" si="11"/>
        <v>539793.92105305556</v>
      </c>
      <c r="AG50" s="4">
        <f t="shared" ca="1" si="11"/>
        <v>542710.37541020766</v>
      </c>
      <c r="AH50" s="4">
        <f t="shared" ca="1" si="11"/>
        <v>437603.66818053939</v>
      </c>
      <c r="AI50" s="4">
        <f t="shared" ca="1" si="12"/>
        <v>432755.14270066906</v>
      </c>
      <c r="AJ50" s="4">
        <f t="shared" ca="1" si="12"/>
        <v>372005.17562437686</v>
      </c>
      <c r="AK50" s="4">
        <f t="shared" ca="1" si="12"/>
        <v>377629.62396525982</v>
      </c>
      <c r="AL50" s="4">
        <f t="shared" ca="1" si="12"/>
        <v>383295.78924319911</v>
      </c>
      <c r="AM50" s="4">
        <f t="shared" ca="1" si="12"/>
        <v>389003.98087570776</v>
      </c>
      <c r="AN50" s="4">
        <f t="shared" ca="1" si="12"/>
        <v>394754.51057527633</v>
      </c>
      <c r="AO50" s="4">
        <f t="shared" ca="1" si="12"/>
        <v>25478380.198102225</v>
      </c>
      <c r="AP50" s="4">
        <f t="shared" si="12"/>
        <v>0</v>
      </c>
      <c r="AQ50" s="4">
        <f t="shared" si="12"/>
        <v>0</v>
      </c>
      <c r="AR50" s="4">
        <f t="shared" si="12"/>
        <v>0</v>
      </c>
      <c r="AS50" s="4">
        <f t="shared" si="12"/>
        <v>0</v>
      </c>
      <c r="AT50" s="4">
        <f t="shared" si="12"/>
        <v>0</v>
      </c>
      <c r="AU50" s="4">
        <f t="shared" si="12"/>
        <v>0</v>
      </c>
      <c r="AV50" s="4">
        <f t="shared" si="12"/>
        <v>0</v>
      </c>
      <c r="AW50" s="4">
        <f t="shared" si="12"/>
        <v>0</v>
      </c>
      <c r="AX50" s="4">
        <f t="shared" si="12"/>
        <v>0</v>
      </c>
      <c r="AY50" s="4">
        <f t="shared" si="13"/>
        <v>0</v>
      </c>
      <c r="AZ50" s="4">
        <f t="shared" si="13"/>
        <v>0</v>
      </c>
      <c r="BA50" s="4">
        <f t="shared" si="13"/>
        <v>0</v>
      </c>
      <c r="BB50" s="4">
        <f t="shared" si="13"/>
        <v>0</v>
      </c>
      <c r="BC50" s="4">
        <f t="shared" si="13"/>
        <v>0</v>
      </c>
      <c r="BD50" s="4">
        <f t="shared" si="13"/>
        <v>0</v>
      </c>
      <c r="BE50" s="4">
        <f t="shared" si="13"/>
        <v>0</v>
      </c>
      <c r="BF50" s="4">
        <f t="shared" si="13"/>
        <v>0</v>
      </c>
      <c r="BG50" s="4">
        <f t="shared" si="13"/>
        <v>0</v>
      </c>
      <c r="BH50" s="4">
        <f t="shared" si="13"/>
        <v>0</v>
      </c>
      <c r="BI50" s="4">
        <f t="shared" si="13"/>
        <v>0</v>
      </c>
      <c r="BK50" s="7">
        <f t="shared" ca="1" si="6"/>
        <v>0.19074494074289872</v>
      </c>
    </row>
    <row r="51" spans="1:63" x14ac:dyDescent="0.25">
      <c r="A51">
        <f t="shared" si="4"/>
        <v>40</v>
      </c>
      <c r="C51" s="4">
        <f t="shared" ca="1" si="15"/>
        <v>-12344772.659999998</v>
      </c>
      <c r="D51" s="4">
        <f t="shared" ca="1" si="15"/>
        <v>114517.84768858641</v>
      </c>
      <c r="E51" s="4">
        <f t="shared" ca="1" si="15"/>
        <v>159245.50054871023</v>
      </c>
      <c r="F51" s="4">
        <f t="shared" ca="1" si="15"/>
        <v>163438.52059680008</v>
      </c>
      <c r="G51" s="4">
        <f t="shared" ca="1" si="15"/>
        <v>201368.27701295362</v>
      </c>
      <c r="H51" s="4">
        <f t="shared" ca="1" si="15"/>
        <v>239827.08047381925</v>
      </c>
      <c r="I51" s="4">
        <f t="shared" ca="1" si="15"/>
        <v>279310.91302801954</v>
      </c>
      <c r="J51" s="4">
        <f t="shared" ca="1" si="15"/>
        <v>319840.98635823879</v>
      </c>
      <c r="K51" s="4">
        <f t="shared" ca="1" si="15"/>
        <v>361438.90896353911</v>
      </c>
      <c r="L51" s="4">
        <f t="shared" ca="1" si="15"/>
        <v>326787.44633842469</v>
      </c>
      <c r="M51" s="4">
        <f t="shared" ca="1" si="15"/>
        <v>317294.14593355876</v>
      </c>
      <c r="N51" s="4">
        <f t="shared" ca="1" si="15"/>
        <v>172748.32687686911</v>
      </c>
      <c r="O51" s="4">
        <f t="shared" ca="1" si="15"/>
        <v>189248.76321755094</v>
      </c>
      <c r="P51" s="4">
        <f t="shared" ca="1" si="15"/>
        <v>206983.70851536031</v>
      </c>
      <c r="Q51" s="4">
        <f t="shared" ca="1" si="15"/>
        <v>224956.68581601168</v>
      </c>
      <c r="R51" s="4">
        <f t="shared" ca="1" si="14"/>
        <v>243170.2504686802</v>
      </c>
      <c r="S51" s="4">
        <f t="shared" ca="1" si="11"/>
        <v>261626.98263411425</v>
      </c>
      <c r="T51" s="4">
        <f t="shared" ca="1" si="11"/>
        <v>6448898.5332846474</v>
      </c>
      <c r="U51" s="4">
        <f t="shared" ca="1" si="11"/>
        <v>179086.06161055525</v>
      </c>
      <c r="V51" s="4">
        <f t="shared" ca="1" si="11"/>
        <v>198288.02881879662</v>
      </c>
      <c r="W51" s="4">
        <f t="shared" ca="1" si="11"/>
        <v>217743.73687839697</v>
      </c>
      <c r="X51" s="4">
        <f t="shared" ca="1" si="11"/>
        <v>98026.223746731732</v>
      </c>
      <c r="Y51" s="4">
        <f t="shared" ca="1" si="11"/>
        <v>101727.14024884228</v>
      </c>
      <c r="Z51" s="4">
        <f t="shared" ca="1" si="11"/>
        <v>-7003.577671958119</v>
      </c>
      <c r="AA51" s="4">
        <f t="shared" ca="1" si="11"/>
        <v>12482.101290081337</v>
      </c>
      <c r="AB51" s="4">
        <f t="shared" ca="1" si="11"/>
        <v>285069.22144404636</v>
      </c>
      <c r="AC51" s="4">
        <f t="shared" ca="1" si="11"/>
        <v>329043.37506145955</v>
      </c>
      <c r="AD51" s="4">
        <f t="shared" ca="1" si="11"/>
        <v>559330.91825866152</v>
      </c>
      <c r="AE51" s="4">
        <f t="shared" ca="1" si="11"/>
        <v>567555.48005837307</v>
      </c>
      <c r="AF51" s="4">
        <f t="shared" ca="1" si="11"/>
        <v>539793.92105305556</v>
      </c>
      <c r="AG51" s="4">
        <f t="shared" ca="1" si="11"/>
        <v>542710.37541020766</v>
      </c>
      <c r="AH51" s="4">
        <f t="shared" ca="1" si="11"/>
        <v>437603.66818053939</v>
      </c>
      <c r="AI51" s="4">
        <f t="shared" ca="1" si="12"/>
        <v>432755.14270066906</v>
      </c>
      <c r="AJ51" s="4">
        <f t="shared" ca="1" si="12"/>
        <v>372005.17562437686</v>
      </c>
      <c r="AK51" s="4">
        <f t="shared" ca="1" si="12"/>
        <v>377629.62396525982</v>
      </c>
      <c r="AL51" s="4">
        <f t="shared" ca="1" si="12"/>
        <v>383295.78924319911</v>
      </c>
      <c r="AM51" s="4">
        <f t="shared" ca="1" si="12"/>
        <v>389003.98087570776</v>
      </c>
      <c r="AN51" s="4">
        <f t="shared" ca="1" si="12"/>
        <v>394754.51057527633</v>
      </c>
      <c r="AO51" s="4">
        <f t="shared" ca="1" si="12"/>
        <v>400547.69236638531</v>
      </c>
      <c r="AP51" s="4">
        <f t="shared" ca="1" si="12"/>
        <v>25744056.668310866</v>
      </c>
      <c r="AQ51" s="4">
        <f t="shared" si="12"/>
        <v>0</v>
      </c>
      <c r="AR51" s="4">
        <f t="shared" si="12"/>
        <v>0</v>
      </c>
      <c r="AS51" s="4">
        <f t="shared" si="12"/>
        <v>0</v>
      </c>
      <c r="AT51" s="4">
        <f t="shared" si="12"/>
        <v>0</v>
      </c>
      <c r="AU51" s="4">
        <f t="shared" si="12"/>
        <v>0</v>
      </c>
      <c r="AV51" s="4">
        <f t="shared" si="12"/>
        <v>0</v>
      </c>
      <c r="AW51" s="4">
        <f t="shared" si="12"/>
        <v>0</v>
      </c>
      <c r="AX51" s="4">
        <f t="shared" si="12"/>
        <v>0</v>
      </c>
      <c r="AY51" s="4">
        <f t="shared" si="13"/>
        <v>0</v>
      </c>
      <c r="AZ51" s="4">
        <f t="shared" si="13"/>
        <v>0</v>
      </c>
      <c r="BA51" s="4">
        <f t="shared" si="13"/>
        <v>0</v>
      </c>
      <c r="BB51" s="4">
        <f t="shared" si="13"/>
        <v>0</v>
      </c>
      <c r="BC51" s="4">
        <f t="shared" si="13"/>
        <v>0</v>
      </c>
      <c r="BD51" s="4">
        <f t="shared" si="13"/>
        <v>0</v>
      </c>
      <c r="BE51" s="4">
        <f t="shared" si="13"/>
        <v>0</v>
      </c>
      <c r="BF51" s="4">
        <f t="shared" si="13"/>
        <v>0</v>
      </c>
      <c r="BG51" s="4">
        <f t="shared" si="13"/>
        <v>0</v>
      </c>
      <c r="BH51" s="4">
        <f t="shared" si="13"/>
        <v>0</v>
      </c>
      <c r="BI51" s="4">
        <f t="shared" si="13"/>
        <v>0</v>
      </c>
      <c r="BK51" s="7">
        <f t="shared" ca="1" si="6"/>
        <v>0.18948659508252108</v>
      </c>
    </row>
    <row r="52" spans="1:63" x14ac:dyDescent="0.25">
      <c r="A52">
        <f t="shared" si="4"/>
        <v>41</v>
      </c>
      <c r="C52" s="4">
        <f t="shared" ca="1" si="15"/>
        <v>-12344772.659999998</v>
      </c>
      <c r="D52" s="4">
        <f t="shared" ca="1" si="15"/>
        <v>114517.84768858641</v>
      </c>
      <c r="E52" s="4">
        <f t="shared" ca="1" si="15"/>
        <v>159245.50054871023</v>
      </c>
      <c r="F52" s="4">
        <f t="shared" ca="1" si="15"/>
        <v>163438.52059680008</v>
      </c>
      <c r="G52" s="4">
        <f t="shared" ca="1" si="15"/>
        <v>201368.27701295362</v>
      </c>
      <c r="H52" s="4">
        <f t="shared" ca="1" si="15"/>
        <v>239827.08047381925</v>
      </c>
      <c r="I52" s="4">
        <f t="shared" ca="1" si="15"/>
        <v>279310.91302801954</v>
      </c>
      <c r="J52" s="4">
        <f t="shared" ca="1" si="15"/>
        <v>319840.98635823879</v>
      </c>
      <c r="K52" s="4">
        <f t="shared" ca="1" si="15"/>
        <v>361438.90896353911</v>
      </c>
      <c r="L52" s="4">
        <f t="shared" ca="1" si="15"/>
        <v>326787.44633842469</v>
      </c>
      <c r="M52" s="4">
        <f t="shared" ca="1" si="15"/>
        <v>317294.14593355876</v>
      </c>
      <c r="N52" s="4">
        <f t="shared" ca="1" si="15"/>
        <v>172748.32687686911</v>
      </c>
      <c r="O52" s="4">
        <f t="shared" ca="1" si="15"/>
        <v>189248.76321755094</v>
      </c>
      <c r="P52" s="4">
        <f t="shared" ca="1" si="15"/>
        <v>206983.70851536031</v>
      </c>
      <c r="Q52" s="4">
        <f t="shared" ca="1" si="15"/>
        <v>224956.68581601168</v>
      </c>
      <c r="R52" s="4">
        <f t="shared" ca="1" si="14"/>
        <v>243170.2504686802</v>
      </c>
      <c r="S52" s="4">
        <f t="shared" ca="1" si="11"/>
        <v>261626.98263411425</v>
      </c>
      <c r="T52" s="4">
        <f t="shared" ca="1" si="11"/>
        <v>6448898.5332846474</v>
      </c>
      <c r="U52" s="4">
        <f t="shared" ca="1" si="11"/>
        <v>179086.06161055525</v>
      </c>
      <c r="V52" s="4">
        <f t="shared" ca="1" si="11"/>
        <v>198288.02881879662</v>
      </c>
      <c r="W52" s="4">
        <f t="shared" ca="1" si="11"/>
        <v>217743.73687839697</v>
      </c>
      <c r="X52" s="4">
        <f t="shared" ca="1" si="11"/>
        <v>98026.223746731732</v>
      </c>
      <c r="Y52" s="4">
        <f t="shared" ca="1" si="11"/>
        <v>101727.14024884228</v>
      </c>
      <c r="Z52" s="4">
        <f t="shared" ca="1" si="11"/>
        <v>-7003.577671958119</v>
      </c>
      <c r="AA52" s="4">
        <f t="shared" ca="1" si="11"/>
        <v>12482.101290081337</v>
      </c>
      <c r="AB52" s="4">
        <f t="shared" ca="1" si="11"/>
        <v>285069.22144404636</v>
      </c>
      <c r="AC52" s="4">
        <f t="shared" ca="1" si="11"/>
        <v>329043.37506145955</v>
      </c>
      <c r="AD52" s="4">
        <f t="shared" ca="1" si="11"/>
        <v>559330.91825866152</v>
      </c>
      <c r="AE52" s="4">
        <f t="shared" ca="1" si="11"/>
        <v>567555.48005837307</v>
      </c>
      <c r="AF52" s="4">
        <f t="shared" ca="1" si="11"/>
        <v>539793.92105305556</v>
      </c>
      <c r="AG52" s="4">
        <f t="shared" ca="1" si="11"/>
        <v>542710.37541020766</v>
      </c>
      <c r="AH52" s="4">
        <f t="shared" ca="1" si="11"/>
        <v>437603.66818053939</v>
      </c>
      <c r="AI52" s="4">
        <f t="shared" ca="1" si="12"/>
        <v>432755.14270066906</v>
      </c>
      <c r="AJ52" s="4">
        <f t="shared" ca="1" si="12"/>
        <v>372005.17562437686</v>
      </c>
      <c r="AK52" s="4">
        <f t="shared" ca="1" si="12"/>
        <v>377629.62396525982</v>
      </c>
      <c r="AL52" s="4">
        <f t="shared" ca="1" si="12"/>
        <v>383295.78924319911</v>
      </c>
      <c r="AM52" s="4">
        <f t="shared" ca="1" si="12"/>
        <v>389003.98087570776</v>
      </c>
      <c r="AN52" s="4">
        <f t="shared" ca="1" si="12"/>
        <v>394754.51057527633</v>
      </c>
      <c r="AO52" s="4">
        <f t="shared" ca="1" si="12"/>
        <v>400547.69236638531</v>
      </c>
      <c r="AP52" s="4">
        <f t="shared" ca="1" si="12"/>
        <v>406383.84260266158</v>
      </c>
      <c r="AQ52" s="4">
        <f t="shared" ca="1" si="12"/>
        <v>26010971.510987561</v>
      </c>
      <c r="AR52" s="4">
        <f t="shared" si="12"/>
        <v>0</v>
      </c>
      <c r="AS52" s="4">
        <f t="shared" si="12"/>
        <v>0</v>
      </c>
      <c r="AT52" s="4">
        <f t="shared" si="12"/>
        <v>0</v>
      </c>
      <c r="AU52" s="4">
        <f t="shared" si="12"/>
        <v>0</v>
      </c>
      <c r="AV52" s="4">
        <f t="shared" si="12"/>
        <v>0</v>
      </c>
      <c r="AW52" s="4">
        <f t="shared" si="12"/>
        <v>0</v>
      </c>
      <c r="AX52" s="4">
        <f t="shared" si="12"/>
        <v>0</v>
      </c>
      <c r="AY52" s="4">
        <f t="shared" si="13"/>
        <v>0</v>
      </c>
      <c r="AZ52" s="4">
        <f t="shared" si="13"/>
        <v>0</v>
      </c>
      <c r="BA52" s="4">
        <f t="shared" si="13"/>
        <v>0</v>
      </c>
      <c r="BB52" s="4">
        <f t="shared" si="13"/>
        <v>0</v>
      </c>
      <c r="BC52" s="4">
        <f t="shared" si="13"/>
        <v>0</v>
      </c>
      <c r="BD52" s="4">
        <f t="shared" si="13"/>
        <v>0</v>
      </c>
      <c r="BE52" s="4">
        <f t="shared" si="13"/>
        <v>0</v>
      </c>
      <c r="BF52" s="4">
        <f t="shared" si="13"/>
        <v>0</v>
      </c>
      <c r="BG52" s="4">
        <f t="shared" si="13"/>
        <v>0</v>
      </c>
      <c r="BH52" s="4">
        <f t="shared" si="13"/>
        <v>0</v>
      </c>
      <c r="BI52" s="4">
        <f t="shared" si="13"/>
        <v>0</v>
      </c>
      <c r="BK52" s="7">
        <f t="shared" ca="1" si="6"/>
        <v>0.18829273153467896</v>
      </c>
    </row>
    <row r="53" spans="1:63" x14ac:dyDescent="0.25">
      <c r="A53">
        <f t="shared" si="4"/>
        <v>42</v>
      </c>
      <c r="C53" s="4">
        <f t="shared" ca="1" si="15"/>
        <v>-12344772.659999998</v>
      </c>
      <c r="D53" s="4">
        <f t="shared" ca="1" si="15"/>
        <v>114517.84768858641</v>
      </c>
      <c r="E53" s="4">
        <f t="shared" ca="1" si="15"/>
        <v>159245.50054871023</v>
      </c>
      <c r="F53" s="4">
        <f t="shared" ca="1" si="15"/>
        <v>163438.52059680008</v>
      </c>
      <c r="G53" s="4">
        <f t="shared" ca="1" si="15"/>
        <v>201368.27701295362</v>
      </c>
      <c r="H53" s="4">
        <f t="shared" ca="1" si="15"/>
        <v>239827.08047381925</v>
      </c>
      <c r="I53" s="4">
        <f t="shared" ca="1" si="15"/>
        <v>279310.91302801954</v>
      </c>
      <c r="J53" s="4">
        <f t="shared" ca="1" si="15"/>
        <v>319840.98635823879</v>
      </c>
      <c r="K53" s="4">
        <f t="shared" ca="1" si="15"/>
        <v>361438.90896353911</v>
      </c>
      <c r="L53" s="4">
        <f t="shared" ca="1" si="15"/>
        <v>326787.44633842469</v>
      </c>
      <c r="M53" s="4">
        <f t="shared" ca="1" si="15"/>
        <v>317294.14593355876</v>
      </c>
      <c r="N53" s="4">
        <f t="shared" ca="1" si="15"/>
        <v>172748.32687686911</v>
      </c>
      <c r="O53" s="4">
        <f t="shared" ca="1" si="15"/>
        <v>189248.76321755094</v>
      </c>
      <c r="P53" s="4">
        <f t="shared" ca="1" si="15"/>
        <v>206983.70851536031</v>
      </c>
      <c r="Q53" s="4">
        <f t="shared" ca="1" si="15"/>
        <v>224956.68581601168</v>
      </c>
      <c r="R53" s="4">
        <f t="shared" ca="1" si="14"/>
        <v>243170.2504686802</v>
      </c>
      <c r="S53" s="4">
        <f t="shared" ca="1" si="11"/>
        <v>261626.98263411425</v>
      </c>
      <c r="T53" s="4">
        <f t="shared" ca="1" si="11"/>
        <v>6448898.5332846474</v>
      </c>
      <c r="U53" s="4">
        <f t="shared" ca="1" si="11"/>
        <v>179086.06161055525</v>
      </c>
      <c r="V53" s="4">
        <f t="shared" ca="1" si="11"/>
        <v>198288.02881879662</v>
      </c>
      <c r="W53" s="4">
        <f t="shared" ca="1" si="11"/>
        <v>217743.73687839697</v>
      </c>
      <c r="X53" s="4">
        <f t="shared" ca="1" si="11"/>
        <v>98026.223746731732</v>
      </c>
      <c r="Y53" s="4">
        <f t="shared" ca="1" si="11"/>
        <v>101727.14024884228</v>
      </c>
      <c r="Z53" s="4">
        <f t="shared" ca="1" si="11"/>
        <v>-7003.577671958119</v>
      </c>
      <c r="AA53" s="4">
        <f t="shared" ca="1" si="11"/>
        <v>12482.101290081337</v>
      </c>
      <c r="AB53" s="4">
        <f t="shared" ca="1" si="11"/>
        <v>285069.22144404636</v>
      </c>
      <c r="AC53" s="4">
        <f t="shared" ca="1" si="11"/>
        <v>329043.37506145955</v>
      </c>
      <c r="AD53" s="4">
        <f t="shared" ca="1" si="11"/>
        <v>559330.91825866152</v>
      </c>
      <c r="AE53" s="4">
        <f t="shared" ca="1" si="11"/>
        <v>567555.48005837307</v>
      </c>
      <c r="AF53" s="4">
        <f t="shared" ca="1" si="11"/>
        <v>539793.92105305556</v>
      </c>
      <c r="AG53" s="4">
        <f t="shared" ca="1" si="11"/>
        <v>542710.37541020766</v>
      </c>
      <c r="AH53" s="4">
        <f t="shared" ca="1" si="11"/>
        <v>437603.66818053939</v>
      </c>
      <c r="AI53" s="4">
        <f t="shared" ca="1" si="12"/>
        <v>432755.14270066906</v>
      </c>
      <c r="AJ53" s="4">
        <f t="shared" ca="1" si="12"/>
        <v>372005.17562437686</v>
      </c>
      <c r="AK53" s="4">
        <f t="shared" ca="1" si="12"/>
        <v>377629.62396525982</v>
      </c>
      <c r="AL53" s="4">
        <f t="shared" ca="1" si="12"/>
        <v>383295.78924319911</v>
      </c>
      <c r="AM53" s="4">
        <f t="shared" ca="1" si="12"/>
        <v>389003.98087570776</v>
      </c>
      <c r="AN53" s="4">
        <f t="shared" ca="1" si="12"/>
        <v>394754.51057527633</v>
      </c>
      <c r="AO53" s="4">
        <f t="shared" ca="1" si="12"/>
        <v>400547.69236638531</v>
      </c>
      <c r="AP53" s="4">
        <f t="shared" ca="1" si="12"/>
        <v>406383.84260266158</v>
      </c>
      <c r="AQ53" s="4">
        <f t="shared" ca="1" si="12"/>
        <v>412263.27998414607</v>
      </c>
      <c r="AR53" s="4">
        <f t="shared" ca="1" si="12"/>
        <v>26005527.720841378</v>
      </c>
      <c r="AS53" s="4">
        <f t="shared" si="12"/>
        <v>0</v>
      </c>
      <c r="AT53" s="4">
        <f t="shared" si="12"/>
        <v>0</v>
      </c>
      <c r="AU53" s="4">
        <f t="shared" si="12"/>
        <v>0</v>
      </c>
      <c r="AV53" s="4">
        <f t="shared" si="12"/>
        <v>0</v>
      </c>
      <c r="AW53" s="4">
        <f t="shared" si="12"/>
        <v>0</v>
      </c>
      <c r="AX53" s="4">
        <f t="shared" si="12"/>
        <v>0</v>
      </c>
      <c r="AY53" s="4">
        <f t="shared" si="13"/>
        <v>0</v>
      </c>
      <c r="AZ53" s="4">
        <f t="shared" si="13"/>
        <v>0</v>
      </c>
      <c r="BA53" s="4">
        <f t="shared" si="13"/>
        <v>0</v>
      </c>
      <c r="BB53" s="4">
        <f t="shared" si="13"/>
        <v>0</v>
      </c>
      <c r="BC53" s="4">
        <f t="shared" si="13"/>
        <v>0</v>
      </c>
      <c r="BD53" s="4">
        <f t="shared" si="13"/>
        <v>0</v>
      </c>
      <c r="BE53" s="4">
        <f t="shared" si="13"/>
        <v>0</v>
      </c>
      <c r="BF53" s="4">
        <f t="shared" si="13"/>
        <v>0</v>
      </c>
      <c r="BG53" s="4">
        <f t="shared" si="13"/>
        <v>0</v>
      </c>
      <c r="BH53" s="4">
        <f t="shared" si="13"/>
        <v>0</v>
      </c>
      <c r="BI53" s="4">
        <f t="shared" si="13"/>
        <v>0</v>
      </c>
      <c r="BK53" s="7">
        <f t="shared" ca="1" si="6"/>
        <v>0.18646009267143038</v>
      </c>
    </row>
    <row r="54" spans="1:63" x14ac:dyDescent="0.25">
      <c r="A54">
        <f t="shared" si="4"/>
        <v>43</v>
      </c>
      <c r="C54" s="4">
        <f t="shared" ca="1" si="15"/>
        <v>-12344772.659999998</v>
      </c>
      <c r="D54" s="4">
        <f t="shared" ca="1" si="15"/>
        <v>114517.84768858641</v>
      </c>
      <c r="E54" s="4">
        <f t="shared" ca="1" si="15"/>
        <v>159245.50054871023</v>
      </c>
      <c r="F54" s="4">
        <f t="shared" ca="1" si="15"/>
        <v>163438.52059680008</v>
      </c>
      <c r="G54" s="4">
        <f t="shared" ca="1" si="15"/>
        <v>201368.27701295362</v>
      </c>
      <c r="H54" s="4">
        <f t="shared" ca="1" si="15"/>
        <v>239827.08047381925</v>
      </c>
      <c r="I54" s="4">
        <f t="shared" ca="1" si="15"/>
        <v>279310.91302801954</v>
      </c>
      <c r="J54" s="4">
        <f t="shared" ca="1" si="15"/>
        <v>319840.98635823879</v>
      </c>
      <c r="K54" s="4">
        <f t="shared" ca="1" si="15"/>
        <v>361438.90896353911</v>
      </c>
      <c r="L54" s="4">
        <f t="shared" ca="1" si="15"/>
        <v>326787.44633842469</v>
      </c>
      <c r="M54" s="4">
        <f t="shared" ca="1" si="15"/>
        <v>317294.14593355876</v>
      </c>
      <c r="N54" s="4">
        <f t="shared" ca="1" si="15"/>
        <v>172748.32687686911</v>
      </c>
      <c r="O54" s="4">
        <f t="shared" ca="1" si="15"/>
        <v>189248.76321755094</v>
      </c>
      <c r="P54" s="4">
        <f t="shared" ca="1" si="15"/>
        <v>206983.70851536031</v>
      </c>
      <c r="Q54" s="4">
        <f t="shared" ca="1" si="15"/>
        <v>224956.68581601168</v>
      </c>
      <c r="R54" s="4">
        <f t="shared" ca="1" si="14"/>
        <v>243170.2504686802</v>
      </c>
      <c r="S54" s="4">
        <f t="shared" ca="1" si="11"/>
        <v>261626.98263411425</v>
      </c>
      <c r="T54" s="4">
        <f t="shared" ca="1" si="11"/>
        <v>6448898.5332846474</v>
      </c>
      <c r="U54" s="4">
        <f t="shared" ca="1" si="11"/>
        <v>179086.06161055525</v>
      </c>
      <c r="V54" s="4">
        <f t="shared" ca="1" si="11"/>
        <v>198288.02881879662</v>
      </c>
      <c r="W54" s="4">
        <f t="shared" ca="1" si="11"/>
        <v>217743.73687839697</v>
      </c>
      <c r="X54" s="4">
        <f t="shared" ca="1" si="11"/>
        <v>98026.223746731732</v>
      </c>
      <c r="Y54" s="4">
        <f t="shared" ca="1" si="11"/>
        <v>101727.14024884228</v>
      </c>
      <c r="Z54" s="4">
        <f t="shared" ca="1" si="11"/>
        <v>-7003.577671958119</v>
      </c>
      <c r="AA54" s="4">
        <f t="shared" ca="1" si="11"/>
        <v>12482.101290081337</v>
      </c>
      <c r="AB54" s="4">
        <f t="shared" ca="1" si="11"/>
        <v>285069.22144404636</v>
      </c>
      <c r="AC54" s="4">
        <f t="shared" ca="1" si="11"/>
        <v>329043.37506145955</v>
      </c>
      <c r="AD54" s="4">
        <f t="shared" ca="1" si="11"/>
        <v>559330.91825866152</v>
      </c>
      <c r="AE54" s="4">
        <f t="shared" ca="1" si="11"/>
        <v>567555.48005837307</v>
      </c>
      <c r="AF54" s="4">
        <f t="shared" ca="1" si="11"/>
        <v>539793.92105305556</v>
      </c>
      <c r="AG54" s="4">
        <f t="shared" ca="1" si="11"/>
        <v>542710.37541020766</v>
      </c>
      <c r="AH54" s="4">
        <f t="shared" ca="1" si="11"/>
        <v>437603.66818053939</v>
      </c>
      <c r="AI54" s="4">
        <f t="shared" ca="1" si="12"/>
        <v>432755.14270066906</v>
      </c>
      <c r="AJ54" s="4">
        <f t="shared" ca="1" si="12"/>
        <v>372005.17562437686</v>
      </c>
      <c r="AK54" s="4">
        <f t="shared" ca="1" si="12"/>
        <v>377629.62396525982</v>
      </c>
      <c r="AL54" s="4">
        <f t="shared" ca="1" si="12"/>
        <v>383295.78924319911</v>
      </c>
      <c r="AM54" s="4">
        <f t="shared" ca="1" si="12"/>
        <v>389003.98087570776</v>
      </c>
      <c r="AN54" s="4">
        <f t="shared" ca="1" si="12"/>
        <v>394754.51057527633</v>
      </c>
      <c r="AO54" s="4">
        <f t="shared" ca="1" si="12"/>
        <v>400547.69236638531</v>
      </c>
      <c r="AP54" s="4">
        <f t="shared" ca="1" si="12"/>
        <v>406383.84260266158</v>
      </c>
      <c r="AQ54" s="4">
        <f t="shared" ca="1" si="12"/>
        <v>412263.27998414607</v>
      </c>
      <c r="AR54" s="4">
        <f t="shared" ca="1" si="12"/>
        <v>281634.37083790882</v>
      </c>
      <c r="AS54" s="4">
        <f t="shared" ca="1" si="12"/>
        <v>26130839.580915146</v>
      </c>
      <c r="AT54" s="4">
        <f t="shared" si="12"/>
        <v>0</v>
      </c>
      <c r="AU54" s="4">
        <f t="shared" si="12"/>
        <v>0</v>
      </c>
      <c r="AV54" s="4">
        <f t="shared" si="12"/>
        <v>0</v>
      </c>
      <c r="AW54" s="4">
        <f t="shared" si="12"/>
        <v>0</v>
      </c>
      <c r="AX54" s="4">
        <f t="shared" si="12"/>
        <v>0</v>
      </c>
      <c r="AY54" s="4">
        <f t="shared" si="13"/>
        <v>0</v>
      </c>
      <c r="AZ54" s="4">
        <f t="shared" si="13"/>
        <v>0</v>
      </c>
      <c r="BA54" s="4">
        <f t="shared" si="13"/>
        <v>0</v>
      </c>
      <c r="BB54" s="4">
        <f t="shared" si="13"/>
        <v>0</v>
      </c>
      <c r="BC54" s="4">
        <f t="shared" si="13"/>
        <v>0</v>
      </c>
      <c r="BD54" s="4">
        <f t="shared" si="13"/>
        <v>0</v>
      </c>
      <c r="BE54" s="4">
        <f t="shared" si="13"/>
        <v>0</v>
      </c>
      <c r="BF54" s="4">
        <f t="shared" si="13"/>
        <v>0</v>
      </c>
      <c r="BG54" s="4">
        <f t="shared" si="13"/>
        <v>0</v>
      </c>
      <c r="BH54" s="4">
        <f t="shared" si="13"/>
        <v>0</v>
      </c>
      <c r="BI54" s="4">
        <f t="shared" si="13"/>
        <v>0</v>
      </c>
      <c r="BK54" s="7">
        <f t="shared" ca="1" si="6"/>
        <v>0.18471024748149767</v>
      </c>
    </row>
    <row r="55" spans="1:63" x14ac:dyDescent="0.25">
      <c r="A55">
        <f t="shared" si="4"/>
        <v>44</v>
      </c>
      <c r="C55" s="4">
        <f t="shared" ca="1" si="15"/>
        <v>-12344772.659999998</v>
      </c>
      <c r="D55" s="4">
        <f t="shared" ca="1" si="15"/>
        <v>114517.84768858641</v>
      </c>
      <c r="E55" s="4">
        <f t="shared" ca="1" si="15"/>
        <v>159245.50054871023</v>
      </c>
      <c r="F55" s="4">
        <f t="shared" ca="1" si="15"/>
        <v>163438.52059680008</v>
      </c>
      <c r="G55" s="4">
        <f t="shared" ca="1" si="15"/>
        <v>201368.27701295362</v>
      </c>
      <c r="H55" s="4">
        <f t="shared" ca="1" si="15"/>
        <v>239827.08047381925</v>
      </c>
      <c r="I55" s="4">
        <f t="shared" ca="1" si="15"/>
        <v>279310.91302801954</v>
      </c>
      <c r="J55" s="4">
        <f t="shared" ca="1" si="15"/>
        <v>319840.98635823879</v>
      </c>
      <c r="K55" s="4">
        <f t="shared" ca="1" si="15"/>
        <v>361438.90896353911</v>
      </c>
      <c r="L55" s="4">
        <f t="shared" ca="1" si="15"/>
        <v>326787.44633842469</v>
      </c>
      <c r="M55" s="4">
        <f t="shared" ca="1" si="15"/>
        <v>317294.14593355876</v>
      </c>
      <c r="N55" s="4">
        <f t="shared" ca="1" si="15"/>
        <v>172748.32687686911</v>
      </c>
      <c r="O55" s="4">
        <f t="shared" ca="1" si="15"/>
        <v>189248.76321755094</v>
      </c>
      <c r="P55" s="4">
        <f t="shared" ca="1" si="15"/>
        <v>206983.70851536031</v>
      </c>
      <c r="Q55" s="4">
        <f t="shared" ca="1" si="15"/>
        <v>224956.68581601168</v>
      </c>
      <c r="R55" s="4">
        <f t="shared" ca="1" si="14"/>
        <v>243170.2504686802</v>
      </c>
      <c r="S55" s="4">
        <f t="shared" ca="1" si="11"/>
        <v>261626.98263411425</v>
      </c>
      <c r="T55" s="4">
        <f t="shared" ca="1" si="11"/>
        <v>6448898.5332846474</v>
      </c>
      <c r="U55" s="4">
        <f t="shared" ca="1" si="11"/>
        <v>179086.06161055525</v>
      </c>
      <c r="V55" s="4">
        <f t="shared" ca="1" si="11"/>
        <v>198288.02881879662</v>
      </c>
      <c r="W55" s="4">
        <f t="shared" ca="1" si="11"/>
        <v>217743.73687839697</v>
      </c>
      <c r="X55" s="4">
        <f t="shared" ca="1" si="11"/>
        <v>98026.223746731732</v>
      </c>
      <c r="Y55" s="4">
        <f t="shared" ca="1" si="11"/>
        <v>101727.14024884228</v>
      </c>
      <c r="Z55" s="4">
        <f t="shared" ca="1" si="11"/>
        <v>-7003.577671958119</v>
      </c>
      <c r="AA55" s="4">
        <f t="shared" ca="1" si="11"/>
        <v>12482.101290081337</v>
      </c>
      <c r="AB55" s="4">
        <f t="shared" ca="1" si="11"/>
        <v>285069.22144404636</v>
      </c>
      <c r="AC55" s="4">
        <f t="shared" ca="1" si="11"/>
        <v>329043.37506145955</v>
      </c>
      <c r="AD55" s="4">
        <f t="shared" ca="1" si="11"/>
        <v>559330.91825866152</v>
      </c>
      <c r="AE55" s="4">
        <f t="shared" ca="1" si="11"/>
        <v>567555.48005837307</v>
      </c>
      <c r="AF55" s="4">
        <f t="shared" ca="1" si="11"/>
        <v>539793.92105305556</v>
      </c>
      <c r="AG55" s="4">
        <f t="shared" ca="1" si="11"/>
        <v>542710.37541020766</v>
      </c>
      <c r="AH55" s="4">
        <f t="shared" ca="1" si="11"/>
        <v>437603.66818053939</v>
      </c>
      <c r="AI55" s="4">
        <f t="shared" ca="1" si="12"/>
        <v>432755.14270066906</v>
      </c>
      <c r="AJ55" s="4">
        <f t="shared" ca="1" si="12"/>
        <v>372005.17562437686</v>
      </c>
      <c r="AK55" s="4">
        <f t="shared" ca="1" si="12"/>
        <v>377629.62396525982</v>
      </c>
      <c r="AL55" s="4">
        <f t="shared" ca="1" si="12"/>
        <v>383295.78924319911</v>
      </c>
      <c r="AM55" s="4">
        <f t="shared" ca="1" si="12"/>
        <v>389003.98087570776</v>
      </c>
      <c r="AN55" s="4">
        <f t="shared" ca="1" si="12"/>
        <v>394754.51057527633</v>
      </c>
      <c r="AO55" s="4">
        <f t="shared" ca="1" si="12"/>
        <v>400547.69236638531</v>
      </c>
      <c r="AP55" s="4">
        <f t="shared" ca="1" si="12"/>
        <v>406383.84260266158</v>
      </c>
      <c r="AQ55" s="4">
        <f t="shared" ca="1" si="12"/>
        <v>412263.27998414607</v>
      </c>
      <c r="AR55" s="4">
        <f t="shared" ca="1" si="12"/>
        <v>281634.37083790882</v>
      </c>
      <c r="AS55" s="4">
        <f t="shared" ca="1" si="12"/>
        <v>283421.1506852131</v>
      </c>
      <c r="AT55" s="4">
        <f t="shared" ca="1" si="12"/>
        <v>27801037.84617272</v>
      </c>
      <c r="AU55" s="4">
        <f t="shared" si="12"/>
        <v>0</v>
      </c>
      <c r="AV55" s="4">
        <f t="shared" si="12"/>
        <v>0</v>
      </c>
      <c r="AW55" s="4">
        <f t="shared" si="12"/>
        <v>0</v>
      </c>
      <c r="AX55" s="4">
        <f t="shared" si="12"/>
        <v>0</v>
      </c>
      <c r="AY55" s="4">
        <f t="shared" si="13"/>
        <v>0</v>
      </c>
      <c r="AZ55" s="4">
        <f t="shared" si="13"/>
        <v>0</v>
      </c>
      <c r="BA55" s="4">
        <f t="shared" si="13"/>
        <v>0</v>
      </c>
      <c r="BB55" s="4">
        <f t="shared" si="13"/>
        <v>0</v>
      </c>
      <c r="BC55" s="4">
        <f t="shared" si="13"/>
        <v>0</v>
      </c>
      <c r="BD55" s="4">
        <f t="shared" si="13"/>
        <v>0</v>
      </c>
      <c r="BE55" s="4">
        <f t="shared" si="13"/>
        <v>0</v>
      </c>
      <c r="BF55" s="4">
        <f t="shared" si="13"/>
        <v>0</v>
      </c>
      <c r="BG55" s="4">
        <f t="shared" si="13"/>
        <v>0</v>
      </c>
      <c r="BH55" s="4">
        <f t="shared" si="13"/>
        <v>0</v>
      </c>
      <c r="BI55" s="4">
        <f t="shared" si="13"/>
        <v>0</v>
      </c>
      <c r="BK55" s="7">
        <f t="shared" ca="1" si="6"/>
        <v>0.18663656021381869</v>
      </c>
    </row>
    <row r="56" spans="1:63" x14ac:dyDescent="0.25">
      <c r="A56">
        <f t="shared" si="4"/>
        <v>45</v>
      </c>
      <c r="C56" s="4">
        <f t="shared" ca="1" si="15"/>
        <v>-12344772.659999998</v>
      </c>
      <c r="D56" s="4">
        <f t="shared" ca="1" si="15"/>
        <v>114517.84768858641</v>
      </c>
      <c r="E56" s="4">
        <f t="shared" ca="1" si="15"/>
        <v>159245.50054871023</v>
      </c>
      <c r="F56" s="4">
        <f t="shared" ca="1" si="15"/>
        <v>163438.52059680008</v>
      </c>
      <c r="G56" s="4">
        <f t="shared" ca="1" si="15"/>
        <v>201368.27701295362</v>
      </c>
      <c r="H56" s="4">
        <f t="shared" ca="1" si="15"/>
        <v>239827.08047381925</v>
      </c>
      <c r="I56" s="4">
        <f t="shared" ca="1" si="15"/>
        <v>279310.91302801954</v>
      </c>
      <c r="J56" s="4">
        <f t="shared" ca="1" si="15"/>
        <v>319840.98635823879</v>
      </c>
      <c r="K56" s="4">
        <f t="shared" ca="1" si="15"/>
        <v>361438.90896353911</v>
      </c>
      <c r="L56" s="4">
        <f t="shared" ca="1" si="15"/>
        <v>326787.44633842469</v>
      </c>
      <c r="M56" s="4">
        <f t="shared" ca="1" si="15"/>
        <v>317294.14593355876</v>
      </c>
      <c r="N56" s="4">
        <f t="shared" ca="1" si="15"/>
        <v>172748.32687686911</v>
      </c>
      <c r="O56" s="4">
        <f t="shared" ca="1" si="15"/>
        <v>189248.76321755094</v>
      </c>
      <c r="P56" s="4">
        <f t="shared" ca="1" si="15"/>
        <v>206983.70851536031</v>
      </c>
      <c r="Q56" s="4">
        <f t="shared" ca="1" si="15"/>
        <v>224956.68581601168</v>
      </c>
      <c r="R56" s="4">
        <f t="shared" ca="1" si="14"/>
        <v>243170.2504686802</v>
      </c>
      <c r="S56" s="4">
        <f t="shared" ca="1" si="11"/>
        <v>261626.98263411425</v>
      </c>
      <c r="T56" s="4">
        <f t="shared" ca="1" si="11"/>
        <v>6448898.5332846474</v>
      </c>
      <c r="U56" s="4">
        <f t="shared" ca="1" si="11"/>
        <v>179086.06161055525</v>
      </c>
      <c r="V56" s="4">
        <f t="shared" ca="1" si="11"/>
        <v>198288.02881879662</v>
      </c>
      <c r="W56" s="4">
        <f t="shared" ca="1" si="11"/>
        <v>217743.73687839697</v>
      </c>
      <c r="X56" s="4">
        <f t="shared" ca="1" si="11"/>
        <v>98026.223746731732</v>
      </c>
      <c r="Y56" s="4">
        <f t="shared" ca="1" si="11"/>
        <v>101727.14024884228</v>
      </c>
      <c r="Z56" s="4">
        <f t="shared" ca="1" si="11"/>
        <v>-7003.577671958119</v>
      </c>
      <c r="AA56" s="4">
        <f t="shared" ca="1" si="11"/>
        <v>12482.101290081337</v>
      </c>
      <c r="AB56" s="4">
        <f t="shared" ca="1" si="11"/>
        <v>285069.22144404636</v>
      </c>
      <c r="AC56" s="4">
        <f t="shared" ca="1" si="11"/>
        <v>329043.37506145955</v>
      </c>
      <c r="AD56" s="4">
        <f t="shared" ca="1" si="11"/>
        <v>559330.91825866152</v>
      </c>
      <c r="AE56" s="4">
        <f t="shared" ca="1" si="11"/>
        <v>567555.48005837307</v>
      </c>
      <c r="AF56" s="4">
        <f t="shared" ca="1" si="11"/>
        <v>539793.92105305556</v>
      </c>
      <c r="AG56" s="4">
        <f t="shared" ca="1" si="11"/>
        <v>542710.37541020766</v>
      </c>
      <c r="AH56" s="4">
        <f t="shared" ca="1" si="11"/>
        <v>437603.66818053939</v>
      </c>
      <c r="AI56" s="4">
        <f t="shared" ca="1" si="12"/>
        <v>432755.14270066906</v>
      </c>
      <c r="AJ56" s="4">
        <f t="shared" ca="1" si="12"/>
        <v>372005.17562437686</v>
      </c>
      <c r="AK56" s="4">
        <f t="shared" ca="1" si="12"/>
        <v>377629.62396525982</v>
      </c>
      <c r="AL56" s="4">
        <f t="shared" ca="1" si="12"/>
        <v>383295.78924319911</v>
      </c>
      <c r="AM56" s="4">
        <f t="shared" ca="1" si="12"/>
        <v>389003.98087570776</v>
      </c>
      <c r="AN56" s="4">
        <f t="shared" ca="1" si="12"/>
        <v>394754.51057527633</v>
      </c>
      <c r="AO56" s="4">
        <f t="shared" ca="1" si="12"/>
        <v>400547.69236638531</v>
      </c>
      <c r="AP56" s="4">
        <f t="shared" ca="1" si="12"/>
        <v>406383.84260266158</v>
      </c>
      <c r="AQ56" s="4">
        <f t="shared" ca="1" si="12"/>
        <v>412263.27998414607</v>
      </c>
      <c r="AR56" s="4">
        <f t="shared" ca="1" si="12"/>
        <v>281634.37083790882</v>
      </c>
      <c r="AS56" s="4">
        <f t="shared" ca="1" si="12"/>
        <v>283421.1506852131</v>
      </c>
      <c r="AT56" s="4">
        <f t="shared" ca="1" si="12"/>
        <v>192427.14993305766</v>
      </c>
      <c r="AU56" s="4">
        <f t="shared" ca="1" si="12"/>
        <v>29583486.785534099</v>
      </c>
      <c r="AV56" s="4">
        <f t="shared" si="12"/>
        <v>0</v>
      </c>
      <c r="AW56" s="4">
        <f t="shared" si="12"/>
        <v>0</v>
      </c>
      <c r="AX56" s="4">
        <f t="shared" si="12"/>
        <v>0</v>
      </c>
      <c r="AY56" s="4">
        <f t="shared" si="13"/>
        <v>0</v>
      </c>
      <c r="AZ56" s="4">
        <f t="shared" si="13"/>
        <v>0</v>
      </c>
      <c r="BA56" s="4">
        <f t="shared" si="13"/>
        <v>0</v>
      </c>
      <c r="BB56" s="4">
        <f t="shared" si="13"/>
        <v>0</v>
      </c>
      <c r="BC56" s="4">
        <f t="shared" si="13"/>
        <v>0</v>
      </c>
      <c r="BD56" s="4">
        <f t="shared" si="13"/>
        <v>0</v>
      </c>
      <c r="BE56" s="4">
        <f t="shared" si="13"/>
        <v>0</v>
      </c>
      <c r="BF56" s="4">
        <f t="shared" si="13"/>
        <v>0</v>
      </c>
      <c r="BG56" s="4">
        <f t="shared" si="13"/>
        <v>0</v>
      </c>
      <c r="BH56" s="4">
        <f t="shared" si="13"/>
        <v>0</v>
      </c>
      <c r="BI56" s="4">
        <f t="shared" si="13"/>
        <v>0</v>
      </c>
      <c r="BK56" s="7">
        <f t="shared" ca="1" si="6"/>
        <v>0.18828237895024813</v>
      </c>
    </row>
    <row r="57" spans="1:63" x14ac:dyDescent="0.25">
      <c r="A57">
        <f t="shared" si="4"/>
        <v>46</v>
      </c>
      <c r="C57" s="4">
        <f t="shared" ca="1" si="15"/>
        <v>-12344772.659999998</v>
      </c>
      <c r="D57" s="4">
        <f t="shared" ca="1" si="15"/>
        <v>114517.84768858641</v>
      </c>
      <c r="E57" s="4">
        <f t="shared" ca="1" si="15"/>
        <v>159245.50054871023</v>
      </c>
      <c r="F57" s="4">
        <f t="shared" ca="1" si="15"/>
        <v>163438.52059680008</v>
      </c>
      <c r="G57" s="4">
        <f t="shared" ca="1" si="15"/>
        <v>201368.27701295362</v>
      </c>
      <c r="H57" s="4">
        <f t="shared" ca="1" si="15"/>
        <v>239827.08047381925</v>
      </c>
      <c r="I57" s="4">
        <f t="shared" ca="1" si="15"/>
        <v>279310.91302801954</v>
      </c>
      <c r="J57" s="4">
        <f t="shared" ca="1" si="15"/>
        <v>319840.98635823879</v>
      </c>
      <c r="K57" s="4">
        <f t="shared" ca="1" si="15"/>
        <v>361438.90896353911</v>
      </c>
      <c r="L57" s="4">
        <f t="shared" ca="1" si="15"/>
        <v>326787.44633842469</v>
      </c>
      <c r="M57" s="4">
        <f t="shared" ca="1" si="15"/>
        <v>317294.14593355876</v>
      </c>
      <c r="N57" s="4">
        <f t="shared" ca="1" si="15"/>
        <v>172748.32687686911</v>
      </c>
      <c r="O57" s="4">
        <f t="shared" ca="1" si="15"/>
        <v>189248.76321755094</v>
      </c>
      <c r="P57" s="4">
        <f t="shared" ca="1" si="15"/>
        <v>206983.70851536031</v>
      </c>
      <c r="Q57" s="4">
        <f t="shared" ca="1" si="15"/>
        <v>224956.68581601168</v>
      </c>
      <c r="R57" s="4">
        <f t="shared" ca="1" si="14"/>
        <v>243170.2504686802</v>
      </c>
      <c r="S57" s="4">
        <f t="shared" ca="1" si="11"/>
        <v>261626.98263411425</v>
      </c>
      <c r="T57" s="4">
        <f t="shared" ca="1" si="11"/>
        <v>6448898.5332846474</v>
      </c>
      <c r="U57" s="4">
        <f t="shared" ca="1" si="11"/>
        <v>179086.06161055525</v>
      </c>
      <c r="V57" s="4">
        <f t="shared" ca="1" si="11"/>
        <v>198288.02881879662</v>
      </c>
      <c r="W57" s="4">
        <f t="shared" ca="1" si="11"/>
        <v>217743.73687839697</v>
      </c>
      <c r="X57" s="4">
        <f t="shared" ca="1" si="11"/>
        <v>98026.223746731732</v>
      </c>
      <c r="Y57" s="4">
        <f t="shared" ca="1" si="11"/>
        <v>101727.14024884228</v>
      </c>
      <c r="Z57" s="4">
        <f t="shared" ca="1" si="11"/>
        <v>-7003.577671958119</v>
      </c>
      <c r="AA57" s="4">
        <f t="shared" ca="1" si="11"/>
        <v>12482.101290081337</v>
      </c>
      <c r="AB57" s="4">
        <f t="shared" ca="1" si="11"/>
        <v>285069.22144404636</v>
      </c>
      <c r="AC57" s="4">
        <f t="shared" ca="1" si="11"/>
        <v>329043.37506145955</v>
      </c>
      <c r="AD57" s="4">
        <f t="shared" ca="1" si="11"/>
        <v>559330.91825866152</v>
      </c>
      <c r="AE57" s="4">
        <f t="shared" ca="1" si="11"/>
        <v>567555.48005837307</v>
      </c>
      <c r="AF57" s="4">
        <f t="shared" ca="1" si="11"/>
        <v>539793.92105305556</v>
      </c>
      <c r="AG57" s="4">
        <f t="shared" ca="1" si="11"/>
        <v>542710.37541020766</v>
      </c>
      <c r="AH57" s="4">
        <f t="shared" ca="1" si="11"/>
        <v>437603.66818053939</v>
      </c>
      <c r="AI57" s="4">
        <f t="shared" ca="1" si="12"/>
        <v>432755.14270066906</v>
      </c>
      <c r="AJ57" s="4">
        <f t="shared" ca="1" si="12"/>
        <v>372005.17562437686</v>
      </c>
      <c r="AK57" s="4">
        <f t="shared" ca="1" si="12"/>
        <v>377629.62396525982</v>
      </c>
      <c r="AL57" s="4">
        <f t="shared" ca="1" si="12"/>
        <v>383295.78924319911</v>
      </c>
      <c r="AM57" s="4">
        <f t="shared" ca="1" si="12"/>
        <v>389003.98087570776</v>
      </c>
      <c r="AN57" s="4">
        <f t="shared" ca="1" si="12"/>
        <v>394754.51057527633</v>
      </c>
      <c r="AO57" s="4">
        <f t="shared" ca="1" si="12"/>
        <v>400547.69236638531</v>
      </c>
      <c r="AP57" s="4">
        <f t="shared" ca="1" si="12"/>
        <v>406383.84260266158</v>
      </c>
      <c r="AQ57" s="4">
        <f t="shared" ca="1" si="12"/>
        <v>412263.27998414607</v>
      </c>
      <c r="AR57" s="4">
        <f t="shared" ca="1" si="12"/>
        <v>281634.37083790882</v>
      </c>
      <c r="AS57" s="4">
        <f t="shared" ca="1" si="12"/>
        <v>283421.1506852131</v>
      </c>
      <c r="AT57" s="4">
        <f t="shared" ca="1" si="12"/>
        <v>192427.14993305766</v>
      </c>
      <c r="AU57" s="4">
        <f t="shared" ca="1" si="12"/>
        <v>189017.51889142784</v>
      </c>
      <c r="AV57" s="4">
        <f t="shared" ca="1" si="12"/>
        <v>31003775.078982551</v>
      </c>
      <c r="AW57" s="4">
        <f t="shared" si="12"/>
        <v>0</v>
      </c>
      <c r="AX57" s="4">
        <f t="shared" si="12"/>
        <v>0</v>
      </c>
      <c r="AY57" s="4">
        <f t="shared" si="13"/>
        <v>0</v>
      </c>
      <c r="AZ57" s="4">
        <f t="shared" si="13"/>
        <v>0</v>
      </c>
      <c r="BA57" s="4">
        <f t="shared" si="13"/>
        <v>0</v>
      </c>
      <c r="BB57" s="4">
        <f t="shared" si="13"/>
        <v>0</v>
      </c>
      <c r="BC57" s="4">
        <f t="shared" si="13"/>
        <v>0</v>
      </c>
      <c r="BD57" s="4">
        <f t="shared" si="13"/>
        <v>0</v>
      </c>
      <c r="BE57" s="4">
        <f t="shared" si="13"/>
        <v>0</v>
      </c>
      <c r="BF57" s="4">
        <f t="shared" si="13"/>
        <v>0</v>
      </c>
      <c r="BG57" s="4">
        <f t="shared" si="13"/>
        <v>0</v>
      </c>
      <c r="BH57" s="4">
        <f t="shared" si="13"/>
        <v>0</v>
      </c>
      <c r="BI57" s="4">
        <f t="shared" si="13"/>
        <v>0</v>
      </c>
      <c r="BK57" s="7">
        <f t="shared" ca="1" si="6"/>
        <v>0.18891070977648394</v>
      </c>
    </row>
    <row r="58" spans="1:63" x14ac:dyDescent="0.25">
      <c r="A58">
        <f t="shared" si="4"/>
        <v>47</v>
      </c>
      <c r="C58" s="4">
        <f t="shared" ca="1" si="15"/>
        <v>-12344772.659999998</v>
      </c>
      <c r="D58" s="4">
        <f t="shared" ca="1" si="15"/>
        <v>114517.84768858641</v>
      </c>
      <c r="E58" s="4">
        <f t="shared" ca="1" si="15"/>
        <v>159245.50054871023</v>
      </c>
      <c r="F58" s="4">
        <f t="shared" ca="1" si="15"/>
        <v>163438.52059680008</v>
      </c>
      <c r="G58" s="4">
        <f t="shared" ca="1" si="15"/>
        <v>201368.27701295362</v>
      </c>
      <c r="H58" s="4">
        <f t="shared" ca="1" si="15"/>
        <v>239827.08047381925</v>
      </c>
      <c r="I58" s="4">
        <f t="shared" ca="1" si="15"/>
        <v>279310.91302801954</v>
      </c>
      <c r="J58" s="4">
        <f t="shared" ca="1" si="15"/>
        <v>319840.98635823879</v>
      </c>
      <c r="K58" s="4">
        <f t="shared" ca="1" si="15"/>
        <v>361438.90896353911</v>
      </c>
      <c r="L58" s="4">
        <f t="shared" ca="1" si="15"/>
        <v>326787.44633842469</v>
      </c>
      <c r="M58" s="4">
        <f t="shared" ca="1" si="15"/>
        <v>317294.14593355876</v>
      </c>
      <c r="N58" s="4">
        <f t="shared" ca="1" si="15"/>
        <v>172748.32687686911</v>
      </c>
      <c r="O58" s="4">
        <f t="shared" ca="1" si="15"/>
        <v>189248.76321755094</v>
      </c>
      <c r="P58" s="4">
        <f t="shared" ca="1" si="15"/>
        <v>206983.70851536031</v>
      </c>
      <c r="Q58" s="4">
        <f t="shared" ca="1" si="15"/>
        <v>224956.68581601168</v>
      </c>
      <c r="R58" s="4">
        <f t="shared" ca="1" si="14"/>
        <v>243170.2504686802</v>
      </c>
      <c r="S58" s="4">
        <f t="shared" ca="1" si="11"/>
        <v>261626.98263411425</v>
      </c>
      <c r="T58" s="4">
        <f t="shared" ca="1" si="11"/>
        <v>6448898.5332846474</v>
      </c>
      <c r="U58" s="4">
        <f t="shared" ca="1" si="11"/>
        <v>179086.06161055525</v>
      </c>
      <c r="V58" s="4">
        <f t="shared" ca="1" si="11"/>
        <v>198288.02881879662</v>
      </c>
      <c r="W58" s="4">
        <f t="shared" ca="1" si="11"/>
        <v>217743.73687839697</v>
      </c>
      <c r="X58" s="4">
        <f t="shared" ca="1" si="11"/>
        <v>98026.223746731732</v>
      </c>
      <c r="Y58" s="4">
        <f t="shared" ca="1" si="11"/>
        <v>101727.14024884228</v>
      </c>
      <c r="Z58" s="4">
        <f t="shared" ca="1" si="11"/>
        <v>-7003.577671958119</v>
      </c>
      <c r="AA58" s="4">
        <f t="shared" ca="1" si="11"/>
        <v>12482.101290081337</v>
      </c>
      <c r="AB58" s="4">
        <f t="shared" ca="1" si="11"/>
        <v>285069.22144404636</v>
      </c>
      <c r="AC58" s="4">
        <f t="shared" ca="1" si="11"/>
        <v>329043.37506145955</v>
      </c>
      <c r="AD58" s="4">
        <f t="shared" ca="1" si="11"/>
        <v>559330.91825866152</v>
      </c>
      <c r="AE58" s="4">
        <f t="shared" ca="1" si="11"/>
        <v>567555.48005837307</v>
      </c>
      <c r="AF58" s="4">
        <f t="shared" ca="1" si="11"/>
        <v>539793.92105305556</v>
      </c>
      <c r="AG58" s="4">
        <f t="shared" ca="1" si="11"/>
        <v>542710.37541020766</v>
      </c>
      <c r="AH58" s="4">
        <f t="shared" ca="1" si="11"/>
        <v>437603.66818053939</v>
      </c>
      <c r="AI58" s="4">
        <f t="shared" ca="1" si="12"/>
        <v>432755.14270066906</v>
      </c>
      <c r="AJ58" s="4">
        <f t="shared" ca="1" si="12"/>
        <v>372005.17562437686</v>
      </c>
      <c r="AK58" s="4">
        <f t="shared" ca="1" si="12"/>
        <v>377629.62396525982</v>
      </c>
      <c r="AL58" s="4">
        <f t="shared" ca="1" si="12"/>
        <v>383295.78924319911</v>
      </c>
      <c r="AM58" s="4">
        <f t="shared" ca="1" si="12"/>
        <v>389003.98087570776</v>
      </c>
      <c r="AN58" s="4">
        <f t="shared" ca="1" si="12"/>
        <v>394754.51057527633</v>
      </c>
      <c r="AO58" s="4">
        <f t="shared" ca="1" si="12"/>
        <v>400547.69236638531</v>
      </c>
      <c r="AP58" s="4">
        <f t="shared" ca="1" si="12"/>
        <v>406383.84260266158</v>
      </c>
      <c r="AQ58" s="4">
        <f t="shared" ca="1" si="12"/>
        <v>412263.27998414607</v>
      </c>
      <c r="AR58" s="4">
        <f t="shared" ca="1" si="12"/>
        <v>281634.37083790882</v>
      </c>
      <c r="AS58" s="4">
        <f t="shared" ca="1" si="12"/>
        <v>283421.1506852131</v>
      </c>
      <c r="AT58" s="4">
        <f t="shared" ca="1" si="12"/>
        <v>192427.14993305766</v>
      </c>
      <c r="AU58" s="4">
        <f t="shared" ca="1" si="12"/>
        <v>189017.51889142784</v>
      </c>
      <c r="AV58" s="4">
        <f t="shared" ca="1" si="12"/>
        <v>350340.67058192729</v>
      </c>
      <c r="AW58" s="4">
        <f t="shared" ca="1" si="12"/>
        <v>32311070.063418683</v>
      </c>
      <c r="AX58" s="4">
        <f t="shared" si="12"/>
        <v>0</v>
      </c>
      <c r="AY58" s="4">
        <f t="shared" si="13"/>
        <v>0</v>
      </c>
      <c r="AZ58" s="4">
        <f t="shared" si="13"/>
        <v>0</v>
      </c>
      <c r="BA58" s="4">
        <f t="shared" si="13"/>
        <v>0</v>
      </c>
      <c r="BB58" s="4">
        <f t="shared" si="13"/>
        <v>0</v>
      </c>
      <c r="BC58" s="4">
        <f t="shared" si="13"/>
        <v>0</v>
      </c>
      <c r="BD58" s="4">
        <f t="shared" si="13"/>
        <v>0</v>
      </c>
      <c r="BE58" s="4">
        <f t="shared" si="13"/>
        <v>0</v>
      </c>
      <c r="BF58" s="4">
        <f t="shared" si="13"/>
        <v>0</v>
      </c>
      <c r="BG58" s="4">
        <f t="shared" si="13"/>
        <v>0</v>
      </c>
      <c r="BH58" s="4">
        <f t="shared" si="13"/>
        <v>0</v>
      </c>
      <c r="BI58" s="4">
        <f t="shared" si="13"/>
        <v>0</v>
      </c>
      <c r="BK58" s="7">
        <f t="shared" ca="1" si="6"/>
        <v>0.18947960810301478</v>
      </c>
    </row>
    <row r="59" spans="1:63" x14ac:dyDescent="0.25">
      <c r="A59">
        <f t="shared" si="4"/>
        <v>48</v>
      </c>
      <c r="C59" s="4">
        <f t="shared" ca="1" si="15"/>
        <v>-12344772.659999998</v>
      </c>
      <c r="D59" s="4">
        <f t="shared" ca="1" si="15"/>
        <v>114517.84768858641</v>
      </c>
      <c r="E59" s="4">
        <f t="shared" ca="1" si="15"/>
        <v>159245.50054871023</v>
      </c>
      <c r="F59" s="4">
        <f t="shared" ca="1" si="15"/>
        <v>163438.52059680008</v>
      </c>
      <c r="G59" s="4">
        <f t="shared" ca="1" si="15"/>
        <v>201368.27701295362</v>
      </c>
      <c r="H59" s="4">
        <f t="shared" ca="1" si="15"/>
        <v>239827.08047381925</v>
      </c>
      <c r="I59" s="4">
        <f t="shared" ca="1" si="15"/>
        <v>279310.91302801954</v>
      </c>
      <c r="J59" s="4">
        <f t="shared" ca="1" si="15"/>
        <v>319840.98635823879</v>
      </c>
      <c r="K59" s="4">
        <f t="shared" ca="1" si="15"/>
        <v>361438.90896353911</v>
      </c>
      <c r="L59" s="4">
        <f t="shared" ca="1" si="15"/>
        <v>326787.44633842469</v>
      </c>
      <c r="M59" s="4">
        <f t="shared" ca="1" si="15"/>
        <v>317294.14593355876</v>
      </c>
      <c r="N59" s="4">
        <f t="shared" ca="1" si="15"/>
        <v>172748.32687686911</v>
      </c>
      <c r="O59" s="4">
        <f t="shared" ca="1" si="15"/>
        <v>189248.76321755094</v>
      </c>
      <c r="P59" s="4">
        <f t="shared" ca="1" si="15"/>
        <v>206983.70851536031</v>
      </c>
      <c r="Q59" s="4">
        <f t="shared" ca="1" si="15"/>
        <v>224956.68581601168</v>
      </c>
      <c r="R59" s="4">
        <f t="shared" ca="1" si="14"/>
        <v>243170.2504686802</v>
      </c>
      <c r="S59" s="4">
        <f t="shared" ca="1" si="11"/>
        <v>261626.98263411425</v>
      </c>
      <c r="T59" s="4">
        <f t="shared" ca="1" si="11"/>
        <v>6448898.5332846474</v>
      </c>
      <c r="U59" s="4">
        <f t="shared" ca="1" si="11"/>
        <v>179086.06161055525</v>
      </c>
      <c r="V59" s="4">
        <f t="shared" ca="1" si="11"/>
        <v>198288.02881879662</v>
      </c>
      <c r="W59" s="4">
        <f t="shared" ca="1" si="11"/>
        <v>217743.73687839697</v>
      </c>
      <c r="X59" s="4">
        <f t="shared" ca="1" si="11"/>
        <v>98026.223746731732</v>
      </c>
      <c r="Y59" s="4">
        <f t="shared" ca="1" si="11"/>
        <v>101727.14024884228</v>
      </c>
      <c r="Z59" s="4">
        <f t="shared" ca="1" si="11"/>
        <v>-7003.577671958119</v>
      </c>
      <c r="AA59" s="4">
        <f t="shared" ca="1" si="11"/>
        <v>12482.101290081337</v>
      </c>
      <c r="AB59" s="4">
        <f t="shared" ca="1" si="11"/>
        <v>285069.22144404636</v>
      </c>
      <c r="AC59" s="4">
        <f t="shared" ca="1" si="11"/>
        <v>329043.37506145955</v>
      </c>
      <c r="AD59" s="4">
        <f t="shared" ca="1" si="11"/>
        <v>559330.91825866152</v>
      </c>
      <c r="AE59" s="4">
        <f t="shared" ca="1" si="11"/>
        <v>567555.48005837307</v>
      </c>
      <c r="AF59" s="4">
        <f t="shared" ca="1" si="11"/>
        <v>539793.92105305556</v>
      </c>
      <c r="AG59" s="4">
        <f t="shared" ca="1" si="11"/>
        <v>542710.37541020766</v>
      </c>
      <c r="AH59" s="4">
        <f t="shared" ref="AH59:AW70" ca="1" si="16">IF(AH$11&lt;=$A59,AH$7,0)+IF(AH$11=$A59,AH$8)</f>
        <v>437603.66818053939</v>
      </c>
      <c r="AI59" s="4">
        <f t="shared" ca="1" si="12"/>
        <v>432755.14270066906</v>
      </c>
      <c r="AJ59" s="4">
        <f t="shared" ca="1" si="12"/>
        <v>372005.17562437686</v>
      </c>
      <c r="AK59" s="4">
        <f t="shared" ca="1" si="12"/>
        <v>377629.62396525982</v>
      </c>
      <c r="AL59" s="4">
        <f t="shared" ca="1" si="12"/>
        <v>383295.78924319911</v>
      </c>
      <c r="AM59" s="4">
        <f t="shared" ca="1" si="12"/>
        <v>389003.98087570776</v>
      </c>
      <c r="AN59" s="4">
        <f t="shared" ca="1" si="12"/>
        <v>394754.51057527633</v>
      </c>
      <c r="AO59" s="4">
        <f t="shared" ca="1" si="12"/>
        <v>400547.69236638531</v>
      </c>
      <c r="AP59" s="4">
        <f t="shared" ca="1" si="12"/>
        <v>406383.84260266158</v>
      </c>
      <c r="AQ59" s="4">
        <f t="shared" ca="1" si="12"/>
        <v>412263.27998414607</v>
      </c>
      <c r="AR59" s="4">
        <f t="shared" ca="1" si="12"/>
        <v>281634.37083790882</v>
      </c>
      <c r="AS59" s="4">
        <f t="shared" ca="1" si="12"/>
        <v>283421.1506852131</v>
      </c>
      <c r="AT59" s="4">
        <f t="shared" ca="1" si="12"/>
        <v>192427.14993305766</v>
      </c>
      <c r="AU59" s="4">
        <f t="shared" ca="1" si="12"/>
        <v>189017.51889142784</v>
      </c>
      <c r="AV59" s="4">
        <f t="shared" ca="1" si="12"/>
        <v>350340.67058192729</v>
      </c>
      <c r="AW59" s="4">
        <f t="shared" ca="1" si="12"/>
        <v>382482.67599187436</v>
      </c>
      <c r="AX59" s="4">
        <f t="shared" ref="AX59:BI70" ca="1" si="17">IF(AX$11&lt;=$A59,AX$7,0)+IF(AX$11=$A59,AX$8)</f>
        <v>32586972.259736679</v>
      </c>
      <c r="AY59" s="4">
        <f t="shared" si="13"/>
        <v>0</v>
      </c>
      <c r="AZ59" s="4">
        <f t="shared" si="13"/>
        <v>0</v>
      </c>
      <c r="BA59" s="4">
        <f t="shared" si="13"/>
        <v>0</v>
      </c>
      <c r="BB59" s="4">
        <f t="shared" si="13"/>
        <v>0</v>
      </c>
      <c r="BC59" s="4">
        <f t="shared" si="13"/>
        <v>0</v>
      </c>
      <c r="BD59" s="4">
        <f t="shared" si="13"/>
        <v>0</v>
      </c>
      <c r="BE59" s="4">
        <f t="shared" si="13"/>
        <v>0</v>
      </c>
      <c r="BF59" s="4">
        <f t="shared" si="13"/>
        <v>0</v>
      </c>
      <c r="BG59" s="4">
        <f t="shared" si="13"/>
        <v>0</v>
      </c>
      <c r="BH59" s="4">
        <f t="shared" si="13"/>
        <v>0</v>
      </c>
      <c r="BI59" s="4">
        <f t="shared" si="13"/>
        <v>0</v>
      </c>
      <c r="BK59" s="7">
        <f t="shared" ca="1" si="6"/>
        <v>0.18812709322349197</v>
      </c>
    </row>
    <row r="60" spans="1:63" x14ac:dyDescent="0.25">
      <c r="A60">
        <f t="shared" si="4"/>
        <v>49</v>
      </c>
      <c r="C60" s="4">
        <f t="shared" ca="1" si="15"/>
        <v>-12344772.659999998</v>
      </c>
      <c r="D60" s="4">
        <f t="shared" ca="1" si="15"/>
        <v>114517.84768858641</v>
      </c>
      <c r="E60" s="4">
        <f t="shared" ca="1" si="15"/>
        <v>159245.50054871023</v>
      </c>
      <c r="F60" s="4">
        <f t="shared" ca="1" si="15"/>
        <v>163438.52059680008</v>
      </c>
      <c r="G60" s="4">
        <f t="shared" ca="1" si="15"/>
        <v>201368.27701295362</v>
      </c>
      <c r="H60" s="4">
        <f t="shared" ca="1" si="15"/>
        <v>239827.08047381925</v>
      </c>
      <c r="I60" s="4">
        <f t="shared" ca="1" si="15"/>
        <v>279310.91302801954</v>
      </c>
      <c r="J60" s="4">
        <f t="shared" ca="1" si="15"/>
        <v>319840.98635823879</v>
      </c>
      <c r="K60" s="4">
        <f t="shared" ca="1" si="15"/>
        <v>361438.90896353911</v>
      </c>
      <c r="L60" s="4">
        <f t="shared" ca="1" si="15"/>
        <v>326787.44633842469</v>
      </c>
      <c r="M60" s="4">
        <f t="shared" ca="1" si="15"/>
        <v>317294.14593355876</v>
      </c>
      <c r="N60" s="4">
        <f t="shared" ca="1" si="15"/>
        <v>172748.32687686911</v>
      </c>
      <c r="O60" s="4">
        <f t="shared" ca="1" si="15"/>
        <v>189248.76321755094</v>
      </c>
      <c r="P60" s="4">
        <f t="shared" ca="1" si="15"/>
        <v>206983.70851536031</v>
      </c>
      <c r="Q60" s="4">
        <f t="shared" ca="1" si="15"/>
        <v>224956.68581601168</v>
      </c>
      <c r="R60" s="4">
        <f t="shared" ca="1" si="14"/>
        <v>243170.2504686802</v>
      </c>
      <c r="S60" s="4">
        <f t="shared" ca="1" si="14"/>
        <v>261626.98263411425</v>
      </c>
      <c r="T60" s="4">
        <f t="shared" ca="1" si="14"/>
        <v>6448898.5332846474</v>
      </c>
      <c r="U60" s="4">
        <f t="shared" ca="1" si="14"/>
        <v>179086.06161055525</v>
      </c>
      <c r="V60" s="4">
        <f t="shared" ca="1" si="14"/>
        <v>198288.02881879662</v>
      </c>
      <c r="W60" s="4">
        <f t="shared" ca="1" si="14"/>
        <v>217743.73687839697</v>
      </c>
      <c r="X60" s="4">
        <f t="shared" ca="1" si="14"/>
        <v>98026.223746731732</v>
      </c>
      <c r="Y60" s="4">
        <f t="shared" ca="1" si="14"/>
        <v>101727.14024884228</v>
      </c>
      <c r="Z60" s="4">
        <f t="shared" ca="1" si="14"/>
        <v>-7003.577671958119</v>
      </c>
      <c r="AA60" s="4">
        <f t="shared" ca="1" si="14"/>
        <v>12482.101290081337</v>
      </c>
      <c r="AB60" s="4">
        <f t="shared" ca="1" si="14"/>
        <v>285069.22144404636</v>
      </c>
      <c r="AC60" s="4">
        <f t="shared" ca="1" si="14"/>
        <v>329043.37506145955</v>
      </c>
      <c r="AD60" s="4">
        <f t="shared" ca="1" si="14"/>
        <v>559330.91825866152</v>
      </c>
      <c r="AE60" s="4">
        <f t="shared" ca="1" si="14"/>
        <v>567555.48005837307</v>
      </c>
      <c r="AF60" s="4">
        <f t="shared" ca="1" si="14"/>
        <v>539793.92105305556</v>
      </c>
      <c r="AG60" s="4">
        <f t="shared" ca="1" si="14"/>
        <v>542710.37541020766</v>
      </c>
      <c r="AH60" s="4">
        <f t="shared" ca="1" si="16"/>
        <v>437603.66818053939</v>
      </c>
      <c r="AI60" s="4">
        <f t="shared" ca="1" si="16"/>
        <v>432755.14270066906</v>
      </c>
      <c r="AJ60" s="4">
        <f t="shared" ca="1" si="16"/>
        <v>372005.17562437686</v>
      </c>
      <c r="AK60" s="4">
        <f t="shared" ca="1" si="16"/>
        <v>377629.62396525982</v>
      </c>
      <c r="AL60" s="4">
        <f t="shared" ca="1" si="16"/>
        <v>383295.78924319911</v>
      </c>
      <c r="AM60" s="4">
        <f t="shared" ca="1" si="16"/>
        <v>389003.98087570776</v>
      </c>
      <c r="AN60" s="4">
        <f t="shared" ca="1" si="16"/>
        <v>394754.51057527633</v>
      </c>
      <c r="AO60" s="4">
        <f t="shared" ca="1" si="16"/>
        <v>400547.69236638531</v>
      </c>
      <c r="AP60" s="4">
        <f t="shared" ca="1" si="16"/>
        <v>406383.84260266158</v>
      </c>
      <c r="AQ60" s="4">
        <f t="shared" ca="1" si="16"/>
        <v>412263.27998414607</v>
      </c>
      <c r="AR60" s="4">
        <f t="shared" ca="1" si="16"/>
        <v>281634.37083790882</v>
      </c>
      <c r="AS60" s="4">
        <f t="shared" ca="1" si="16"/>
        <v>283421.1506852131</v>
      </c>
      <c r="AT60" s="4">
        <f t="shared" ca="1" si="16"/>
        <v>192427.14993305766</v>
      </c>
      <c r="AU60" s="4">
        <f t="shared" ca="1" si="16"/>
        <v>189017.51889142784</v>
      </c>
      <c r="AV60" s="4">
        <f t="shared" ca="1" si="16"/>
        <v>350340.67058192729</v>
      </c>
      <c r="AW60" s="4">
        <f t="shared" ca="1" si="16"/>
        <v>382482.67599187436</v>
      </c>
      <c r="AX60" s="4">
        <f t="shared" ca="1" si="17"/>
        <v>666020.96213893907</v>
      </c>
      <c r="AY60" s="4">
        <f t="shared" ca="1" si="17"/>
        <v>32596577.001375481</v>
      </c>
      <c r="AZ60" s="4">
        <f t="shared" si="17"/>
        <v>0</v>
      </c>
      <c r="BA60" s="4">
        <f t="shared" si="17"/>
        <v>0</v>
      </c>
      <c r="BB60" s="4">
        <f t="shared" si="17"/>
        <v>0</v>
      </c>
      <c r="BC60" s="4">
        <f t="shared" si="17"/>
        <v>0</v>
      </c>
      <c r="BD60" s="4">
        <f t="shared" si="17"/>
        <v>0</v>
      </c>
      <c r="BE60" s="4">
        <f t="shared" si="17"/>
        <v>0</v>
      </c>
      <c r="BF60" s="4">
        <f t="shared" si="17"/>
        <v>0</v>
      </c>
      <c r="BG60" s="4">
        <f t="shared" si="17"/>
        <v>0</v>
      </c>
      <c r="BH60" s="4">
        <f t="shared" si="17"/>
        <v>0</v>
      </c>
      <c r="BI60" s="4">
        <f t="shared" si="17"/>
        <v>0</v>
      </c>
      <c r="BK60" s="7">
        <f t="shared" ca="1" si="6"/>
        <v>0.1868746577733329</v>
      </c>
    </row>
    <row r="61" spans="1:63" x14ac:dyDescent="0.25">
      <c r="A61">
        <f t="shared" si="4"/>
        <v>50</v>
      </c>
      <c r="C61" s="4">
        <f t="shared" ca="1" si="15"/>
        <v>-12344772.659999998</v>
      </c>
      <c r="D61" s="4">
        <f t="shared" ca="1" si="15"/>
        <v>114517.84768858641</v>
      </c>
      <c r="E61" s="4">
        <f t="shared" ca="1" si="15"/>
        <v>159245.50054871023</v>
      </c>
      <c r="F61" s="4">
        <f t="shared" ca="1" si="15"/>
        <v>163438.52059680008</v>
      </c>
      <c r="G61" s="4">
        <f t="shared" ca="1" si="15"/>
        <v>201368.27701295362</v>
      </c>
      <c r="H61" s="4">
        <f t="shared" ca="1" si="15"/>
        <v>239827.08047381925</v>
      </c>
      <c r="I61" s="4">
        <f t="shared" ca="1" si="15"/>
        <v>279310.91302801954</v>
      </c>
      <c r="J61" s="4">
        <f t="shared" ca="1" si="15"/>
        <v>319840.98635823879</v>
      </c>
      <c r="K61" s="4">
        <f t="shared" ca="1" si="15"/>
        <v>361438.90896353911</v>
      </c>
      <c r="L61" s="4">
        <f t="shared" ca="1" si="15"/>
        <v>326787.44633842469</v>
      </c>
      <c r="M61" s="4">
        <f t="shared" ca="1" si="15"/>
        <v>317294.14593355876</v>
      </c>
      <c r="N61" s="4">
        <f t="shared" ca="1" si="15"/>
        <v>172748.32687686911</v>
      </c>
      <c r="O61" s="4">
        <f t="shared" ca="1" si="15"/>
        <v>189248.76321755094</v>
      </c>
      <c r="P61" s="4">
        <f t="shared" ca="1" si="15"/>
        <v>206983.70851536031</v>
      </c>
      <c r="Q61" s="4">
        <f t="shared" ca="1" si="15"/>
        <v>224956.68581601168</v>
      </c>
      <c r="R61" s="4">
        <f t="shared" ca="1" si="15"/>
        <v>243170.2504686802</v>
      </c>
      <c r="S61" s="4">
        <f t="shared" ref="S61:AG70" ca="1" si="18">IF(S$11&lt;=$A61,S$7,0)+IF(S$11=$A61,S$8)</f>
        <v>261626.98263411425</v>
      </c>
      <c r="T61" s="4">
        <f t="shared" ca="1" si="18"/>
        <v>6448898.5332846474</v>
      </c>
      <c r="U61" s="4">
        <f t="shared" ca="1" si="18"/>
        <v>179086.06161055525</v>
      </c>
      <c r="V61" s="4">
        <f t="shared" ca="1" si="18"/>
        <v>198288.02881879662</v>
      </c>
      <c r="W61" s="4">
        <f t="shared" ca="1" si="18"/>
        <v>217743.73687839697</v>
      </c>
      <c r="X61" s="4">
        <f t="shared" ca="1" si="18"/>
        <v>98026.223746731732</v>
      </c>
      <c r="Y61" s="4">
        <f t="shared" ca="1" si="18"/>
        <v>101727.14024884228</v>
      </c>
      <c r="Z61" s="4">
        <f t="shared" ca="1" si="18"/>
        <v>-7003.577671958119</v>
      </c>
      <c r="AA61" s="4">
        <f t="shared" ca="1" si="18"/>
        <v>12482.101290081337</v>
      </c>
      <c r="AB61" s="4">
        <f t="shared" ca="1" si="18"/>
        <v>285069.22144404636</v>
      </c>
      <c r="AC61" s="4">
        <f t="shared" ca="1" si="18"/>
        <v>329043.37506145955</v>
      </c>
      <c r="AD61" s="4">
        <f t="shared" ca="1" si="18"/>
        <v>559330.91825866152</v>
      </c>
      <c r="AE61" s="4">
        <f t="shared" ca="1" si="18"/>
        <v>567555.48005837307</v>
      </c>
      <c r="AF61" s="4">
        <f t="shared" ca="1" si="18"/>
        <v>539793.92105305556</v>
      </c>
      <c r="AG61" s="4">
        <f t="shared" ca="1" si="18"/>
        <v>542710.37541020766</v>
      </c>
      <c r="AH61" s="4">
        <f t="shared" ca="1" si="16"/>
        <v>437603.66818053939</v>
      </c>
      <c r="AI61" s="4">
        <f t="shared" ca="1" si="16"/>
        <v>432755.14270066906</v>
      </c>
      <c r="AJ61" s="4">
        <f t="shared" ca="1" si="16"/>
        <v>372005.17562437686</v>
      </c>
      <c r="AK61" s="4">
        <f t="shared" ca="1" si="16"/>
        <v>377629.62396525982</v>
      </c>
      <c r="AL61" s="4">
        <f t="shared" ca="1" si="16"/>
        <v>383295.78924319911</v>
      </c>
      <c r="AM61" s="4">
        <f t="shared" ca="1" si="16"/>
        <v>389003.98087570776</v>
      </c>
      <c r="AN61" s="4">
        <f t="shared" ca="1" si="16"/>
        <v>394754.51057527633</v>
      </c>
      <c r="AO61" s="4">
        <f t="shared" ca="1" si="16"/>
        <v>400547.69236638531</v>
      </c>
      <c r="AP61" s="4">
        <f t="shared" ca="1" si="16"/>
        <v>406383.84260266158</v>
      </c>
      <c r="AQ61" s="4">
        <f t="shared" ca="1" si="16"/>
        <v>412263.27998414607</v>
      </c>
      <c r="AR61" s="4">
        <f t="shared" ca="1" si="16"/>
        <v>281634.37083790882</v>
      </c>
      <c r="AS61" s="4">
        <f t="shared" ca="1" si="16"/>
        <v>283421.1506852131</v>
      </c>
      <c r="AT61" s="4">
        <f t="shared" ca="1" si="16"/>
        <v>192427.14993305766</v>
      </c>
      <c r="AU61" s="4">
        <f t="shared" ca="1" si="16"/>
        <v>189017.51889142784</v>
      </c>
      <c r="AV61" s="4">
        <f t="shared" ca="1" si="16"/>
        <v>350340.67058192729</v>
      </c>
      <c r="AW61" s="4">
        <f t="shared" ca="1" si="16"/>
        <v>382482.67599187436</v>
      </c>
      <c r="AX61" s="4">
        <f t="shared" ca="1" si="17"/>
        <v>666020.96213893907</v>
      </c>
      <c r="AY61" s="4">
        <f t="shared" ca="1" si="17"/>
        <v>688922.15735429409</v>
      </c>
      <c r="AZ61" s="4">
        <f t="shared" ca="1" si="17"/>
        <v>33180449.896380894</v>
      </c>
      <c r="BA61" s="4">
        <f t="shared" si="17"/>
        <v>0</v>
      </c>
      <c r="BB61" s="4">
        <f t="shared" si="17"/>
        <v>0</v>
      </c>
      <c r="BC61" s="4">
        <f t="shared" si="17"/>
        <v>0</v>
      </c>
      <c r="BD61" s="4">
        <f t="shared" si="17"/>
        <v>0</v>
      </c>
      <c r="BE61" s="4">
        <f t="shared" si="17"/>
        <v>0</v>
      </c>
      <c r="BF61" s="4">
        <f t="shared" si="17"/>
        <v>0</v>
      </c>
      <c r="BG61" s="4">
        <f t="shared" si="17"/>
        <v>0</v>
      </c>
      <c r="BH61" s="4">
        <f t="shared" si="17"/>
        <v>0</v>
      </c>
      <c r="BI61" s="4">
        <f t="shared" si="17"/>
        <v>0</v>
      </c>
      <c r="BK61" s="7">
        <f t="shared" ca="1" si="6"/>
        <v>0.18667228259405344</v>
      </c>
    </row>
    <row r="62" spans="1:63" x14ac:dyDescent="0.25">
      <c r="A62">
        <f t="shared" si="4"/>
        <v>51</v>
      </c>
      <c r="C62" s="4">
        <f t="shared" ref="C62:R70" ca="1" si="19">IF(C$11&lt;=$A62,C$7,0)+IF(C$11=$A62,C$8)</f>
        <v>-12344772.659999998</v>
      </c>
      <c r="D62" s="4">
        <f t="shared" ca="1" si="19"/>
        <v>114517.84768858641</v>
      </c>
      <c r="E62" s="4">
        <f t="shared" ca="1" si="19"/>
        <v>159245.50054871023</v>
      </c>
      <c r="F62" s="4">
        <f t="shared" ca="1" si="19"/>
        <v>163438.52059680008</v>
      </c>
      <c r="G62" s="4">
        <f t="shared" ca="1" si="19"/>
        <v>201368.27701295362</v>
      </c>
      <c r="H62" s="4">
        <f t="shared" ca="1" si="19"/>
        <v>239827.08047381925</v>
      </c>
      <c r="I62" s="4">
        <f t="shared" ca="1" si="19"/>
        <v>279310.91302801954</v>
      </c>
      <c r="J62" s="4">
        <f t="shared" ca="1" si="19"/>
        <v>319840.98635823879</v>
      </c>
      <c r="K62" s="4">
        <f t="shared" ca="1" si="19"/>
        <v>361438.90896353911</v>
      </c>
      <c r="L62" s="4">
        <f t="shared" ca="1" si="19"/>
        <v>326787.44633842469</v>
      </c>
      <c r="M62" s="4">
        <f t="shared" ca="1" si="19"/>
        <v>317294.14593355876</v>
      </c>
      <c r="N62" s="4">
        <f t="shared" ca="1" si="19"/>
        <v>172748.32687686911</v>
      </c>
      <c r="O62" s="4">
        <f t="shared" ca="1" si="19"/>
        <v>189248.76321755094</v>
      </c>
      <c r="P62" s="4">
        <f t="shared" ca="1" si="19"/>
        <v>206983.70851536031</v>
      </c>
      <c r="Q62" s="4">
        <f t="shared" ca="1" si="19"/>
        <v>224956.68581601168</v>
      </c>
      <c r="R62" s="4">
        <f t="shared" ca="1" si="19"/>
        <v>243170.2504686802</v>
      </c>
      <c r="S62" s="4">
        <f t="shared" ca="1" si="18"/>
        <v>261626.98263411425</v>
      </c>
      <c r="T62" s="4">
        <f t="shared" ca="1" si="18"/>
        <v>6448898.5332846474</v>
      </c>
      <c r="U62" s="4">
        <f t="shared" ca="1" si="18"/>
        <v>179086.06161055525</v>
      </c>
      <c r="V62" s="4">
        <f t="shared" ca="1" si="18"/>
        <v>198288.02881879662</v>
      </c>
      <c r="W62" s="4">
        <f t="shared" ca="1" si="18"/>
        <v>217743.73687839697</v>
      </c>
      <c r="X62" s="4">
        <f t="shared" ca="1" si="18"/>
        <v>98026.223746731732</v>
      </c>
      <c r="Y62" s="4">
        <f t="shared" ca="1" si="18"/>
        <v>101727.14024884228</v>
      </c>
      <c r="Z62" s="4">
        <f t="shared" ca="1" si="18"/>
        <v>-7003.577671958119</v>
      </c>
      <c r="AA62" s="4">
        <f t="shared" ca="1" si="18"/>
        <v>12482.101290081337</v>
      </c>
      <c r="AB62" s="4">
        <f t="shared" ca="1" si="18"/>
        <v>285069.22144404636</v>
      </c>
      <c r="AC62" s="4">
        <f t="shared" ca="1" si="18"/>
        <v>329043.37506145955</v>
      </c>
      <c r="AD62" s="4">
        <f t="shared" ca="1" si="18"/>
        <v>559330.91825866152</v>
      </c>
      <c r="AE62" s="4">
        <f t="shared" ca="1" si="18"/>
        <v>567555.48005837307</v>
      </c>
      <c r="AF62" s="4">
        <f t="shared" ca="1" si="18"/>
        <v>539793.92105305556</v>
      </c>
      <c r="AG62" s="4">
        <f t="shared" ca="1" si="18"/>
        <v>542710.37541020766</v>
      </c>
      <c r="AH62" s="4">
        <f t="shared" ca="1" si="16"/>
        <v>437603.66818053939</v>
      </c>
      <c r="AI62" s="4">
        <f t="shared" ca="1" si="16"/>
        <v>432755.14270066906</v>
      </c>
      <c r="AJ62" s="4">
        <f t="shared" ca="1" si="16"/>
        <v>372005.17562437686</v>
      </c>
      <c r="AK62" s="4">
        <f t="shared" ca="1" si="16"/>
        <v>377629.62396525982</v>
      </c>
      <c r="AL62" s="4">
        <f t="shared" ca="1" si="16"/>
        <v>383295.78924319911</v>
      </c>
      <c r="AM62" s="4">
        <f t="shared" ca="1" si="16"/>
        <v>389003.98087570776</v>
      </c>
      <c r="AN62" s="4">
        <f t="shared" ca="1" si="16"/>
        <v>394754.51057527633</v>
      </c>
      <c r="AO62" s="4">
        <f t="shared" ca="1" si="16"/>
        <v>400547.69236638531</v>
      </c>
      <c r="AP62" s="4">
        <f t="shared" ca="1" si="16"/>
        <v>406383.84260266158</v>
      </c>
      <c r="AQ62" s="4">
        <f t="shared" ca="1" si="16"/>
        <v>412263.27998414607</v>
      </c>
      <c r="AR62" s="4">
        <f t="shared" ca="1" si="16"/>
        <v>281634.37083790882</v>
      </c>
      <c r="AS62" s="4">
        <f t="shared" ca="1" si="16"/>
        <v>283421.1506852131</v>
      </c>
      <c r="AT62" s="4">
        <f t="shared" ca="1" si="16"/>
        <v>192427.14993305766</v>
      </c>
      <c r="AU62" s="4">
        <f t="shared" ca="1" si="16"/>
        <v>189017.51889142784</v>
      </c>
      <c r="AV62" s="4">
        <f t="shared" ca="1" si="16"/>
        <v>350340.67058192729</v>
      </c>
      <c r="AW62" s="4">
        <f t="shared" ca="1" si="16"/>
        <v>382482.67599187436</v>
      </c>
      <c r="AX62" s="4">
        <f t="shared" ca="1" si="17"/>
        <v>666020.96213893907</v>
      </c>
      <c r="AY62" s="4">
        <f t="shared" ca="1" si="17"/>
        <v>688922.15735429409</v>
      </c>
      <c r="AZ62" s="4">
        <f t="shared" ca="1" si="17"/>
        <v>792290.9041910636</v>
      </c>
      <c r="BA62" s="4">
        <f t="shared" ca="1" si="17"/>
        <v>33657973.920085654</v>
      </c>
      <c r="BB62" s="4">
        <f t="shared" si="17"/>
        <v>0</v>
      </c>
      <c r="BC62" s="4">
        <f t="shared" si="17"/>
        <v>0</v>
      </c>
      <c r="BD62" s="4">
        <f t="shared" si="17"/>
        <v>0</v>
      </c>
      <c r="BE62" s="4">
        <f t="shared" si="17"/>
        <v>0</v>
      </c>
      <c r="BF62" s="4">
        <f t="shared" si="17"/>
        <v>0</v>
      </c>
      <c r="BG62" s="4">
        <f t="shared" si="17"/>
        <v>0</v>
      </c>
      <c r="BH62" s="4">
        <f t="shared" si="17"/>
        <v>0</v>
      </c>
      <c r="BI62" s="4">
        <f t="shared" si="17"/>
        <v>0</v>
      </c>
      <c r="BK62" s="7">
        <f t="shared" ca="1" si="6"/>
        <v>0.1864449225121998</v>
      </c>
    </row>
    <row r="63" spans="1:63" x14ac:dyDescent="0.25">
      <c r="A63">
        <f t="shared" si="4"/>
        <v>52</v>
      </c>
      <c r="C63" s="4">
        <f t="shared" ca="1" si="19"/>
        <v>-12344772.659999998</v>
      </c>
      <c r="D63" s="4">
        <f t="shared" ca="1" si="19"/>
        <v>114517.84768858641</v>
      </c>
      <c r="E63" s="4">
        <f t="shared" ca="1" si="19"/>
        <v>159245.50054871023</v>
      </c>
      <c r="F63" s="4">
        <f t="shared" ca="1" si="19"/>
        <v>163438.52059680008</v>
      </c>
      <c r="G63" s="4">
        <f t="shared" ca="1" si="19"/>
        <v>201368.27701295362</v>
      </c>
      <c r="H63" s="4">
        <f t="shared" ca="1" si="19"/>
        <v>239827.08047381925</v>
      </c>
      <c r="I63" s="4">
        <f t="shared" ca="1" si="19"/>
        <v>279310.91302801954</v>
      </c>
      <c r="J63" s="4">
        <f t="shared" ca="1" si="19"/>
        <v>319840.98635823879</v>
      </c>
      <c r="K63" s="4">
        <f t="shared" ca="1" si="19"/>
        <v>361438.90896353911</v>
      </c>
      <c r="L63" s="4">
        <f t="shared" ca="1" si="19"/>
        <v>326787.44633842469</v>
      </c>
      <c r="M63" s="4">
        <f t="shared" ca="1" si="19"/>
        <v>317294.14593355876</v>
      </c>
      <c r="N63" s="4">
        <f t="shared" ca="1" si="19"/>
        <v>172748.32687686911</v>
      </c>
      <c r="O63" s="4">
        <f t="shared" ca="1" si="19"/>
        <v>189248.76321755094</v>
      </c>
      <c r="P63" s="4">
        <f t="shared" ca="1" si="19"/>
        <v>206983.70851536031</v>
      </c>
      <c r="Q63" s="4">
        <f t="shared" ca="1" si="19"/>
        <v>224956.68581601168</v>
      </c>
      <c r="R63" s="4">
        <f t="shared" ca="1" si="19"/>
        <v>243170.2504686802</v>
      </c>
      <c r="S63" s="4">
        <f t="shared" ca="1" si="18"/>
        <v>261626.98263411425</v>
      </c>
      <c r="T63" s="4">
        <f t="shared" ca="1" si="18"/>
        <v>6448898.5332846474</v>
      </c>
      <c r="U63" s="4">
        <f t="shared" ca="1" si="18"/>
        <v>179086.06161055525</v>
      </c>
      <c r="V63" s="4">
        <f t="shared" ca="1" si="18"/>
        <v>198288.02881879662</v>
      </c>
      <c r="W63" s="4">
        <f t="shared" ca="1" si="18"/>
        <v>217743.73687839697</v>
      </c>
      <c r="X63" s="4">
        <f t="shared" ca="1" si="18"/>
        <v>98026.223746731732</v>
      </c>
      <c r="Y63" s="4">
        <f t="shared" ca="1" si="18"/>
        <v>101727.14024884228</v>
      </c>
      <c r="Z63" s="4">
        <f t="shared" ca="1" si="18"/>
        <v>-7003.577671958119</v>
      </c>
      <c r="AA63" s="4">
        <f t="shared" ca="1" si="18"/>
        <v>12482.101290081337</v>
      </c>
      <c r="AB63" s="4">
        <f t="shared" ca="1" si="18"/>
        <v>285069.22144404636</v>
      </c>
      <c r="AC63" s="4">
        <f t="shared" ca="1" si="18"/>
        <v>329043.37506145955</v>
      </c>
      <c r="AD63" s="4">
        <f t="shared" ca="1" si="18"/>
        <v>559330.91825866152</v>
      </c>
      <c r="AE63" s="4">
        <f t="shared" ca="1" si="18"/>
        <v>567555.48005837307</v>
      </c>
      <c r="AF63" s="4">
        <f t="shared" ca="1" si="18"/>
        <v>539793.92105305556</v>
      </c>
      <c r="AG63" s="4">
        <f t="shared" ca="1" si="18"/>
        <v>542710.37541020766</v>
      </c>
      <c r="AH63" s="4">
        <f t="shared" ca="1" si="16"/>
        <v>437603.66818053939</v>
      </c>
      <c r="AI63" s="4">
        <f t="shared" ca="1" si="16"/>
        <v>432755.14270066906</v>
      </c>
      <c r="AJ63" s="4">
        <f t="shared" ca="1" si="16"/>
        <v>372005.17562437686</v>
      </c>
      <c r="AK63" s="4">
        <f t="shared" ca="1" si="16"/>
        <v>377629.62396525982</v>
      </c>
      <c r="AL63" s="4">
        <f t="shared" ca="1" si="16"/>
        <v>383295.78924319911</v>
      </c>
      <c r="AM63" s="4">
        <f t="shared" ca="1" si="16"/>
        <v>389003.98087570776</v>
      </c>
      <c r="AN63" s="4">
        <f t="shared" ca="1" si="16"/>
        <v>394754.51057527633</v>
      </c>
      <c r="AO63" s="4">
        <f t="shared" ca="1" si="16"/>
        <v>400547.69236638531</v>
      </c>
      <c r="AP63" s="4">
        <f t="shared" ca="1" si="16"/>
        <v>406383.84260266158</v>
      </c>
      <c r="AQ63" s="4">
        <f t="shared" ca="1" si="16"/>
        <v>412263.27998414607</v>
      </c>
      <c r="AR63" s="4">
        <f t="shared" ca="1" si="16"/>
        <v>281634.37083790882</v>
      </c>
      <c r="AS63" s="4">
        <f t="shared" ca="1" si="16"/>
        <v>283421.1506852131</v>
      </c>
      <c r="AT63" s="4">
        <f t="shared" ca="1" si="16"/>
        <v>192427.14993305766</v>
      </c>
      <c r="AU63" s="4">
        <f t="shared" ca="1" si="16"/>
        <v>189017.51889142784</v>
      </c>
      <c r="AV63" s="4">
        <f t="shared" ca="1" si="16"/>
        <v>350340.67058192729</v>
      </c>
      <c r="AW63" s="4">
        <f t="shared" ca="1" si="16"/>
        <v>382482.67599187436</v>
      </c>
      <c r="AX63" s="4">
        <f t="shared" ca="1" si="17"/>
        <v>666020.96213893907</v>
      </c>
      <c r="AY63" s="4">
        <f t="shared" ca="1" si="17"/>
        <v>688922.15735429409</v>
      </c>
      <c r="AZ63" s="4">
        <f t="shared" ca="1" si="17"/>
        <v>792290.9041910636</v>
      </c>
      <c r="BA63" s="4">
        <f t="shared" ca="1" si="17"/>
        <v>785898.55006147095</v>
      </c>
      <c r="BB63" s="4">
        <f t="shared" ca="1" si="17"/>
        <v>33889156.275328591</v>
      </c>
      <c r="BC63" s="4">
        <f t="shared" si="17"/>
        <v>0</v>
      </c>
      <c r="BD63" s="4">
        <f t="shared" si="17"/>
        <v>0</v>
      </c>
      <c r="BE63" s="4">
        <f t="shared" si="17"/>
        <v>0</v>
      </c>
      <c r="BF63" s="4">
        <f t="shared" si="17"/>
        <v>0</v>
      </c>
      <c r="BG63" s="4">
        <f t="shared" si="17"/>
        <v>0</v>
      </c>
      <c r="BH63" s="4">
        <f t="shared" si="17"/>
        <v>0</v>
      </c>
      <c r="BI63" s="4">
        <f t="shared" si="17"/>
        <v>0</v>
      </c>
      <c r="BK63" s="7">
        <f t="shared" ca="1" si="6"/>
        <v>0.18582458424740866</v>
      </c>
    </row>
    <row r="64" spans="1:63" x14ac:dyDescent="0.25">
      <c r="A64">
        <f t="shared" si="4"/>
        <v>53</v>
      </c>
      <c r="C64" s="4">
        <f t="shared" ca="1" si="19"/>
        <v>-12344772.659999998</v>
      </c>
      <c r="D64" s="4">
        <f t="shared" ca="1" si="19"/>
        <v>114517.84768858641</v>
      </c>
      <c r="E64" s="4">
        <f t="shared" ca="1" si="19"/>
        <v>159245.50054871023</v>
      </c>
      <c r="F64" s="4">
        <f t="shared" ca="1" si="19"/>
        <v>163438.52059680008</v>
      </c>
      <c r="G64" s="4">
        <f t="shared" ca="1" si="19"/>
        <v>201368.27701295362</v>
      </c>
      <c r="H64" s="4">
        <f t="shared" ca="1" si="19"/>
        <v>239827.08047381925</v>
      </c>
      <c r="I64" s="4">
        <f t="shared" ca="1" si="19"/>
        <v>279310.91302801954</v>
      </c>
      <c r="J64" s="4">
        <f t="shared" ca="1" si="19"/>
        <v>319840.98635823879</v>
      </c>
      <c r="K64" s="4">
        <f t="shared" ca="1" si="19"/>
        <v>361438.90896353911</v>
      </c>
      <c r="L64" s="4">
        <f t="shared" ca="1" si="19"/>
        <v>326787.44633842469</v>
      </c>
      <c r="M64" s="4">
        <f t="shared" ca="1" si="19"/>
        <v>317294.14593355876</v>
      </c>
      <c r="N64" s="4">
        <f t="shared" ca="1" si="19"/>
        <v>172748.32687686911</v>
      </c>
      <c r="O64" s="4">
        <f t="shared" ca="1" si="19"/>
        <v>189248.76321755094</v>
      </c>
      <c r="P64" s="4">
        <f t="shared" ca="1" si="19"/>
        <v>206983.70851536031</v>
      </c>
      <c r="Q64" s="4">
        <f t="shared" ca="1" si="19"/>
        <v>224956.68581601168</v>
      </c>
      <c r="R64" s="4">
        <f t="shared" ca="1" si="19"/>
        <v>243170.2504686802</v>
      </c>
      <c r="S64" s="4">
        <f t="shared" ca="1" si="18"/>
        <v>261626.98263411425</v>
      </c>
      <c r="T64" s="4">
        <f t="shared" ca="1" si="18"/>
        <v>6448898.5332846474</v>
      </c>
      <c r="U64" s="4">
        <f t="shared" ca="1" si="18"/>
        <v>179086.06161055525</v>
      </c>
      <c r="V64" s="4">
        <f t="shared" ca="1" si="18"/>
        <v>198288.02881879662</v>
      </c>
      <c r="W64" s="4">
        <f t="shared" ca="1" si="18"/>
        <v>217743.73687839697</v>
      </c>
      <c r="X64" s="4">
        <f t="shared" ca="1" si="18"/>
        <v>98026.223746731732</v>
      </c>
      <c r="Y64" s="4">
        <f t="shared" ca="1" si="18"/>
        <v>101727.14024884228</v>
      </c>
      <c r="Z64" s="4">
        <f t="shared" ca="1" si="18"/>
        <v>-7003.577671958119</v>
      </c>
      <c r="AA64" s="4">
        <f t="shared" ca="1" si="18"/>
        <v>12482.101290081337</v>
      </c>
      <c r="AB64" s="4">
        <f t="shared" ca="1" si="18"/>
        <v>285069.22144404636</v>
      </c>
      <c r="AC64" s="4">
        <f t="shared" ca="1" si="18"/>
        <v>329043.37506145955</v>
      </c>
      <c r="AD64" s="4">
        <f t="shared" ca="1" si="18"/>
        <v>559330.91825866152</v>
      </c>
      <c r="AE64" s="4">
        <f t="shared" ca="1" si="18"/>
        <v>567555.48005837307</v>
      </c>
      <c r="AF64" s="4">
        <f t="shared" ca="1" si="18"/>
        <v>539793.92105305556</v>
      </c>
      <c r="AG64" s="4">
        <f t="shared" ca="1" si="18"/>
        <v>542710.37541020766</v>
      </c>
      <c r="AH64" s="4">
        <f t="shared" ca="1" si="16"/>
        <v>437603.66818053939</v>
      </c>
      <c r="AI64" s="4">
        <f t="shared" ca="1" si="16"/>
        <v>432755.14270066906</v>
      </c>
      <c r="AJ64" s="4">
        <f t="shared" ca="1" si="16"/>
        <v>372005.17562437686</v>
      </c>
      <c r="AK64" s="4">
        <f t="shared" ca="1" si="16"/>
        <v>377629.62396525982</v>
      </c>
      <c r="AL64" s="4">
        <f t="shared" ca="1" si="16"/>
        <v>383295.78924319911</v>
      </c>
      <c r="AM64" s="4">
        <f t="shared" ca="1" si="16"/>
        <v>389003.98087570776</v>
      </c>
      <c r="AN64" s="4">
        <f t="shared" ca="1" si="16"/>
        <v>394754.51057527633</v>
      </c>
      <c r="AO64" s="4">
        <f t="shared" ca="1" si="16"/>
        <v>400547.69236638531</v>
      </c>
      <c r="AP64" s="4">
        <f t="shared" ca="1" si="16"/>
        <v>406383.84260266158</v>
      </c>
      <c r="AQ64" s="4">
        <f t="shared" ca="1" si="16"/>
        <v>412263.27998414607</v>
      </c>
      <c r="AR64" s="4">
        <f t="shared" ca="1" si="16"/>
        <v>281634.37083790882</v>
      </c>
      <c r="AS64" s="4">
        <f t="shared" ca="1" si="16"/>
        <v>283421.1506852131</v>
      </c>
      <c r="AT64" s="4">
        <f t="shared" ca="1" si="16"/>
        <v>192427.14993305766</v>
      </c>
      <c r="AU64" s="4">
        <f t="shared" ca="1" si="16"/>
        <v>189017.51889142784</v>
      </c>
      <c r="AV64" s="4">
        <f t="shared" ca="1" si="16"/>
        <v>350340.67058192729</v>
      </c>
      <c r="AW64" s="4">
        <f t="shared" ca="1" si="16"/>
        <v>382482.67599187436</v>
      </c>
      <c r="AX64" s="4">
        <f t="shared" ca="1" si="17"/>
        <v>666020.96213893907</v>
      </c>
      <c r="AY64" s="4">
        <f t="shared" ca="1" si="17"/>
        <v>688922.15735429409</v>
      </c>
      <c r="AZ64" s="4">
        <f t="shared" ca="1" si="17"/>
        <v>792290.9041910636</v>
      </c>
      <c r="BA64" s="4">
        <f t="shared" ca="1" si="17"/>
        <v>785898.55006147095</v>
      </c>
      <c r="BB64" s="4">
        <f t="shared" ca="1" si="17"/>
        <v>602623.40522271732</v>
      </c>
      <c r="BC64" s="4">
        <f t="shared" ca="1" si="17"/>
        <v>34310889.226065658</v>
      </c>
      <c r="BD64" s="4">
        <f t="shared" si="17"/>
        <v>0</v>
      </c>
      <c r="BE64" s="4">
        <f t="shared" si="17"/>
        <v>0</v>
      </c>
      <c r="BF64" s="4">
        <f t="shared" si="17"/>
        <v>0</v>
      </c>
      <c r="BG64" s="4">
        <f t="shared" si="17"/>
        <v>0</v>
      </c>
      <c r="BH64" s="4">
        <f t="shared" si="17"/>
        <v>0</v>
      </c>
      <c r="BI64" s="4">
        <f t="shared" si="17"/>
        <v>0</v>
      </c>
      <c r="BK64" s="7">
        <f ca="1">-1+(1+IRR(C64:BI64))^4</f>
        <v>0.18522289031793027</v>
      </c>
    </row>
    <row r="65" spans="1:63" x14ac:dyDescent="0.25">
      <c r="A65">
        <f t="shared" si="4"/>
        <v>54</v>
      </c>
      <c r="C65" s="4">
        <f t="shared" ca="1" si="19"/>
        <v>-12344772.659999998</v>
      </c>
      <c r="D65" s="4">
        <f t="shared" ca="1" si="19"/>
        <v>114517.84768858641</v>
      </c>
      <c r="E65" s="4">
        <f t="shared" ca="1" si="19"/>
        <v>159245.50054871023</v>
      </c>
      <c r="F65" s="4">
        <f t="shared" ca="1" si="19"/>
        <v>163438.52059680008</v>
      </c>
      <c r="G65" s="4">
        <f t="shared" ca="1" si="19"/>
        <v>201368.27701295362</v>
      </c>
      <c r="H65" s="4">
        <f t="shared" ca="1" si="19"/>
        <v>239827.08047381925</v>
      </c>
      <c r="I65" s="4">
        <f t="shared" ca="1" si="19"/>
        <v>279310.91302801954</v>
      </c>
      <c r="J65" s="4">
        <f t="shared" ca="1" si="19"/>
        <v>319840.98635823879</v>
      </c>
      <c r="K65" s="4">
        <f t="shared" ca="1" si="19"/>
        <v>361438.90896353911</v>
      </c>
      <c r="L65" s="4">
        <f t="shared" ca="1" si="19"/>
        <v>326787.44633842469</v>
      </c>
      <c r="M65" s="4">
        <f t="shared" ca="1" si="19"/>
        <v>317294.14593355876</v>
      </c>
      <c r="N65" s="4">
        <f t="shared" ca="1" si="19"/>
        <v>172748.32687686911</v>
      </c>
      <c r="O65" s="4">
        <f t="shared" ca="1" si="19"/>
        <v>189248.76321755094</v>
      </c>
      <c r="P65" s="4">
        <f t="shared" ca="1" si="19"/>
        <v>206983.70851536031</v>
      </c>
      <c r="Q65" s="4">
        <f t="shared" ca="1" si="19"/>
        <v>224956.68581601168</v>
      </c>
      <c r="R65" s="4">
        <f t="shared" ca="1" si="19"/>
        <v>243170.2504686802</v>
      </c>
      <c r="S65" s="4">
        <f t="shared" ca="1" si="18"/>
        <v>261626.98263411425</v>
      </c>
      <c r="T65" s="4">
        <f t="shared" ca="1" si="18"/>
        <v>6448898.5332846474</v>
      </c>
      <c r="U65" s="4">
        <f t="shared" ca="1" si="18"/>
        <v>179086.06161055525</v>
      </c>
      <c r="V65" s="4">
        <f t="shared" ca="1" si="18"/>
        <v>198288.02881879662</v>
      </c>
      <c r="W65" s="4">
        <f t="shared" ca="1" si="18"/>
        <v>217743.73687839697</v>
      </c>
      <c r="X65" s="4">
        <f t="shared" ca="1" si="18"/>
        <v>98026.223746731732</v>
      </c>
      <c r="Y65" s="4">
        <f t="shared" ca="1" si="18"/>
        <v>101727.14024884228</v>
      </c>
      <c r="Z65" s="4">
        <f t="shared" ca="1" si="18"/>
        <v>-7003.577671958119</v>
      </c>
      <c r="AA65" s="4">
        <f t="shared" ca="1" si="18"/>
        <v>12482.101290081337</v>
      </c>
      <c r="AB65" s="4">
        <f t="shared" ca="1" si="18"/>
        <v>285069.22144404636</v>
      </c>
      <c r="AC65" s="4">
        <f t="shared" ca="1" si="18"/>
        <v>329043.37506145955</v>
      </c>
      <c r="AD65" s="4">
        <f t="shared" ca="1" si="18"/>
        <v>559330.91825866152</v>
      </c>
      <c r="AE65" s="4">
        <f t="shared" ca="1" si="18"/>
        <v>567555.48005837307</v>
      </c>
      <c r="AF65" s="4">
        <f t="shared" ca="1" si="18"/>
        <v>539793.92105305556</v>
      </c>
      <c r="AG65" s="4">
        <f t="shared" ca="1" si="18"/>
        <v>542710.37541020766</v>
      </c>
      <c r="AH65" s="4">
        <f t="shared" ca="1" si="16"/>
        <v>437603.66818053939</v>
      </c>
      <c r="AI65" s="4">
        <f t="shared" ca="1" si="16"/>
        <v>432755.14270066906</v>
      </c>
      <c r="AJ65" s="4">
        <f t="shared" ca="1" si="16"/>
        <v>372005.17562437686</v>
      </c>
      <c r="AK65" s="4">
        <f t="shared" ca="1" si="16"/>
        <v>377629.62396525982</v>
      </c>
      <c r="AL65" s="4">
        <f t="shared" ca="1" si="16"/>
        <v>383295.78924319911</v>
      </c>
      <c r="AM65" s="4">
        <f t="shared" ca="1" si="16"/>
        <v>389003.98087570776</v>
      </c>
      <c r="AN65" s="4">
        <f t="shared" ca="1" si="16"/>
        <v>394754.51057527633</v>
      </c>
      <c r="AO65" s="4">
        <f t="shared" ca="1" si="16"/>
        <v>400547.69236638531</v>
      </c>
      <c r="AP65" s="4">
        <f t="shared" ca="1" si="16"/>
        <v>406383.84260266158</v>
      </c>
      <c r="AQ65" s="4">
        <f t="shared" ca="1" si="16"/>
        <v>412263.27998414607</v>
      </c>
      <c r="AR65" s="4">
        <f t="shared" ca="1" si="16"/>
        <v>281634.37083790882</v>
      </c>
      <c r="AS65" s="4">
        <f t="shared" ca="1" si="16"/>
        <v>283421.1506852131</v>
      </c>
      <c r="AT65" s="4">
        <f t="shared" ca="1" si="16"/>
        <v>192427.14993305766</v>
      </c>
      <c r="AU65" s="4">
        <f t="shared" ca="1" si="16"/>
        <v>189017.51889142784</v>
      </c>
      <c r="AV65" s="4">
        <f t="shared" ca="1" si="16"/>
        <v>350340.67058192729</v>
      </c>
      <c r="AW65" s="4">
        <f t="shared" ca="1" si="16"/>
        <v>382482.67599187436</v>
      </c>
      <c r="AX65" s="4">
        <f t="shared" ca="1" si="17"/>
        <v>666020.96213893907</v>
      </c>
      <c r="AY65" s="4">
        <f t="shared" ca="1" si="17"/>
        <v>688922.15735429409</v>
      </c>
      <c r="AZ65" s="4">
        <f t="shared" ca="1" si="17"/>
        <v>792290.9041910636</v>
      </c>
      <c r="BA65" s="4">
        <f t="shared" ca="1" si="17"/>
        <v>785898.55006147095</v>
      </c>
      <c r="BB65" s="4">
        <f t="shared" ca="1" si="17"/>
        <v>602623.40522271732</v>
      </c>
      <c r="BC65" s="4">
        <f t="shared" ca="1" si="17"/>
        <v>608022.78274959652</v>
      </c>
      <c r="BD65" s="4">
        <f t="shared" ca="1" si="17"/>
        <v>34868443.981204294</v>
      </c>
      <c r="BE65" s="4">
        <f t="shared" si="17"/>
        <v>0</v>
      </c>
      <c r="BF65" s="4">
        <f t="shared" si="17"/>
        <v>0</v>
      </c>
      <c r="BG65" s="4">
        <f t="shared" si="17"/>
        <v>0</v>
      </c>
      <c r="BH65" s="4">
        <f t="shared" si="17"/>
        <v>0</v>
      </c>
      <c r="BI65" s="4">
        <f t="shared" si="17"/>
        <v>0</v>
      </c>
      <c r="BK65" s="7">
        <f t="shared" ca="1" si="6"/>
        <v>0.18482094718010034</v>
      </c>
    </row>
    <row r="66" spans="1:63" x14ac:dyDescent="0.25">
      <c r="A66">
        <f t="shared" si="4"/>
        <v>55</v>
      </c>
      <c r="C66" s="4">
        <f t="shared" ca="1" si="19"/>
        <v>-12344772.659999998</v>
      </c>
      <c r="D66" s="4">
        <f t="shared" ca="1" si="19"/>
        <v>114517.84768858641</v>
      </c>
      <c r="E66" s="4">
        <f t="shared" ca="1" si="19"/>
        <v>159245.50054871023</v>
      </c>
      <c r="F66" s="4">
        <f t="shared" ca="1" si="19"/>
        <v>163438.52059680008</v>
      </c>
      <c r="G66" s="4">
        <f t="shared" ca="1" si="19"/>
        <v>201368.27701295362</v>
      </c>
      <c r="H66" s="4">
        <f t="shared" ca="1" si="19"/>
        <v>239827.08047381925</v>
      </c>
      <c r="I66" s="4">
        <f t="shared" ca="1" si="19"/>
        <v>279310.91302801954</v>
      </c>
      <c r="J66" s="4">
        <f t="shared" ca="1" si="19"/>
        <v>319840.98635823879</v>
      </c>
      <c r="K66" s="4">
        <f t="shared" ca="1" si="19"/>
        <v>361438.90896353911</v>
      </c>
      <c r="L66" s="4">
        <f t="shared" ca="1" si="19"/>
        <v>326787.44633842469</v>
      </c>
      <c r="M66" s="4">
        <f t="shared" ca="1" si="19"/>
        <v>317294.14593355876</v>
      </c>
      <c r="N66" s="4">
        <f t="shared" ca="1" si="19"/>
        <v>172748.32687686911</v>
      </c>
      <c r="O66" s="4">
        <f t="shared" ca="1" si="19"/>
        <v>189248.76321755094</v>
      </c>
      <c r="P66" s="4">
        <f t="shared" ca="1" si="19"/>
        <v>206983.70851536031</v>
      </c>
      <c r="Q66" s="4">
        <f t="shared" ca="1" si="19"/>
        <v>224956.68581601168</v>
      </c>
      <c r="R66" s="4">
        <f t="shared" ca="1" si="19"/>
        <v>243170.2504686802</v>
      </c>
      <c r="S66" s="4">
        <f t="shared" ca="1" si="18"/>
        <v>261626.98263411425</v>
      </c>
      <c r="T66" s="4">
        <f t="shared" ca="1" si="18"/>
        <v>6448898.5332846474</v>
      </c>
      <c r="U66" s="4">
        <f t="shared" ca="1" si="18"/>
        <v>179086.06161055525</v>
      </c>
      <c r="V66" s="4">
        <f t="shared" ca="1" si="18"/>
        <v>198288.02881879662</v>
      </c>
      <c r="W66" s="4">
        <f t="shared" ca="1" si="18"/>
        <v>217743.73687839697</v>
      </c>
      <c r="X66" s="4">
        <f t="shared" ca="1" si="18"/>
        <v>98026.223746731732</v>
      </c>
      <c r="Y66" s="4">
        <f t="shared" ca="1" si="18"/>
        <v>101727.14024884228</v>
      </c>
      <c r="Z66" s="4">
        <f t="shared" ca="1" si="18"/>
        <v>-7003.577671958119</v>
      </c>
      <c r="AA66" s="4">
        <f t="shared" ca="1" si="18"/>
        <v>12482.101290081337</v>
      </c>
      <c r="AB66" s="4">
        <f t="shared" ca="1" si="18"/>
        <v>285069.22144404636</v>
      </c>
      <c r="AC66" s="4">
        <f t="shared" ca="1" si="18"/>
        <v>329043.37506145955</v>
      </c>
      <c r="AD66" s="4">
        <f t="shared" ca="1" si="18"/>
        <v>559330.91825866152</v>
      </c>
      <c r="AE66" s="4">
        <f t="shared" ca="1" si="18"/>
        <v>567555.48005837307</v>
      </c>
      <c r="AF66" s="4">
        <f t="shared" ca="1" si="18"/>
        <v>539793.92105305556</v>
      </c>
      <c r="AG66" s="4">
        <f t="shared" ca="1" si="18"/>
        <v>542710.37541020766</v>
      </c>
      <c r="AH66" s="4">
        <f t="shared" ca="1" si="16"/>
        <v>437603.66818053939</v>
      </c>
      <c r="AI66" s="4">
        <f t="shared" ca="1" si="16"/>
        <v>432755.14270066906</v>
      </c>
      <c r="AJ66" s="4">
        <f t="shared" ca="1" si="16"/>
        <v>372005.17562437686</v>
      </c>
      <c r="AK66" s="4">
        <f t="shared" ca="1" si="16"/>
        <v>377629.62396525982</v>
      </c>
      <c r="AL66" s="4">
        <f t="shared" ca="1" si="16"/>
        <v>383295.78924319911</v>
      </c>
      <c r="AM66" s="4">
        <f t="shared" ca="1" si="16"/>
        <v>389003.98087570776</v>
      </c>
      <c r="AN66" s="4">
        <f t="shared" ca="1" si="16"/>
        <v>394754.51057527633</v>
      </c>
      <c r="AO66" s="4">
        <f t="shared" ca="1" si="16"/>
        <v>400547.69236638531</v>
      </c>
      <c r="AP66" s="4">
        <f t="shared" ca="1" si="16"/>
        <v>406383.84260266158</v>
      </c>
      <c r="AQ66" s="4">
        <f t="shared" ca="1" si="16"/>
        <v>412263.27998414607</v>
      </c>
      <c r="AR66" s="4">
        <f t="shared" ca="1" si="16"/>
        <v>281634.37083790882</v>
      </c>
      <c r="AS66" s="4">
        <f t="shared" ca="1" si="16"/>
        <v>283421.1506852131</v>
      </c>
      <c r="AT66" s="4">
        <f t="shared" ca="1" si="16"/>
        <v>192427.14993305766</v>
      </c>
      <c r="AU66" s="4">
        <f t="shared" ca="1" si="16"/>
        <v>189017.51889142784</v>
      </c>
      <c r="AV66" s="4">
        <f t="shared" ca="1" si="16"/>
        <v>350340.67058192729</v>
      </c>
      <c r="AW66" s="4">
        <f t="shared" ca="1" si="16"/>
        <v>382482.67599187436</v>
      </c>
      <c r="AX66" s="4">
        <f t="shared" ca="1" si="17"/>
        <v>666020.96213893907</v>
      </c>
      <c r="AY66" s="4">
        <f t="shared" ca="1" si="17"/>
        <v>688922.15735429409</v>
      </c>
      <c r="AZ66" s="4">
        <f t="shared" ca="1" si="17"/>
        <v>792290.9041910636</v>
      </c>
      <c r="BA66" s="4">
        <f t="shared" ca="1" si="17"/>
        <v>785898.55006147095</v>
      </c>
      <c r="BB66" s="4">
        <f t="shared" ca="1" si="17"/>
        <v>602623.40522271732</v>
      </c>
      <c r="BC66" s="4">
        <f t="shared" ca="1" si="17"/>
        <v>608022.78274959652</v>
      </c>
      <c r="BD66" s="4">
        <f t="shared" ca="1" si="17"/>
        <v>569061.29625513754</v>
      </c>
      <c r="BE66" s="4">
        <f t="shared" ca="1" si="17"/>
        <v>35472633.068026401</v>
      </c>
      <c r="BF66" s="4">
        <f t="shared" si="17"/>
        <v>0</v>
      </c>
      <c r="BG66" s="4">
        <f t="shared" si="17"/>
        <v>0</v>
      </c>
      <c r="BH66" s="4">
        <f t="shared" si="17"/>
        <v>0</v>
      </c>
      <c r="BI66" s="4">
        <f t="shared" si="17"/>
        <v>0</v>
      </c>
      <c r="BK66" s="7">
        <f t="shared" ca="1" si="6"/>
        <v>0.1844178333608828</v>
      </c>
    </row>
    <row r="67" spans="1:63" x14ac:dyDescent="0.25">
      <c r="A67">
        <f t="shared" si="4"/>
        <v>56</v>
      </c>
      <c r="C67" s="4">
        <f t="shared" ca="1" si="19"/>
        <v>-12344772.659999998</v>
      </c>
      <c r="D67" s="4">
        <f t="shared" ca="1" si="19"/>
        <v>114517.84768858641</v>
      </c>
      <c r="E67" s="4">
        <f t="shared" ca="1" si="19"/>
        <v>159245.50054871023</v>
      </c>
      <c r="F67" s="4">
        <f t="shared" ca="1" si="19"/>
        <v>163438.52059680008</v>
      </c>
      <c r="G67" s="4">
        <f t="shared" ca="1" si="19"/>
        <v>201368.27701295362</v>
      </c>
      <c r="H67" s="4">
        <f t="shared" ca="1" si="19"/>
        <v>239827.08047381925</v>
      </c>
      <c r="I67" s="4">
        <f t="shared" ca="1" si="19"/>
        <v>279310.91302801954</v>
      </c>
      <c r="J67" s="4">
        <f t="shared" ca="1" si="19"/>
        <v>319840.98635823879</v>
      </c>
      <c r="K67" s="4">
        <f t="shared" ca="1" si="19"/>
        <v>361438.90896353911</v>
      </c>
      <c r="L67" s="4">
        <f t="shared" ca="1" si="19"/>
        <v>326787.44633842469</v>
      </c>
      <c r="M67" s="4">
        <f t="shared" ca="1" si="19"/>
        <v>317294.14593355876</v>
      </c>
      <c r="N67" s="4">
        <f t="shared" ca="1" si="19"/>
        <v>172748.32687686911</v>
      </c>
      <c r="O67" s="4">
        <f t="shared" ca="1" si="19"/>
        <v>189248.76321755094</v>
      </c>
      <c r="P67" s="4">
        <f t="shared" ca="1" si="19"/>
        <v>206983.70851536031</v>
      </c>
      <c r="Q67" s="4">
        <f t="shared" ca="1" si="19"/>
        <v>224956.68581601168</v>
      </c>
      <c r="R67" s="4">
        <f t="shared" ca="1" si="19"/>
        <v>243170.2504686802</v>
      </c>
      <c r="S67" s="4">
        <f t="shared" ca="1" si="18"/>
        <v>261626.98263411425</v>
      </c>
      <c r="T67" s="4">
        <f t="shared" ca="1" si="18"/>
        <v>6448898.5332846474</v>
      </c>
      <c r="U67" s="4">
        <f t="shared" ca="1" si="18"/>
        <v>179086.06161055525</v>
      </c>
      <c r="V67" s="4">
        <f t="shared" ca="1" si="18"/>
        <v>198288.02881879662</v>
      </c>
      <c r="W67" s="4">
        <f t="shared" ca="1" si="18"/>
        <v>217743.73687839697</v>
      </c>
      <c r="X67" s="4">
        <f t="shared" ca="1" si="18"/>
        <v>98026.223746731732</v>
      </c>
      <c r="Y67" s="4">
        <f t="shared" ca="1" si="18"/>
        <v>101727.14024884228</v>
      </c>
      <c r="Z67" s="4">
        <f t="shared" ca="1" si="18"/>
        <v>-7003.577671958119</v>
      </c>
      <c r="AA67" s="4">
        <f t="shared" ca="1" si="18"/>
        <v>12482.101290081337</v>
      </c>
      <c r="AB67" s="4">
        <f t="shared" ca="1" si="18"/>
        <v>285069.22144404636</v>
      </c>
      <c r="AC67" s="4">
        <f t="shared" ca="1" si="18"/>
        <v>329043.37506145955</v>
      </c>
      <c r="AD67" s="4">
        <f t="shared" ca="1" si="18"/>
        <v>559330.91825866152</v>
      </c>
      <c r="AE67" s="4">
        <f t="shared" ca="1" si="18"/>
        <v>567555.48005837307</v>
      </c>
      <c r="AF67" s="4">
        <f t="shared" ca="1" si="18"/>
        <v>539793.92105305556</v>
      </c>
      <c r="AG67" s="4">
        <f t="shared" ca="1" si="18"/>
        <v>542710.37541020766</v>
      </c>
      <c r="AH67" s="4">
        <f t="shared" ca="1" si="16"/>
        <v>437603.66818053939</v>
      </c>
      <c r="AI67" s="4">
        <f t="shared" ca="1" si="16"/>
        <v>432755.14270066906</v>
      </c>
      <c r="AJ67" s="4">
        <f t="shared" ca="1" si="16"/>
        <v>372005.17562437686</v>
      </c>
      <c r="AK67" s="4">
        <f t="shared" ca="1" si="16"/>
        <v>377629.62396525982</v>
      </c>
      <c r="AL67" s="4">
        <f t="shared" ca="1" si="16"/>
        <v>383295.78924319911</v>
      </c>
      <c r="AM67" s="4">
        <f t="shared" ca="1" si="16"/>
        <v>389003.98087570776</v>
      </c>
      <c r="AN67" s="4">
        <f t="shared" ca="1" si="16"/>
        <v>394754.51057527633</v>
      </c>
      <c r="AO67" s="4">
        <f t="shared" ca="1" si="16"/>
        <v>400547.69236638531</v>
      </c>
      <c r="AP67" s="4">
        <f t="shared" ca="1" si="16"/>
        <v>406383.84260266158</v>
      </c>
      <c r="AQ67" s="4">
        <f t="shared" ca="1" si="16"/>
        <v>412263.27998414607</v>
      </c>
      <c r="AR67" s="4">
        <f t="shared" ca="1" si="16"/>
        <v>281634.37083790882</v>
      </c>
      <c r="AS67" s="4">
        <f t="shared" ca="1" si="16"/>
        <v>283421.1506852131</v>
      </c>
      <c r="AT67" s="4">
        <f t="shared" ca="1" si="16"/>
        <v>192427.14993305766</v>
      </c>
      <c r="AU67" s="4">
        <f t="shared" ca="1" si="16"/>
        <v>189017.51889142784</v>
      </c>
      <c r="AV67" s="4">
        <f t="shared" ca="1" si="16"/>
        <v>350340.67058192729</v>
      </c>
      <c r="AW67" s="4">
        <f t="shared" ca="1" si="16"/>
        <v>382482.67599187436</v>
      </c>
      <c r="AX67" s="4">
        <f t="shared" ca="1" si="17"/>
        <v>666020.96213893907</v>
      </c>
      <c r="AY67" s="4">
        <f t="shared" ca="1" si="17"/>
        <v>688922.15735429409</v>
      </c>
      <c r="AZ67" s="4">
        <f t="shared" ca="1" si="17"/>
        <v>792290.9041910636</v>
      </c>
      <c r="BA67" s="4">
        <f t="shared" ca="1" si="17"/>
        <v>785898.55006147095</v>
      </c>
      <c r="BB67" s="4">
        <f t="shared" ca="1" si="17"/>
        <v>602623.40522271732</v>
      </c>
      <c r="BC67" s="4">
        <f t="shared" ca="1" si="17"/>
        <v>608022.78274959652</v>
      </c>
      <c r="BD67" s="4">
        <f t="shared" ca="1" si="17"/>
        <v>569061.29625513754</v>
      </c>
      <c r="BE67" s="4">
        <f t="shared" ca="1" si="17"/>
        <v>571627.69311415707</v>
      </c>
      <c r="BF67" s="4">
        <f t="shared" ca="1" si="17"/>
        <v>36059136.849519596</v>
      </c>
      <c r="BG67" s="4">
        <f t="shared" si="17"/>
        <v>0</v>
      </c>
      <c r="BH67" s="4">
        <f t="shared" si="17"/>
        <v>0</v>
      </c>
      <c r="BI67" s="4">
        <f t="shared" si="17"/>
        <v>0</v>
      </c>
      <c r="BK67" s="7">
        <f t="shared" ca="1" si="6"/>
        <v>0.18398599931819293</v>
      </c>
    </row>
    <row r="68" spans="1:63" x14ac:dyDescent="0.25">
      <c r="A68">
        <f t="shared" si="4"/>
        <v>57</v>
      </c>
      <c r="C68" s="4">
        <f t="shared" ca="1" si="19"/>
        <v>-12344772.659999998</v>
      </c>
      <c r="D68" s="4">
        <f t="shared" ca="1" si="19"/>
        <v>114517.84768858641</v>
      </c>
      <c r="E68" s="4">
        <f t="shared" ca="1" si="19"/>
        <v>159245.50054871023</v>
      </c>
      <c r="F68" s="4">
        <f t="shared" ca="1" si="19"/>
        <v>163438.52059680008</v>
      </c>
      <c r="G68" s="4">
        <f t="shared" ca="1" si="19"/>
        <v>201368.27701295362</v>
      </c>
      <c r="H68" s="4">
        <f t="shared" ca="1" si="19"/>
        <v>239827.08047381925</v>
      </c>
      <c r="I68" s="4">
        <f t="shared" ca="1" si="19"/>
        <v>279310.91302801954</v>
      </c>
      <c r="J68" s="4">
        <f t="shared" ca="1" si="19"/>
        <v>319840.98635823879</v>
      </c>
      <c r="K68" s="4">
        <f t="shared" ca="1" si="19"/>
        <v>361438.90896353911</v>
      </c>
      <c r="L68" s="4">
        <f t="shared" ca="1" si="19"/>
        <v>326787.44633842469</v>
      </c>
      <c r="M68" s="4">
        <f t="shared" ca="1" si="19"/>
        <v>317294.14593355876</v>
      </c>
      <c r="N68" s="4">
        <f t="shared" ca="1" si="19"/>
        <v>172748.32687686911</v>
      </c>
      <c r="O68" s="4">
        <f t="shared" ca="1" si="19"/>
        <v>189248.76321755094</v>
      </c>
      <c r="P68" s="4">
        <f t="shared" ca="1" si="19"/>
        <v>206983.70851536031</v>
      </c>
      <c r="Q68" s="4">
        <f t="shared" ca="1" si="19"/>
        <v>224956.68581601168</v>
      </c>
      <c r="R68" s="4">
        <f t="shared" ca="1" si="19"/>
        <v>243170.2504686802</v>
      </c>
      <c r="S68" s="4">
        <f t="shared" ca="1" si="18"/>
        <v>261626.98263411425</v>
      </c>
      <c r="T68" s="4">
        <f t="shared" ca="1" si="18"/>
        <v>6448898.5332846474</v>
      </c>
      <c r="U68" s="4">
        <f t="shared" ca="1" si="18"/>
        <v>179086.06161055525</v>
      </c>
      <c r="V68" s="4">
        <f t="shared" ca="1" si="18"/>
        <v>198288.02881879662</v>
      </c>
      <c r="W68" s="4">
        <f t="shared" ca="1" si="18"/>
        <v>217743.73687839697</v>
      </c>
      <c r="X68" s="4">
        <f t="shared" ca="1" si="18"/>
        <v>98026.223746731732</v>
      </c>
      <c r="Y68" s="4">
        <f t="shared" ca="1" si="18"/>
        <v>101727.14024884228</v>
      </c>
      <c r="Z68" s="4">
        <f t="shared" ca="1" si="18"/>
        <v>-7003.577671958119</v>
      </c>
      <c r="AA68" s="4">
        <f t="shared" ca="1" si="18"/>
        <v>12482.101290081337</v>
      </c>
      <c r="AB68" s="4">
        <f t="shared" ca="1" si="18"/>
        <v>285069.22144404636</v>
      </c>
      <c r="AC68" s="4">
        <f t="shared" ca="1" si="18"/>
        <v>329043.37506145955</v>
      </c>
      <c r="AD68" s="4">
        <f t="shared" ca="1" si="18"/>
        <v>559330.91825866152</v>
      </c>
      <c r="AE68" s="4">
        <f t="shared" ca="1" si="18"/>
        <v>567555.48005837307</v>
      </c>
      <c r="AF68" s="4">
        <f t="shared" ca="1" si="18"/>
        <v>539793.92105305556</v>
      </c>
      <c r="AG68" s="4">
        <f t="shared" ca="1" si="18"/>
        <v>542710.37541020766</v>
      </c>
      <c r="AH68" s="4">
        <f t="shared" ca="1" si="16"/>
        <v>437603.66818053939</v>
      </c>
      <c r="AI68" s="4">
        <f t="shared" ca="1" si="16"/>
        <v>432755.14270066906</v>
      </c>
      <c r="AJ68" s="4">
        <f t="shared" ca="1" si="16"/>
        <v>372005.17562437686</v>
      </c>
      <c r="AK68" s="4">
        <f t="shared" ca="1" si="16"/>
        <v>377629.62396525982</v>
      </c>
      <c r="AL68" s="4">
        <f t="shared" ca="1" si="16"/>
        <v>383295.78924319911</v>
      </c>
      <c r="AM68" s="4">
        <f t="shared" ca="1" si="16"/>
        <v>389003.98087570776</v>
      </c>
      <c r="AN68" s="4">
        <f t="shared" ca="1" si="16"/>
        <v>394754.51057527633</v>
      </c>
      <c r="AO68" s="4">
        <f t="shared" ca="1" si="16"/>
        <v>400547.69236638531</v>
      </c>
      <c r="AP68" s="4">
        <f t="shared" ca="1" si="16"/>
        <v>406383.84260266158</v>
      </c>
      <c r="AQ68" s="4">
        <f t="shared" ca="1" si="16"/>
        <v>412263.27998414607</v>
      </c>
      <c r="AR68" s="4">
        <f t="shared" ca="1" si="16"/>
        <v>281634.37083790882</v>
      </c>
      <c r="AS68" s="4">
        <f t="shared" ca="1" si="16"/>
        <v>283421.1506852131</v>
      </c>
      <c r="AT68" s="4">
        <f t="shared" ca="1" si="16"/>
        <v>192427.14993305766</v>
      </c>
      <c r="AU68" s="4">
        <f t="shared" ca="1" si="16"/>
        <v>189017.51889142784</v>
      </c>
      <c r="AV68" s="4">
        <f t="shared" ca="1" si="16"/>
        <v>350340.67058192729</v>
      </c>
      <c r="AW68" s="4">
        <f t="shared" ca="1" si="16"/>
        <v>382482.67599187436</v>
      </c>
      <c r="AX68" s="4">
        <f t="shared" ca="1" si="17"/>
        <v>666020.96213893907</v>
      </c>
      <c r="AY68" s="4">
        <f t="shared" ca="1" si="17"/>
        <v>688922.15735429409</v>
      </c>
      <c r="AZ68" s="4">
        <f t="shared" ca="1" si="17"/>
        <v>792290.9041910636</v>
      </c>
      <c r="BA68" s="4">
        <f t="shared" ca="1" si="17"/>
        <v>785898.55006147095</v>
      </c>
      <c r="BB68" s="4">
        <f t="shared" ca="1" si="17"/>
        <v>602623.40522271732</v>
      </c>
      <c r="BC68" s="4">
        <f t="shared" ca="1" si="17"/>
        <v>608022.78274959652</v>
      </c>
      <c r="BD68" s="4">
        <f t="shared" ca="1" si="17"/>
        <v>569061.29625513754</v>
      </c>
      <c r="BE68" s="4">
        <f t="shared" ca="1" si="17"/>
        <v>571627.69311415707</v>
      </c>
      <c r="BF68" s="4">
        <f t="shared" ca="1" si="17"/>
        <v>551215.07938479481</v>
      </c>
      <c r="BG68" s="4">
        <f t="shared" ca="1" si="17"/>
        <v>36678208.705773845</v>
      </c>
      <c r="BH68" s="4">
        <f t="shared" si="17"/>
        <v>0</v>
      </c>
      <c r="BI68" s="4">
        <f t="shared" si="17"/>
        <v>0</v>
      </c>
      <c r="BK68" s="7">
        <f t="shared" ca="1" si="6"/>
        <v>0.18356082053717082</v>
      </c>
    </row>
    <row r="69" spans="1:63" x14ac:dyDescent="0.25">
      <c r="A69">
        <f>A68+1</f>
        <v>58</v>
      </c>
      <c r="C69" s="4">
        <f t="shared" ca="1" si="19"/>
        <v>-12344772.659999998</v>
      </c>
      <c r="D69" s="4">
        <f t="shared" ca="1" si="19"/>
        <v>114517.84768858641</v>
      </c>
      <c r="E69" s="4">
        <f t="shared" ca="1" si="19"/>
        <v>159245.50054871023</v>
      </c>
      <c r="F69" s="4">
        <f t="shared" ca="1" si="19"/>
        <v>163438.52059680008</v>
      </c>
      <c r="G69" s="4">
        <f t="shared" ca="1" si="19"/>
        <v>201368.27701295362</v>
      </c>
      <c r="H69" s="4">
        <f t="shared" ca="1" si="19"/>
        <v>239827.08047381925</v>
      </c>
      <c r="I69" s="4">
        <f t="shared" ca="1" si="19"/>
        <v>279310.91302801954</v>
      </c>
      <c r="J69" s="4">
        <f t="shared" ca="1" si="19"/>
        <v>319840.98635823879</v>
      </c>
      <c r="K69" s="4">
        <f t="shared" ca="1" si="19"/>
        <v>361438.90896353911</v>
      </c>
      <c r="L69" s="4">
        <f t="shared" ca="1" si="19"/>
        <v>326787.44633842469</v>
      </c>
      <c r="M69" s="4">
        <f t="shared" ca="1" si="19"/>
        <v>317294.14593355876</v>
      </c>
      <c r="N69" s="4">
        <f t="shared" ca="1" si="19"/>
        <v>172748.32687686911</v>
      </c>
      <c r="O69" s="4">
        <f t="shared" ca="1" si="19"/>
        <v>189248.76321755094</v>
      </c>
      <c r="P69" s="4">
        <f t="shared" ca="1" si="19"/>
        <v>206983.70851536031</v>
      </c>
      <c r="Q69" s="4">
        <f t="shared" ca="1" si="19"/>
        <v>224956.68581601168</v>
      </c>
      <c r="R69" s="4">
        <f t="shared" ca="1" si="19"/>
        <v>243170.2504686802</v>
      </c>
      <c r="S69" s="4">
        <f t="shared" ca="1" si="18"/>
        <v>261626.98263411425</v>
      </c>
      <c r="T69" s="4">
        <f t="shared" ca="1" si="18"/>
        <v>6448898.5332846474</v>
      </c>
      <c r="U69" s="4">
        <f t="shared" ca="1" si="18"/>
        <v>179086.06161055525</v>
      </c>
      <c r="V69" s="4">
        <f t="shared" ca="1" si="18"/>
        <v>198288.02881879662</v>
      </c>
      <c r="W69" s="4">
        <f t="shared" ca="1" si="18"/>
        <v>217743.73687839697</v>
      </c>
      <c r="X69" s="4">
        <f t="shared" ca="1" si="18"/>
        <v>98026.223746731732</v>
      </c>
      <c r="Y69" s="4">
        <f t="shared" ca="1" si="18"/>
        <v>101727.14024884228</v>
      </c>
      <c r="Z69" s="4">
        <f t="shared" ca="1" si="18"/>
        <v>-7003.577671958119</v>
      </c>
      <c r="AA69" s="4">
        <f t="shared" ca="1" si="18"/>
        <v>12482.101290081337</v>
      </c>
      <c r="AB69" s="4">
        <f t="shared" ca="1" si="18"/>
        <v>285069.22144404636</v>
      </c>
      <c r="AC69" s="4">
        <f t="shared" ca="1" si="18"/>
        <v>329043.37506145955</v>
      </c>
      <c r="AD69" s="4">
        <f t="shared" ca="1" si="18"/>
        <v>559330.91825866152</v>
      </c>
      <c r="AE69" s="4">
        <f t="shared" ca="1" si="18"/>
        <v>567555.48005837307</v>
      </c>
      <c r="AF69" s="4">
        <f t="shared" ca="1" si="18"/>
        <v>539793.92105305556</v>
      </c>
      <c r="AG69" s="4">
        <f t="shared" ca="1" si="18"/>
        <v>542710.37541020766</v>
      </c>
      <c r="AH69" s="4">
        <f t="shared" ca="1" si="16"/>
        <v>437603.66818053939</v>
      </c>
      <c r="AI69" s="4">
        <f t="shared" ca="1" si="16"/>
        <v>432755.14270066906</v>
      </c>
      <c r="AJ69" s="4">
        <f t="shared" ca="1" si="16"/>
        <v>372005.17562437686</v>
      </c>
      <c r="AK69" s="4">
        <f t="shared" ca="1" si="16"/>
        <v>377629.62396525982</v>
      </c>
      <c r="AL69" s="4">
        <f t="shared" ca="1" si="16"/>
        <v>383295.78924319911</v>
      </c>
      <c r="AM69" s="4">
        <f t="shared" ca="1" si="16"/>
        <v>389003.98087570776</v>
      </c>
      <c r="AN69" s="4">
        <f t="shared" ca="1" si="16"/>
        <v>394754.51057527633</v>
      </c>
      <c r="AO69" s="4">
        <f t="shared" ca="1" si="16"/>
        <v>400547.69236638531</v>
      </c>
      <c r="AP69" s="4">
        <f t="shared" ca="1" si="16"/>
        <v>406383.84260266158</v>
      </c>
      <c r="AQ69" s="4">
        <f t="shared" ca="1" si="16"/>
        <v>412263.27998414607</v>
      </c>
      <c r="AR69" s="4">
        <f t="shared" ca="1" si="16"/>
        <v>281634.37083790882</v>
      </c>
      <c r="AS69" s="4">
        <f t="shared" ca="1" si="16"/>
        <v>283421.1506852131</v>
      </c>
      <c r="AT69" s="4">
        <f t="shared" ca="1" si="16"/>
        <v>192427.14993305766</v>
      </c>
      <c r="AU69" s="4">
        <f t="shared" ca="1" si="16"/>
        <v>189017.51889142784</v>
      </c>
      <c r="AV69" s="4">
        <f t="shared" ca="1" si="16"/>
        <v>350340.67058192729</v>
      </c>
      <c r="AW69" s="4">
        <f t="shared" ca="1" si="16"/>
        <v>382482.67599187436</v>
      </c>
      <c r="AX69" s="4">
        <f t="shared" ca="1" si="17"/>
        <v>666020.96213893907</v>
      </c>
      <c r="AY69" s="4">
        <f t="shared" ca="1" si="17"/>
        <v>688922.15735429409</v>
      </c>
      <c r="AZ69" s="4">
        <f t="shared" ca="1" si="17"/>
        <v>792290.9041910636</v>
      </c>
      <c r="BA69" s="4">
        <f t="shared" ca="1" si="17"/>
        <v>785898.55006147095</v>
      </c>
      <c r="BB69" s="4">
        <f t="shared" ca="1" si="17"/>
        <v>602623.40522271732</v>
      </c>
      <c r="BC69" s="4">
        <f t="shared" ca="1" si="17"/>
        <v>608022.78274959652</v>
      </c>
      <c r="BD69" s="4">
        <f t="shared" ca="1" si="17"/>
        <v>569061.29625513754</v>
      </c>
      <c r="BE69" s="4">
        <f t="shared" ca="1" si="17"/>
        <v>571627.69311415707</v>
      </c>
      <c r="BF69" s="4">
        <f t="shared" ca="1" si="17"/>
        <v>551215.07938479481</v>
      </c>
      <c r="BG69" s="4">
        <f t="shared" ca="1" si="17"/>
        <v>558168.74044515123</v>
      </c>
      <c r="BH69" s="4">
        <f t="shared" ca="1" si="17"/>
        <v>36827051.294481725</v>
      </c>
      <c r="BI69" s="4">
        <f t="shared" si="17"/>
        <v>0</v>
      </c>
      <c r="BK69" s="7">
        <f t="shared" ca="1" si="6"/>
        <v>0.18260343946544078</v>
      </c>
    </row>
    <row r="70" spans="1:63" x14ac:dyDescent="0.25">
      <c r="A70">
        <f>A69+1</f>
        <v>59</v>
      </c>
      <c r="C70" s="4">
        <f t="shared" ca="1" si="19"/>
        <v>-12344772.659999998</v>
      </c>
      <c r="D70" s="4">
        <f t="shared" ca="1" si="19"/>
        <v>114517.84768858641</v>
      </c>
      <c r="E70" s="4">
        <f t="shared" ca="1" si="19"/>
        <v>159245.50054871023</v>
      </c>
      <c r="F70" s="4">
        <f t="shared" ca="1" si="19"/>
        <v>163438.52059680008</v>
      </c>
      <c r="G70" s="4">
        <f t="shared" ca="1" si="19"/>
        <v>201368.27701295362</v>
      </c>
      <c r="H70" s="4">
        <f t="shared" ca="1" si="19"/>
        <v>239827.08047381925</v>
      </c>
      <c r="I70" s="4">
        <f t="shared" ca="1" si="19"/>
        <v>279310.91302801954</v>
      </c>
      <c r="J70" s="4">
        <f t="shared" ca="1" si="19"/>
        <v>319840.98635823879</v>
      </c>
      <c r="K70" s="4">
        <f t="shared" ca="1" si="19"/>
        <v>361438.90896353911</v>
      </c>
      <c r="L70" s="4">
        <f t="shared" ca="1" si="19"/>
        <v>326787.44633842469</v>
      </c>
      <c r="M70" s="4">
        <f t="shared" ca="1" si="19"/>
        <v>317294.14593355876</v>
      </c>
      <c r="N70" s="4">
        <f t="shared" ca="1" si="19"/>
        <v>172748.32687686911</v>
      </c>
      <c r="O70" s="4">
        <f t="shared" ca="1" si="19"/>
        <v>189248.76321755094</v>
      </c>
      <c r="P70" s="4">
        <f t="shared" ca="1" si="19"/>
        <v>206983.70851536031</v>
      </c>
      <c r="Q70" s="4">
        <f t="shared" ca="1" si="19"/>
        <v>224956.68581601168</v>
      </c>
      <c r="R70" s="4">
        <f t="shared" ca="1" si="19"/>
        <v>243170.2504686802</v>
      </c>
      <c r="S70" s="4">
        <f t="shared" ca="1" si="18"/>
        <v>261626.98263411425</v>
      </c>
      <c r="T70" s="4">
        <f t="shared" ca="1" si="18"/>
        <v>6448898.5332846474</v>
      </c>
      <c r="U70" s="4">
        <f t="shared" ca="1" si="18"/>
        <v>179086.06161055525</v>
      </c>
      <c r="V70" s="4">
        <f t="shared" ca="1" si="18"/>
        <v>198288.02881879662</v>
      </c>
      <c r="W70" s="4">
        <f t="shared" ca="1" si="18"/>
        <v>217743.73687839697</v>
      </c>
      <c r="X70" s="4">
        <f t="shared" ca="1" si="18"/>
        <v>98026.223746731732</v>
      </c>
      <c r="Y70" s="4">
        <f t="shared" ca="1" si="18"/>
        <v>101727.14024884228</v>
      </c>
      <c r="Z70" s="4">
        <f t="shared" ca="1" si="18"/>
        <v>-7003.577671958119</v>
      </c>
      <c r="AA70" s="4">
        <f t="shared" ca="1" si="18"/>
        <v>12482.101290081337</v>
      </c>
      <c r="AB70" s="4">
        <f t="shared" ca="1" si="18"/>
        <v>285069.22144404636</v>
      </c>
      <c r="AC70" s="4">
        <f t="shared" ca="1" si="18"/>
        <v>329043.37506145955</v>
      </c>
      <c r="AD70" s="4">
        <f t="shared" ca="1" si="18"/>
        <v>559330.91825866152</v>
      </c>
      <c r="AE70" s="4">
        <f t="shared" ca="1" si="18"/>
        <v>567555.48005837307</v>
      </c>
      <c r="AF70" s="4">
        <f t="shared" ca="1" si="18"/>
        <v>539793.92105305556</v>
      </c>
      <c r="AG70" s="4">
        <f t="shared" ca="1" si="18"/>
        <v>542710.37541020766</v>
      </c>
      <c r="AH70" s="4">
        <f t="shared" ca="1" si="16"/>
        <v>437603.66818053939</v>
      </c>
      <c r="AI70" s="4">
        <f t="shared" ca="1" si="16"/>
        <v>432755.14270066906</v>
      </c>
      <c r="AJ70" s="4">
        <f t="shared" ca="1" si="16"/>
        <v>372005.17562437686</v>
      </c>
      <c r="AK70" s="4">
        <f t="shared" ca="1" si="16"/>
        <v>377629.62396525982</v>
      </c>
      <c r="AL70" s="4">
        <f t="shared" ca="1" si="16"/>
        <v>383295.78924319911</v>
      </c>
      <c r="AM70" s="4">
        <f t="shared" ca="1" si="16"/>
        <v>389003.98087570776</v>
      </c>
      <c r="AN70" s="4">
        <f t="shared" ca="1" si="16"/>
        <v>394754.51057527633</v>
      </c>
      <c r="AO70" s="4">
        <f t="shared" ca="1" si="16"/>
        <v>400547.69236638531</v>
      </c>
      <c r="AP70" s="4">
        <f t="shared" ca="1" si="16"/>
        <v>406383.84260266158</v>
      </c>
      <c r="AQ70" s="4">
        <f t="shared" ca="1" si="16"/>
        <v>412263.27998414607</v>
      </c>
      <c r="AR70" s="4">
        <f t="shared" ca="1" si="16"/>
        <v>281634.37083790882</v>
      </c>
      <c r="AS70" s="4">
        <f t="shared" ca="1" si="16"/>
        <v>283421.1506852131</v>
      </c>
      <c r="AT70" s="4">
        <f t="shared" ca="1" si="16"/>
        <v>192427.14993305766</v>
      </c>
      <c r="AU70" s="4">
        <f t="shared" ca="1" si="16"/>
        <v>189017.51889142784</v>
      </c>
      <c r="AV70" s="4">
        <f t="shared" ca="1" si="16"/>
        <v>350340.67058192729</v>
      </c>
      <c r="AW70" s="4">
        <f t="shared" ca="1" si="16"/>
        <v>382482.67599187436</v>
      </c>
      <c r="AX70" s="4">
        <f t="shared" ca="1" si="17"/>
        <v>666020.96213893907</v>
      </c>
      <c r="AY70" s="4">
        <f t="shared" ca="1" si="17"/>
        <v>688922.15735429409</v>
      </c>
      <c r="AZ70" s="4">
        <f t="shared" ca="1" si="17"/>
        <v>792290.9041910636</v>
      </c>
      <c r="BA70" s="4">
        <f t="shared" ca="1" si="17"/>
        <v>785898.55006147095</v>
      </c>
      <c r="BB70" s="4">
        <f t="shared" ca="1" si="17"/>
        <v>602623.40522271732</v>
      </c>
      <c r="BC70" s="4">
        <f t="shared" ca="1" si="17"/>
        <v>608022.78274959652</v>
      </c>
      <c r="BD70" s="4">
        <f t="shared" ca="1" si="17"/>
        <v>569061.29625513754</v>
      </c>
      <c r="BE70" s="4">
        <f t="shared" ca="1" si="17"/>
        <v>571627.69311415707</v>
      </c>
      <c r="BF70" s="4">
        <f t="shared" ca="1" si="17"/>
        <v>551215.07938479481</v>
      </c>
      <c r="BG70" s="4">
        <f t="shared" ca="1" si="17"/>
        <v>558168.74044515123</v>
      </c>
      <c r="BH70" s="4">
        <f t="shared" ca="1" si="17"/>
        <v>565173.97730870859</v>
      </c>
      <c r="BI70" s="4">
        <f t="shared" ca="1" si="17"/>
        <v>36977715.732711338</v>
      </c>
      <c r="BK70" s="7">
        <f t="shared" ca="1" si="6"/>
        <v>0.18169241650251555</v>
      </c>
    </row>
    <row r="72" spans="1:63" x14ac:dyDescent="0.25">
      <c r="A72" t="s">
        <v>109</v>
      </c>
      <c r="D72" s="7">
        <f ca="1">OFFSET($BK$11,D11,0)</f>
        <v>1.6911474222029543</v>
      </c>
      <c r="E72" s="7">
        <f t="shared" ref="E72:BI72" ca="1" si="20">OFFSET($BK$11,E11,0)</f>
        <v>1.0020246999016726</v>
      </c>
      <c r="F72" s="7">
        <f t="shared" ca="1" si="20"/>
        <v>0.8017501629085515</v>
      </c>
      <c r="G72" s="7">
        <f t="shared" ca="1" si="20"/>
        <v>0.50761276350702622</v>
      </c>
      <c r="H72" s="7">
        <f t="shared" ca="1" si="20"/>
        <v>0.44218352329872257</v>
      </c>
      <c r="I72" s="7">
        <f t="shared" ca="1" si="20"/>
        <v>0.39973270938404282</v>
      </c>
      <c r="J72" s="7">
        <f t="shared" ca="1" si="20"/>
        <v>0.36306947657307265</v>
      </c>
      <c r="K72" s="7">
        <f t="shared" ca="1" si="20"/>
        <v>0.33588677990895555</v>
      </c>
      <c r="L72" s="7">
        <f t="shared" ca="1" si="20"/>
        <v>0.31124184438599989</v>
      </c>
      <c r="M72" s="7">
        <f t="shared" ca="1" si="20"/>
        <v>0.29143771850629152</v>
      </c>
      <c r="N72" s="7">
        <f t="shared" ca="1" si="20"/>
        <v>0.27975713760915988</v>
      </c>
      <c r="O72" s="7">
        <f t="shared" ca="1" si="20"/>
        <v>0.269767011922871</v>
      </c>
      <c r="P72" s="7">
        <f t="shared" ca="1" si="20"/>
        <v>0.26052394799949519</v>
      </c>
      <c r="Q72" s="7">
        <f t="shared" ca="1" si="20"/>
        <v>0.25253628566531372</v>
      </c>
      <c r="R72" s="7">
        <f t="shared" ca="1" si="20"/>
        <v>0.23045247121474266</v>
      </c>
      <c r="S72" s="7">
        <f t="shared" ca="1" si="20"/>
        <v>0.22059326850305006</v>
      </c>
      <c r="T72" s="7">
        <f t="shared" ca="1" si="20"/>
        <v>0.20673400290870014</v>
      </c>
      <c r="U72" s="7">
        <f t="shared" ca="1" si="20"/>
        <v>0.20191138850680779</v>
      </c>
      <c r="V72" s="7">
        <f t="shared" ca="1" si="20"/>
        <v>0.19265168711224279</v>
      </c>
      <c r="W72" s="7">
        <f t="shared" ca="1" si="20"/>
        <v>0.1843157207785775</v>
      </c>
      <c r="X72" s="7">
        <f t="shared" ca="1" si="20"/>
        <v>0.18186116509222128</v>
      </c>
      <c r="Y72" s="7">
        <f t="shared" ca="1" si="20"/>
        <v>0.17951181233418945</v>
      </c>
      <c r="Z72" s="7">
        <f t="shared" ca="1" si="20"/>
        <v>0.1916690409727313</v>
      </c>
      <c r="AA72" s="7">
        <f t="shared" ca="1" si="20"/>
        <v>0.20161337746699903</v>
      </c>
      <c r="AB72" s="7">
        <f t="shared" ca="1" si="20"/>
        <v>0.20230879409080527</v>
      </c>
      <c r="AC72" s="7">
        <f t="shared" ca="1" si="20"/>
        <v>0.20285278761328551</v>
      </c>
      <c r="AD72" s="7">
        <f t="shared" ca="1" si="20"/>
        <v>0.20176556306914506</v>
      </c>
      <c r="AE72" s="7">
        <f t="shared" ca="1" si="20"/>
        <v>0.20066383725948489</v>
      </c>
      <c r="AF72" s="7">
        <f t="shared" ca="1" si="20"/>
        <v>0.19854893533057671</v>
      </c>
      <c r="AG72" s="7">
        <f t="shared" ca="1" si="20"/>
        <v>0.19645775379009089</v>
      </c>
      <c r="AH72" s="7">
        <f t="shared" ca="1" si="20"/>
        <v>0.19593092485778763</v>
      </c>
      <c r="AI72" s="7">
        <f t="shared" ca="1" si="20"/>
        <v>0.19536039241548164</v>
      </c>
      <c r="AJ72" s="7">
        <f t="shared" ca="1" si="20"/>
        <v>0.19453860659087963</v>
      </c>
      <c r="AK72" s="7">
        <f t="shared" ca="1" si="20"/>
        <v>0.19373884220966398</v>
      </c>
      <c r="AL72" s="7">
        <f t="shared" ca="1" si="20"/>
        <v>0.19296031890209209</v>
      </c>
      <c r="AM72" s="7">
        <f t="shared" ca="1" si="20"/>
        <v>0.1922022937916732</v>
      </c>
      <c r="AN72" s="7">
        <f t="shared" ca="1" si="20"/>
        <v>0.19146405923893695</v>
      </c>
      <c r="AO72" s="7">
        <f t="shared" ca="1" si="20"/>
        <v>0.19074494074289872</v>
      </c>
      <c r="AP72" s="7">
        <f t="shared" ca="1" si="20"/>
        <v>0.18948659508252108</v>
      </c>
      <c r="AQ72" s="7">
        <f t="shared" ca="1" si="20"/>
        <v>0.18829273153467896</v>
      </c>
      <c r="AR72" s="7">
        <f t="shared" ca="1" si="20"/>
        <v>0.18646009267143038</v>
      </c>
      <c r="AS72" s="7">
        <f t="shared" ca="1" si="20"/>
        <v>0.18471024748149767</v>
      </c>
      <c r="AT72" s="7">
        <f t="shared" ca="1" si="20"/>
        <v>0.18663656021381869</v>
      </c>
      <c r="AU72" s="7">
        <f t="shared" ca="1" si="20"/>
        <v>0.18828237895024813</v>
      </c>
      <c r="AV72" s="7">
        <f t="shared" ca="1" si="20"/>
        <v>0.18891070977648394</v>
      </c>
      <c r="AW72" s="7">
        <f t="shared" ca="1" si="20"/>
        <v>0.18947960810301478</v>
      </c>
      <c r="AX72" s="7">
        <f t="shared" ca="1" si="20"/>
        <v>0.18812709322349197</v>
      </c>
      <c r="AY72" s="7">
        <f t="shared" ca="1" si="20"/>
        <v>0.1868746577733329</v>
      </c>
      <c r="AZ72" s="7">
        <f t="shared" ca="1" si="20"/>
        <v>0.18667228259405344</v>
      </c>
      <c r="BA72" s="7">
        <f t="shared" ca="1" si="20"/>
        <v>0.1864449225121998</v>
      </c>
      <c r="BB72" s="7">
        <f t="shared" ca="1" si="20"/>
        <v>0.18582458424740866</v>
      </c>
      <c r="BC72" s="7">
        <f t="shared" ca="1" si="20"/>
        <v>0.18522289031793027</v>
      </c>
      <c r="BD72" s="7">
        <f t="shared" ca="1" si="20"/>
        <v>0.18482094718010034</v>
      </c>
      <c r="BE72" s="7">
        <f t="shared" ca="1" si="20"/>
        <v>0.1844178333608828</v>
      </c>
      <c r="BF72" s="7">
        <f t="shared" ca="1" si="20"/>
        <v>0.18398599931819293</v>
      </c>
      <c r="BG72" s="7">
        <f t="shared" ca="1" si="20"/>
        <v>0.18356082053717082</v>
      </c>
      <c r="BH72" s="7">
        <f t="shared" ca="1" si="20"/>
        <v>0.18260343946544078</v>
      </c>
      <c r="BI72" s="7">
        <f t="shared" ca="1" si="20"/>
        <v>0.18169241650251555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23"/>
  <sheetViews>
    <sheetView workbookViewId="0">
      <selection sqref="A1:A16"/>
    </sheetView>
  </sheetViews>
  <sheetFormatPr defaultRowHeight="15" x14ac:dyDescent="0.25"/>
  <cols>
    <col min="1" max="1" width="34.85546875" bestFit="1" customWidth="1"/>
  </cols>
  <sheetData>
    <row r="1" spans="2:2" x14ac:dyDescent="0.25">
      <c r="B1">
        <v>240153</v>
      </c>
    </row>
    <row r="2" spans="2:2" x14ac:dyDescent="0.25">
      <c r="B2">
        <v>24</v>
      </c>
    </row>
    <row r="20" spans="3:61" x14ac:dyDescent="0.25">
      <c r="C20" s="2">
        <f>Timeline!C12</f>
        <v>2014.75</v>
      </c>
      <c r="D20" s="2">
        <f>Timeline!D12</f>
        <v>2015</v>
      </c>
      <c r="E20" s="2">
        <f>Timeline!E12</f>
        <v>2015.25</v>
      </c>
      <c r="F20" s="2">
        <f>Timeline!F12</f>
        <v>2015.5</v>
      </c>
      <c r="G20" s="2">
        <f>Timeline!G12</f>
        <v>2015.75</v>
      </c>
      <c r="H20" s="2">
        <f>Timeline!H12</f>
        <v>2016</v>
      </c>
      <c r="I20" s="2">
        <f>Timeline!I12</f>
        <v>2016.25</v>
      </c>
      <c r="J20" s="2">
        <f>Timeline!J12</f>
        <v>2016.5</v>
      </c>
      <c r="K20" s="2">
        <f>Timeline!K12</f>
        <v>2016.75</v>
      </c>
      <c r="L20" s="2">
        <f>Timeline!L12</f>
        <v>2017</v>
      </c>
      <c r="M20" s="2">
        <f>Timeline!M12</f>
        <v>2017.25</v>
      </c>
      <c r="N20" s="2">
        <f>Timeline!N12</f>
        <v>2017.5</v>
      </c>
      <c r="O20" s="2">
        <f>Timeline!O12</f>
        <v>2017.75</v>
      </c>
      <c r="P20" s="2">
        <f>Timeline!P12</f>
        <v>2018</v>
      </c>
      <c r="Q20" s="2">
        <f>Timeline!Q12</f>
        <v>2018.25</v>
      </c>
      <c r="R20" s="2">
        <f>Timeline!R12</f>
        <v>2018.5</v>
      </c>
      <c r="S20" s="2">
        <f>Timeline!S12</f>
        <v>2018.75</v>
      </c>
      <c r="T20" s="2">
        <f>Timeline!T12</f>
        <v>2019</v>
      </c>
      <c r="U20" s="2">
        <f>Timeline!U12</f>
        <v>2019.25</v>
      </c>
      <c r="V20" s="2">
        <f>Timeline!V12</f>
        <v>2019.5</v>
      </c>
      <c r="W20" s="2">
        <f>Timeline!W12</f>
        <v>2019.75</v>
      </c>
      <c r="X20" s="2">
        <f>Timeline!X12</f>
        <v>2020</v>
      </c>
      <c r="Y20" s="2">
        <f>Timeline!Y12</f>
        <v>2020.25</v>
      </c>
      <c r="Z20" s="2">
        <f>Timeline!Z12</f>
        <v>2020.5</v>
      </c>
      <c r="AA20" s="2">
        <f>Timeline!AA12</f>
        <v>2020.75</v>
      </c>
      <c r="AB20" s="2">
        <f>Timeline!AB12</f>
        <v>2021</v>
      </c>
      <c r="AC20" s="2">
        <f>Timeline!AC12</f>
        <v>2021.25</v>
      </c>
      <c r="AD20" s="2">
        <f>Timeline!AD12</f>
        <v>2021.5</v>
      </c>
      <c r="AE20" s="2">
        <f>Timeline!AE12</f>
        <v>2021.75</v>
      </c>
      <c r="AF20" s="2">
        <f>Timeline!AF12</f>
        <v>2022</v>
      </c>
      <c r="AG20" s="2">
        <f>Timeline!AG12</f>
        <v>2022.25</v>
      </c>
      <c r="AH20" s="2">
        <f>Timeline!AH12</f>
        <v>2022.5</v>
      </c>
      <c r="AI20" s="2">
        <f>Timeline!AI12</f>
        <v>2022.75</v>
      </c>
      <c r="AJ20" s="2">
        <f>Timeline!AJ12</f>
        <v>2023</v>
      </c>
      <c r="AK20" s="2">
        <f>Timeline!AK12</f>
        <v>2023.25</v>
      </c>
      <c r="AL20" s="2">
        <f>Timeline!AL12</f>
        <v>2023.5</v>
      </c>
      <c r="AM20" s="2">
        <f>Timeline!AM12</f>
        <v>2023.75</v>
      </c>
      <c r="AN20" s="2">
        <f>Timeline!AN12</f>
        <v>2024</v>
      </c>
      <c r="AO20" s="2">
        <f>Timeline!AO12</f>
        <v>2024.25</v>
      </c>
      <c r="AP20" s="2">
        <f>Timeline!AP12</f>
        <v>2024.5</v>
      </c>
      <c r="AQ20" s="2">
        <f>Timeline!AQ12</f>
        <v>2024.75</v>
      </c>
      <c r="AR20" s="2">
        <f>Timeline!AR12</f>
        <v>2025</v>
      </c>
      <c r="AS20" s="2">
        <f>Timeline!AS12</f>
        <v>2025.25</v>
      </c>
      <c r="AT20" s="2">
        <f>Timeline!AT12</f>
        <v>2025.5</v>
      </c>
      <c r="AU20" s="2">
        <f>Timeline!AU12</f>
        <v>2025.75</v>
      </c>
      <c r="AV20" s="2">
        <f>Timeline!AV12</f>
        <v>2026</v>
      </c>
      <c r="AW20" s="2">
        <f>Timeline!AW12</f>
        <v>2026.25</v>
      </c>
      <c r="AX20" s="2">
        <f>Timeline!AX12</f>
        <v>2026.5</v>
      </c>
      <c r="AY20" s="2">
        <f>Timeline!AY12</f>
        <v>2026.75</v>
      </c>
      <c r="AZ20" s="2">
        <f>Timeline!AZ12</f>
        <v>2027</v>
      </c>
      <c r="BA20" s="2">
        <f>Timeline!BA12</f>
        <v>2027.25</v>
      </c>
      <c r="BB20" s="2">
        <f>Timeline!BB12</f>
        <v>2027.5</v>
      </c>
      <c r="BC20" s="2">
        <f>Timeline!BC12</f>
        <v>2027.75</v>
      </c>
      <c r="BD20" s="2">
        <f>Timeline!BD12</f>
        <v>2028</v>
      </c>
      <c r="BE20" s="2">
        <f>Timeline!BE12</f>
        <v>2028.25</v>
      </c>
      <c r="BF20" s="2">
        <f>Timeline!BF12</f>
        <v>2028.5</v>
      </c>
      <c r="BG20" s="2">
        <f>Timeline!BG12</f>
        <v>2028.75</v>
      </c>
      <c r="BH20" s="2">
        <f>Timeline!BH12</f>
        <v>2029</v>
      </c>
      <c r="BI20" s="2">
        <f>Timeline!BI12</f>
        <v>2029.25</v>
      </c>
    </row>
    <row r="21" spans="3:61" x14ac:dyDescent="0.25">
      <c r="C21" s="2">
        <f>Timeline!C13</f>
        <v>2014</v>
      </c>
      <c r="D21" s="2">
        <f>Timeline!D13</f>
        <v>2015</v>
      </c>
      <c r="E21" s="2">
        <f>Timeline!E13</f>
        <v>2015</v>
      </c>
      <c r="F21" s="2">
        <f>Timeline!F13</f>
        <v>2015</v>
      </c>
      <c r="G21" s="2">
        <f>Timeline!G13</f>
        <v>2015</v>
      </c>
      <c r="H21" s="2">
        <f>Timeline!H13</f>
        <v>2016</v>
      </c>
      <c r="I21" s="2">
        <f>Timeline!I13</f>
        <v>2016</v>
      </c>
      <c r="J21" s="2">
        <f>Timeline!J13</f>
        <v>2016</v>
      </c>
      <c r="K21" s="2">
        <f>Timeline!K13</f>
        <v>2016</v>
      </c>
      <c r="L21" s="2">
        <f>Timeline!L13</f>
        <v>2017</v>
      </c>
      <c r="M21" s="2">
        <f>Timeline!M13</f>
        <v>2017</v>
      </c>
      <c r="N21" s="2">
        <f>Timeline!N13</f>
        <v>2017</v>
      </c>
      <c r="O21" s="2">
        <f>Timeline!O13</f>
        <v>2017</v>
      </c>
      <c r="P21" s="2">
        <f>Timeline!P13</f>
        <v>2018</v>
      </c>
      <c r="Q21" s="2">
        <f>Timeline!Q13</f>
        <v>2018</v>
      </c>
      <c r="R21" s="2">
        <f>Timeline!R13</f>
        <v>2018</v>
      </c>
      <c r="S21" s="2">
        <f>Timeline!S13</f>
        <v>2018</v>
      </c>
      <c r="T21" s="2">
        <f>Timeline!T13</f>
        <v>2019</v>
      </c>
      <c r="U21" s="2">
        <f>Timeline!U13</f>
        <v>2019</v>
      </c>
      <c r="V21" s="2">
        <f>Timeline!V13</f>
        <v>2019</v>
      </c>
      <c r="W21" s="2">
        <f>Timeline!W13</f>
        <v>2019</v>
      </c>
      <c r="X21" s="2">
        <f>Timeline!X13</f>
        <v>2020</v>
      </c>
      <c r="Y21" s="2">
        <f>Timeline!Y13</f>
        <v>2020</v>
      </c>
      <c r="Z21" s="2">
        <f>Timeline!Z13</f>
        <v>2020</v>
      </c>
      <c r="AA21" s="2">
        <f>Timeline!AA13</f>
        <v>2020</v>
      </c>
      <c r="AB21" s="2">
        <f>Timeline!AB13</f>
        <v>2021</v>
      </c>
      <c r="AC21" s="2">
        <f>Timeline!AC13</f>
        <v>2021</v>
      </c>
      <c r="AD21" s="2">
        <f>Timeline!AD13</f>
        <v>2021</v>
      </c>
      <c r="AE21" s="2">
        <f>Timeline!AE13</f>
        <v>2021</v>
      </c>
      <c r="AF21" s="2">
        <f>Timeline!AF13</f>
        <v>2022</v>
      </c>
      <c r="AG21" s="2">
        <f>Timeline!AG13</f>
        <v>2022</v>
      </c>
      <c r="AH21" s="2">
        <f>Timeline!AH13</f>
        <v>2022</v>
      </c>
      <c r="AI21" s="2">
        <f>Timeline!AI13</f>
        <v>2022</v>
      </c>
      <c r="AJ21" s="2">
        <f>Timeline!AJ13</f>
        <v>2023</v>
      </c>
      <c r="AK21" s="2">
        <f>Timeline!AK13</f>
        <v>2023</v>
      </c>
      <c r="AL21" s="2">
        <f>Timeline!AL13</f>
        <v>2023</v>
      </c>
      <c r="AM21" s="2">
        <f>Timeline!AM13</f>
        <v>2023</v>
      </c>
      <c r="AN21" s="2">
        <f>Timeline!AN13</f>
        <v>2024</v>
      </c>
      <c r="AO21" s="2">
        <f>Timeline!AO13</f>
        <v>2024</v>
      </c>
      <c r="AP21" s="2">
        <f>Timeline!AP13</f>
        <v>2024</v>
      </c>
      <c r="AQ21" s="2">
        <f>Timeline!AQ13</f>
        <v>2024</v>
      </c>
      <c r="AR21" s="2">
        <f>Timeline!AR13</f>
        <v>2025</v>
      </c>
      <c r="AS21" s="2">
        <f>Timeline!AS13</f>
        <v>2025</v>
      </c>
      <c r="AT21" s="2">
        <f>Timeline!AT13</f>
        <v>2025</v>
      </c>
      <c r="AU21" s="2">
        <f>Timeline!AU13</f>
        <v>2025</v>
      </c>
      <c r="AV21" s="2">
        <f>Timeline!AV13</f>
        <v>2026</v>
      </c>
      <c r="AW21" s="2">
        <f>Timeline!AW13</f>
        <v>2026</v>
      </c>
      <c r="AX21" s="2">
        <f>Timeline!AX13</f>
        <v>2026</v>
      </c>
      <c r="AY21" s="2">
        <f>Timeline!AY13</f>
        <v>2026</v>
      </c>
      <c r="AZ21" s="2">
        <f>Timeline!AZ13</f>
        <v>2027</v>
      </c>
      <c r="BA21" s="2">
        <f>Timeline!BA13</f>
        <v>2027</v>
      </c>
      <c r="BB21" s="2">
        <f>Timeline!BB13</f>
        <v>2027</v>
      </c>
      <c r="BC21" s="2">
        <f>Timeline!BC13</f>
        <v>2027</v>
      </c>
      <c r="BD21" s="2">
        <f>Timeline!BD13</f>
        <v>2028</v>
      </c>
      <c r="BE21" s="2">
        <f>Timeline!BE13</f>
        <v>2028</v>
      </c>
      <c r="BF21" s="2">
        <f>Timeline!BF13</f>
        <v>2028</v>
      </c>
      <c r="BG21" s="2">
        <f>Timeline!BG13</f>
        <v>2028</v>
      </c>
      <c r="BH21" s="2">
        <f>Timeline!BH13</f>
        <v>2029</v>
      </c>
      <c r="BI21" s="2">
        <f>Timeline!BI13</f>
        <v>2029</v>
      </c>
    </row>
    <row r="22" spans="3:61" x14ac:dyDescent="0.25">
      <c r="C22" s="2" t="str">
        <f>Timeline!C14</f>
        <v>Q4</v>
      </c>
      <c r="D22" s="2" t="str">
        <f>Timeline!D14</f>
        <v>Q1</v>
      </c>
      <c r="E22" s="2" t="str">
        <f>Timeline!E14</f>
        <v>Q2</v>
      </c>
      <c r="F22" s="2" t="str">
        <f>Timeline!F14</f>
        <v>Q3</v>
      </c>
      <c r="G22" s="2" t="str">
        <f>Timeline!G14</f>
        <v>Q4</v>
      </c>
      <c r="H22" s="2" t="str">
        <f>Timeline!H14</f>
        <v>Q1</v>
      </c>
      <c r="I22" s="2" t="str">
        <f>Timeline!I14</f>
        <v>Q2</v>
      </c>
      <c r="J22" s="2" t="str">
        <f>Timeline!J14</f>
        <v>Q3</v>
      </c>
      <c r="K22" s="2" t="str">
        <f>Timeline!K14</f>
        <v>Q4</v>
      </c>
      <c r="L22" s="2" t="str">
        <f>Timeline!L14</f>
        <v>Q1</v>
      </c>
      <c r="M22" s="2" t="str">
        <f>Timeline!M14</f>
        <v>Q2</v>
      </c>
      <c r="N22" s="2" t="str">
        <f>Timeline!N14</f>
        <v>Q3</v>
      </c>
      <c r="O22" s="2" t="str">
        <f>Timeline!O14</f>
        <v>Q4</v>
      </c>
      <c r="P22" s="2" t="str">
        <f>Timeline!P14</f>
        <v>Q1</v>
      </c>
      <c r="Q22" s="2" t="str">
        <f>Timeline!Q14</f>
        <v>Q2</v>
      </c>
      <c r="R22" s="2" t="str">
        <f>Timeline!R14</f>
        <v>Q3</v>
      </c>
      <c r="S22" s="2" t="str">
        <f>Timeline!S14</f>
        <v>Q4</v>
      </c>
      <c r="T22" s="2" t="str">
        <f>Timeline!T14</f>
        <v>Q1</v>
      </c>
      <c r="U22" s="2" t="str">
        <f>Timeline!U14</f>
        <v>Q2</v>
      </c>
      <c r="V22" s="2" t="str">
        <f>Timeline!V14</f>
        <v>Q3</v>
      </c>
      <c r="W22" s="2" t="str">
        <f>Timeline!W14</f>
        <v>Q4</v>
      </c>
      <c r="X22" s="2" t="str">
        <f>Timeline!X14</f>
        <v>Q1</v>
      </c>
      <c r="Y22" s="2" t="str">
        <f>Timeline!Y14</f>
        <v>Q2</v>
      </c>
      <c r="Z22" s="2" t="str">
        <f>Timeline!Z14</f>
        <v>Q3</v>
      </c>
      <c r="AA22" s="2" t="str">
        <f>Timeline!AA14</f>
        <v>Q4</v>
      </c>
      <c r="AB22" s="2" t="str">
        <f>Timeline!AB14</f>
        <v>Q1</v>
      </c>
      <c r="AC22" s="2" t="str">
        <f>Timeline!AC14</f>
        <v>Q2</v>
      </c>
      <c r="AD22" s="2" t="str">
        <f>Timeline!AD14</f>
        <v>Q3</v>
      </c>
      <c r="AE22" s="2" t="str">
        <f>Timeline!AE14</f>
        <v>Q4</v>
      </c>
      <c r="AF22" s="2" t="str">
        <f>Timeline!AF14</f>
        <v>Q1</v>
      </c>
      <c r="AG22" s="2" t="str">
        <f>Timeline!AG14</f>
        <v>Q2</v>
      </c>
      <c r="AH22" s="2" t="str">
        <f>Timeline!AH14</f>
        <v>Q3</v>
      </c>
      <c r="AI22" s="2" t="str">
        <f>Timeline!AI14</f>
        <v>Q4</v>
      </c>
      <c r="AJ22" s="2" t="str">
        <f>Timeline!AJ14</f>
        <v>Q1</v>
      </c>
      <c r="AK22" s="2" t="str">
        <f>Timeline!AK14</f>
        <v>Q2</v>
      </c>
      <c r="AL22" s="2" t="str">
        <f>Timeline!AL14</f>
        <v>Q3</v>
      </c>
      <c r="AM22" s="2" t="str">
        <f>Timeline!AM14</f>
        <v>Q4</v>
      </c>
      <c r="AN22" s="2" t="str">
        <f>Timeline!AN14</f>
        <v>Q1</v>
      </c>
      <c r="AO22" s="2" t="str">
        <f>Timeline!AO14</f>
        <v>Q2</v>
      </c>
      <c r="AP22" s="2" t="str">
        <f>Timeline!AP14</f>
        <v>Q3</v>
      </c>
      <c r="AQ22" s="2" t="str">
        <f>Timeline!AQ14</f>
        <v>Q4</v>
      </c>
      <c r="AR22" s="2" t="str">
        <f>Timeline!AR14</f>
        <v>Q1</v>
      </c>
      <c r="AS22" s="2" t="str">
        <f>Timeline!AS14</f>
        <v>Q2</v>
      </c>
      <c r="AT22" s="2" t="str">
        <f>Timeline!AT14</f>
        <v>Q3</v>
      </c>
      <c r="AU22" s="2" t="str">
        <f>Timeline!AU14</f>
        <v>Q4</v>
      </c>
      <c r="AV22" s="2" t="str">
        <f>Timeline!AV14</f>
        <v>Q1</v>
      </c>
      <c r="AW22" s="2" t="str">
        <f>Timeline!AW14</f>
        <v>Q2</v>
      </c>
      <c r="AX22" s="2" t="str">
        <f>Timeline!AX14</f>
        <v>Q3</v>
      </c>
      <c r="AY22" s="2" t="str">
        <f>Timeline!AY14</f>
        <v>Q4</v>
      </c>
      <c r="AZ22" s="2" t="str">
        <f>Timeline!AZ14</f>
        <v>Q1</v>
      </c>
      <c r="BA22" s="2" t="str">
        <f>Timeline!BA14</f>
        <v>Q2</v>
      </c>
      <c r="BB22" s="2" t="str">
        <f>Timeline!BB14</f>
        <v>Q3</v>
      </c>
      <c r="BC22" s="2" t="str">
        <f>Timeline!BC14</f>
        <v>Q4</v>
      </c>
      <c r="BD22" s="2" t="str">
        <f>Timeline!BD14</f>
        <v>Q1</v>
      </c>
      <c r="BE22" s="2" t="str">
        <f>Timeline!BE14</f>
        <v>Q2</v>
      </c>
      <c r="BF22" s="2" t="str">
        <f>Timeline!BF14</f>
        <v>Q3</v>
      </c>
      <c r="BG22" s="2" t="str">
        <f>Timeline!BG14</f>
        <v>Q4</v>
      </c>
      <c r="BH22" s="2" t="str">
        <f>Timeline!BH14</f>
        <v>Q1</v>
      </c>
      <c r="BI22" s="2" t="str">
        <f>Timeline!BI14</f>
        <v>Q2</v>
      </c>
    </row>
    <row r="23" spans="3:61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M77"/>
  <sheetViews>
    <sheetView topLeftCell="A46" zoomScaleNormal="100" workbookViewId="0">
      <selection activeCell="K52" sqref="K52"/>
    </sheetView>
  </sheetViews>
  <sheetFormatPr defaultRowHeight="15" x14ac:dyDescent="0.25"/>
  <cols>
    <col min="1" max="1" width="35.28515625" bestFit="1" customWidth="1"/>
    <col min="2" max="2" width="11.140625" bestFit="1" customWidth="1"/>
    <col min="3" max="5" width="10.85546875" bestFit="1" customWidth="1"/>
    <col min="6" max="13" width="10.140625" bestFit="1" customWidth="1"/>
  </cols>
  <sheetData>
    <row r="1" spans="1:2" ht="26.25" x14ac:dyDescent="0.4">
      <c r="A1" s="36" t="str">
        <f ca="1">'Qtr Balance Sheet'!A35</f>
        <v/>
      </c>
    </row>
    <row r="2" spans="1:2" x14ac:dyDescent="0.25">
      <c r="A2" s="45" t="s">
        <v>11</v>
      </c>
    </row>
    <row r="3" spans="1:2" x14ac:dyDescent="0.25">
      <c r="A3" s="68" t="str">
        <f>'Performance Metrics'!A6</f>
        <v>Market Rent</v>
      </c>
      <c r="B3" s="69">
        <f>'Performance Metrics'!B6</f>
        <v>24</v>
      </c>
    </row>
    <row r="4" spans="1:2" x14ac:dyDescent="0.25">
      <c r="A4" s="70" t="str">
        <f>'Performance Metrics'!A7</f>
        <v>Rent Growth</v>
      </c>
      <c r="B4" s="71">
        <f>'Performance Metrics'!B7</f>
        <v>0</v>
      </c>
    </row>
    <row r="5" spans="1:2" x14ac:dyDescent="0.25">
      <c r="A5" s="72" t="str">
        <f>'Performance Metrics'!A8</f>
        <v>Market Stabilized Occpancy</v>
      </c>
      <c r="B5" s="73">
        <f>'Performance Metrics'!B8</f>
        <v>0.95</v>
      </c>
    </row>
    <row r="7" spans="1:2" x14ac:dyDescent="0.25">
      <c r="A7" s="45" t="s">
        <v>239</v>
      </c>
    </row>
    <row r="8" spans="1:2" x14ac:dyDescent="0.25">
      <c r="A8" s="45" t="str">
        <f>'Acquisition and CapEx'!B1</f>
        <v>Buchanan</v>
      </c>
    </row>
    <row r="9" spans="1:2" x14ac:dyDescent="0.25">
      <c r="A9" s="75" t="str">
        <f>'Acquisition and CapEx'!B2</f>
        <v>Granite</v>
      </c>
      <c r="B9" s="76"/>
    </row>
    <row r="10" spans="1:2" x14ac:dyDescent="0.25">
      <c r="A10" s="77" t="str">
        <f>'Acquisition and CapEx'!B3</f>
        <v>Dallas</v>
      </c>
      <c r="B10" s="78"/>
    </row>
    <row r="11" spans="1:2" x14ac:dyDescent="0.25">
      <c r="A11" s="109" t="str">
        <f>VLOOKUP('Acquisition and CapEx'!B4,'Risk '!A4:B14,2,FALSE)</f>
        <v>Office</v>
      </c>
      <c r="B11" s="78"/>
    </row>
    <row r="12" spans="1:2" x14ac:dyDescent="0.25">
      <c r="A12" s="79" t="s">
        <v>5</v>
      </c>
      <c r="B12" s="80">
        <f>'Rental Revenue'!B3</f>
        <v>300000</v>
      </c>
    </row>
    <row r="13" spans="1:2" x14ac:dyDescent="0.25">
      <c r="A13" s="79" t="str">
        <f>'Acquisition and CapEx'!A21</f>
        <v>Price</v>
      </c>
      <c r="B13" s="81">
        <f>'Acquisition and CapEx'!C21</f>
        <v>30000000</v>
      </c>
    </row>
    <row r="14" spans="1:2" x14ac:dyDescent="0.25">
      <c r="A14" s="79" t="str">
        <f>'Acquisition and CapEx'!A22</f>
        <v>Acquisition Costs</v>
      </c>
      <c r="B14" s="81">
        <f>'Acquisition and CapEx'!C22</f>
        <v>175000</v>
      </c>
    </row>
    <row r="15" spans="1:2" x14ac:dyDescent="0.25">
      <c r="A15" s="82" t="str">
        <f>'Acquisition and CapEx'!A24</f>
        <v>Total Acquisition Cost</v>
      </c>
      <c r="B15" s="83">
        <f>'Acquisition and CapEx'!C24</f>
        <v>30175000</v>
      </c>
    </row>
    <row r="16" spans="1:2" x14ac:dyDescent="0.25">
      <c r="A16" s="74"/>
      <c r="B16" s="52"/>
    </row>
    <row r="17" spans="1:13" x14ac:dyDescent="0.25">
      <c r="A17" s="58"/>
      <c r="B17" s="58"/>
      <c r="C17" s="48">
        <f>Timeline!C23:W23</f>
        <v>2014</v>
      </c>
      <c r="D17" s="48">
        <f>Timeline!D23:X23</f>
        <v>2015</v>
      </c>
      <c r="E17" s="48">
        <f>Timeline!E23:Y23</f>
        <v>2016</v>
      </c>
      <c r="F17" s="48">
        <f>Timeline!F23:Z23</f>
        <v>2017</v>
      </c>
      <c r="G17" s="48">
        <f>Timeline!G23:AA23</f>
        <v>2018</v>
      </c>
      <c r="H17" s="48">
        <f>Timeline!H23:AB23</f>
        <v>2019</v>
      </c>
      <c r="I17" s="48">
        <f>Timeline!I23:AC23</f>
        <v>2020</v>
      </c>
      <c r="J17" s="48">
        <f>Timeline!J23:AD23</f>
        <v>2021</v>
      </c>
      <c r="K17" s="48">
        <f>Timeline!K23:AE23</f>
        <v>2022</v>
      </c>
      <c r="L17" s="48">
        <f>Timeline!L23:AF23</f>
        <v>2023</v>
      </c>
      <c r="M17" s="48">
        <f>Timeline!M23:AG23</f>
        <v>2024</v>
      </c>
    </row>
    <row r="18" spans="1:13" x14ac:dyDescent="0.25">
      <c r="A18" s="61" t="s">
        <v>33</v>
      </c>
      <c r="C18" s="20">
        <f ca="1">OFFSET(Valuation!$C6,0,'Risk '!D34)</f>
        <v>7.0000000000000007E-2</v>
      </c>
      <c r="D18" s="20">
        <f ca="1">OFFSET(Valuation!$C6,0,'Risk '!E34)</f>
        <v>7.0000000000000007E-2</v>
      </c>
      <c r="E18" s="20">
        <f ca="1">OFFSET(Valuation!$C6,0,'Risk '!F34)</f>
        <v>7.0000000000000007E-2</v>
      </c>
      <c r="F18" s="20">
        <f ca="1">OFFSET(Valuation!$C6,0,'Risk '!G34)</f>
        <v>7.0000000000000007E-2</v>
      </c>
      <c r="G18" s="20">
        <f ca="1">OFFSET(Valuation!$C6,0,'Risk '!H34)</f>
        <v>7.0000000000000007E-2</v>
      </c>
      <c r="H18" s="20">
        <f ca="1">OFFSET(Valuation!$C6,0,'Risk '!I34)</f>
        <v>7.0000000000000007E-2</v>
      </c>
      <c r="I18" s="20">
        <f ca="1">OFFSET(Valuation!$C6,0,'Risk '!J34)</f>
        <v>7.0000000000000007E-2</v>
      </c>
      <c r="J18" s="20">
        <f ca="1">OFFSET(Valuation!$C6,0,'Risk '!K34)</f>
        <v>7.0000000000000007E-2</v>
      </c>
      <c r="K18" s="20">
        <f ca="1">OFFSET(Valuation!$C6,0,'Risk '!L34)</f>
        <v>7.0000000000000007E-2</v>
      </c>
      <c r="L18" s="20">
        <f ca="1">OFFSET(Valuation!$C6,0,'Risk '!M34)</f>
        <v>7.0000000000000007E-2</v>
      </c>
      <c r="M18" s="20">
        <f ca="1">OFFSET(Valuation!$C6,0,'Risk '!N34)</f>
        <v>7.0000000000000007E-2</v>
      </c>
    </row>
    <row r="19" spans="1:13" x14ac:dyDescent="0.25">
      <c r="A19" t="s">
        <v>10</v>
      </c>
      <c r="C19" s="30">
        <f ca="1">OFFSET('Rental Revenue'!$C68,0,'Risk '!D34)</f>
        <v>22</v>
      </c>
      <c r="D19" s="30">
        <f ca="1">OFFSET('Rental Revenue'!$C68,0,'Risk '!E34)</f>
        <v>22.938261000153133</v>
      </c>
      <c r="E19" s="30">
        <f ca="1">OFFSET('Rental Revenue'!$C68,0,'Risk '!F34)</f>
        <v>23.974967039624129</v>
      </c>
      <c r="F19" s="30">
        <f ca="1">OFFSET('Rental Revenue'!$C68,0,'Risk '!G34)</f>
        <v>25.41365026242454</v>
      </c>
      <c r="G19" s="30">
        <f ca="1">OFFSET('Rental Revenue'!$C68,0,'Risk '!H34)</f>
        <v>27.055568336239531</v>
      </c>
      <c r="H19" s="30">
        <f ca="1">OFFSET('Rental Revenue'!$C68,0,'Risk '!I34)</f>
        <v>28.773129209247248</v>
      </c>
      <c r="I19" s="30">
        <f ca="1">OFFSET('Rental Revenue'!$C68,0,'Risk '!J34)</f>
        <v>30.780627280665918</v>
      </c>
      <c r="J19" s="30">
        <f ca="1">OFFSET('Rental Revenue'!$C68,0,'Risk '!K34)</f>
        <v>31.831342481079783</v>
      </c>
      <c r="K19" s="30">
        <f ca="1">OFFSET('Rental Revenue'!$C68,0,'Risk '!L34)</f>
        <v>32.821599446396441</v>
      </c>
      <c r="L19" s="30">
        <f ca="1">OFFSET('Rental Revenue'!$C68,0,'Risk '!M34)</f>
        <v>33.806247429788328</v>
      </c>
      <c r="M19" s="30">
        <f ca="1">OFFSET('Rental Revenue'!$C68,0,'Risk '!N34)</f>
        <v>34.820434852681963</v>
      </c>
    </row>
    <row r="20" spans="1:13" x14ac:dyDescent="0.25">
      <c r="A20" t="str">
        <f>A4</f>
        <v>Rent Growth</v>
      </c>
      <c r="C20" s="51"/>
      <c r="D20" s="8">
        <f ca="1">IF(C19&gt;0,D19/C19-1,"")</f>
        <v>4.2648227279687978E-2</v>
      </c>
      <c r="E20" s="8">
        <f t="shared" ref="E20:M20" ca="1" si="0">IF(D19&gt;0,E19/D19-1,0)</f>
        <v>4.5195494090161104E-2</v>
      </c>
      <c r="F20" s="8">
        <f t="shared" ca="1" si="0"/>
        <v>6.0007724741504509E-2</v>
      </c>
      <c r="G20" s="8">
        <f t="shared" ca="1" si="0"/>
        <v>6.4607722891451669E-2</v>
      </c>
      <c r="H20" s="8">
        <f t="shared" ca="1" si="0"/>
        <v>6.3482712751117276E-2</v>
      </c>
      <c r="I20" s="8">
        <f t="shared" ca="1" si="0"/>
        <v>6.9769890400849688E-2</v>
      </c>
      <c r="J20" s="8">
        <f t="shared" ca="1" si="0"/>
        <v>3.4135600643650399E-2</v>
      </c>
      <c r="K20" s="8">
        <f t="shared" ca="1" si="0"/>
        <v>3.1109494232147261E-2</v>
      </c>
      <c r="L20" s="8">
        <f t="shared" ca="1" si="0"/>
        <v>2.9999999999999805E-2</v>
      </c>
      <c r="M20" s="8">
        <f t="shared" ca="1" si="0"/>
        <v>2.9999999999999583E-2</v>
      </c>
    </row>
    <row r="21" spans="1:13" x14ac:dyDescent="0.25">
      <c r="A21" t="str">
        <f>'Performance Metrics'!A19</f>
        <v>Physical Occupancy</v>
      </c>
      <c r="C21" s="8">
        <f ca="1">'Performance Metrics'!C19</f>
        <v>0.80051000000000005</v>
      </c>
      <c r="D21" s="8">
        <f ca="1">'Performance Metrics'!D19</f>
        <v>0.84212145833333329</v>
      </c>
      <c r="E21" s="8">
        <f ca="1">'Performance Metrics'!E19</f>
        <v>0.91613729166666669</v>
      </c>
      <c r="F21" s="8">
        <f ca="1">'Performance Metrics'!F19</f>
        <v>0.92117839322916673</v>
      </c>
      <c r="G21" s="8">
        <f ca="1">'Performance Metrics'!G19</f>
        <v>0.91789435416666676</v>
      </c>
      <c r="H21" s="8">
        <f ca="1">'Performance Metrics'!H19</f>
        <v>0.91789435416666676</v>
      </c>
      <c r="I21" s="8">
        <f ca="1">'Performance Metrics'!I19</f>
        <v>0.90236569270833333</v>
      </c>
      <c r="J21" s="8">
        <f ca="1">'Performance Metrics'!J19</f>
        <v>0.92707308593749982</v>
      </c>
      <c r="K21" s="8">
        <f ca="1">'Performance Metrics'!K19</f>
        <v>0.92414100104166652</v>
      </c>
      <c r="L21" s="8">
        <f ca="1">'Performance Metrics'!L19</f>
        <v>0.91789435416666654</v>
      </c>
      <c r="M21" s="8">
        <f ca="1">'Performance Metrics'!M19</f>
        <v>0.91789435416666654</v>
      </c>
    </row>
    <row r="22" spans="1:13" x14ac:dyDescent="0.25">
      <c r="A22" t="str">
        <f>'Performance Metrics'!A20</f>
        <v>Economic Occupancy</v>
      </c>
      <c r="C22" s="8">
        <f ca="1">'Performance Metrics'!C20</f>
        <v>0.78608628381106094</v>
      </c>
      <c r="D22" s="8">
        <f ca="1">'Performance Metrics'!D20</f>
        <v>0.80881380651815515</v>
      </c>
      <c r="E22" s="8">
        <f ca="1">'Performance Metrics'!E20</f>
        <v>0.86475403487307512</v>
      </c>
      <c r="F22" s="8">
        <f ca="1">'Performance Metrics'!F20</f>
        <v>0.86623310040799117</v>
      </c>
      <c r="G22" s="8">
        <f ca="1">'Performance Metrics'!G20</f>
        <v>0.88549924508006361</v>
      </c>
      <c r="H22" s="8">
        <f ca="1">'Performance Metrics'!H20</f>
        <v>0.914639834014634</v>
      </c>
      <c r="I22" s="8">
        <f ca="1">'Performance Metrics'!I20</f>
        <v>0.93167636488677807</v>
      </c>
      <c r="J22" s="8">
        <f ca="1">'Performance Metrics'!J20</f>
        <v>0.97373533279818325</v>
      </c>
      <c r="K22" s="8">
        <f ca="1">'Performance Metrics'!K20</f>
        <v>0.97258179830864178</v>
      </c>
      <c r="L22" s="8">
        <f ca="1">'Performance Metrics'!L20</f>
        <v>0.96620458333333348</v>
      </c>
      <c r="M22" s="8">
        <f ca="1">'Performance Metrics'!M20</f>
        <v>0.96620458333333337</v>
      </c>
    </row>
    <row r="23" spans="1:13" x14ac:dyDescent="0.25">
      <c r="A23" t="str">
        <f>'Acquisition and CapEx'!A66</f>
        <v>Development Stage</v>
      </c>
      <c r="C23" s="62" t="str">
        <f ca="1">VLOOKUP('Risk '!D33,'Risk '!$A$28:$B$31,2,FALSE)</f>
        <v>Lease up</v>
      </c>
      <c r="D23" s="62" t="str">
        <f ca="1">VLOOKUP('Risk '!E33,'Risk '!$A$28:$B$31,2,FALSE)</f>
        <v>Lease up</v>
      </c>
      <c r="E23" s="62" t="str">
        <f ca="1">VLOOKUP('Risk '!F33,'Risk '!$A$28:$B$31,2,FALSE)</f>
        <v>Stable</v>
      </c>
      <c r="F23" s="62" t="str">
        <f ca="1">VLOOKUP('Risk '!G33,'Risk '!$A$28:$B$31,2,FALSE)</f>
        <v>Stable</v>
      </c>
      <c r="G23" s="62" t="str">
        <f ca="1">VLOOKUP('Risk '!H33,'Risk '!$A$28:$B$31,2,FALSE)</f>
        <v>Stable</v>
      </c>
      <c r="H23" s="62" t="str">
        <f ca="1">VLOOKUP('Risk '!I33,'Risk '!$A$28:$B$31,2,FALSE)</f>
        <v>Stable</v>
      </c>
      <c r="I23" s="62" t="str">
        <f ca="1">VLOOKUP('Risk '!J33,'Risk '!$A$28:$B$31,2,FALSE)</f>
        <v>Stable</v>
      </c>
      <c r="J23" s="62" t="str">
        <f ca="1">VLOOKUP('Risk '!K33,'Risk '!$A$28:$B$31,2,FALSE)</f>
        <v>Stable</v>
      </c>
      <c r="K23" s="62" t="str">
        <f ca="1">VLOOKUP('Risk '!L33,'Risk '!$A$28:$B$31,2,FALSE)</f>
        <v>Stable</v>
      </c>
      <c r="L23" s="62" t="str">
        <f ca="1">VLOOKUP('Risk '!M33,'Risk '!$A$28:$B$31,2,FALSE)</f>
        <v>Stable</v>
      </c>
      <c r="M23" s="62" t="str">
        <f ca="1">VLOOKUP('Risk '!N33,'Risk '!$A$28:$B$31,2,FALSE)</f>
        <v>Stable</v>
      </c>
    </row>
    <row r="24" spans="1:13" x14ac:dyDescent="0.25">
      <c r="A24" t="str">
        <f>'Acquisition and CapEx'!A67</f>
        <v>Construction Progress</v>
      </c>
      <c r="C24" s="62" t="str">
        <f ca="1">INDEX('Risk '!D52:D55,'Risk '!D56,1)</f>
        <v xml:space="preserve">    Done</v>
      </c>
      <c r="D24" s="62" t="str">
        <f ca="1">INDEX('Risk '!E52:E55,'Risk '!E56,1)</f>
        <v xml:space="preserve">    Done</v>
      </c>
      <c r="E24" s="62" t="str">
        <f ca="1">INDEX('Risk '!F52:F55,'Risk '!F56,1)</f>
        <v xml:space="preserve">    Done</v>
      </c>
      <c r="F24" s="62" t="str">
        <f ca="1">INDEX('Risk '!G52:G55,'Risk '!G56,1)</f>
        <v xml:space="preserve">    Done</v>
      </c>
      <c r="G24" s="62" t="str">
        <f ca="1">INDEX('Risk '!H52:H55,'Risk '!H56,1)</f>
        <v xml:space="preserve">    Done</v>
      </c>
      <c r="H24" s="62" t="str">
        <f ca="1">INDEX('Risk '!I52:I55,'Risk '!I56,1)</f>
        <v xml:space="preserve">    Done</v>
      </c>
      <c r="I24" s="62" t="str">
        <f ca="1">INDEX('Risk '!J52:J55,'Risk '!J56,1)</f>
        <v xml:space="preserve">    Done</v>
      </c>
      <c r="J24" s="62" t="str">
        <f ca="1">INDEX('Risk '!K52:K55,'Risk '!K56,1)</f>
        <v xml:space="preserve">    Done</v>
      </c>
      <c r="K24" s="62" t="str">
        <f ca="1">INDEX('Risk '!L52:L55,'Risk '!L56,1)</f>
        <v xml:space="preserve">    Done</v>
      </c>
      <c r="L24" s="62" t="str">
        <f ca="1">INDEX('Risk '!M52:M55,'Risk '!M56,1)</f>
        <v xml:space="preserve">    Done</v>
      </c>
      <c r="M24" s="62" t="str">
        <f ca="1">INDEX('Risk '!N52:N55,'Risk '!N56,1)</f>
        <v xml:space="preserve">    Done</v>
      </c>
    </row>
    <row r="25" spans="1:13" x14ac:dyDescent="0.25"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</row>
    <row r="26" spans="1:13" x14ac:dyDescent="0.25">
      <c r="A26" s="45" t="s">
        <v>175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</row>
    <row r="27" spans="1:13" x14ac:dyDescent="0.25">
      <c r="A27" t="s">
        <v>261</v>
      </c>
      <c r="B27" s="64" t="str">
        <f>Financing!B3</f>
        <v>Fixed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</row>
    <row r="28" spans="1:13" x14ac:dyDescent="0.25">
      <c r="A28" t="s">
        <v>262</v>
      </c>
      <c r="B28" s="49" t="str">
        <f>Financing!B4</f>
        <v>multiple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</row>
    <row r="29" spans="1:13" x14ac:dyDescent="0.25">
      <c r="A29" t="s">
        <v>47</v>
      </c>
      <c r="B29" s="65" t="str">
        <f>IF(B27="Fixed",Financing!B6,CONCATENATE("Libor+ ",Financing!C8))</f>
        <v>multiple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</row>
    <row r="30" spans="1:13" x14ac:dyDescent="0.25">
      <c r="A30" t="s">
        <v>146</v>
      </c>
      <c r="C30" s="67">
        <f>'Balance Sheet'!C8</f>
        <v>18000000</v>
      </c>
      <c r="D30" s="67">
        <f>'Balance Sheet'!D8</f>
        <v>18000000</v>
      </c>
      <c r="E30" s="67">
        <f>'Balance Sheet'!E8</f>
        <v>18000000</v>
      </c>
      <c r="F30" s="67">
        <f>'Balance Sheet'!F8</f>
        <v>17695747.053174831</v>
      </c>
      <c r="G30" s="67">
        <f>'Balance Sheet'!G8</f>
        <v>17378355.808639679</v>
      </c>
      <c r="H30" s="67">
        <f ca="1">'Balance Sheet'!H8</f>
        <v>23680063.949477624</v>
      </c>
      <c r="I30" s="67">
        <f ca="1">'Balance Sheet'!I8</f>
        <v>23312013.682955228</v>
      </c>
      <c r="J30" s="67">
        <f ca="1">'Balance Sheet'!J8</f>
        <v>22925212.971603543</v>
      </c>
      <c r="K30" s="67">
        <f ca="1">'Balance Sheet'!K8</f>
        <v>22518706.567693442</v>
      </c>
      <c r="L30" s="67">
        <f ca="1">'Balance Sheet'!L8</f>
        <v>22091490.558078419</v>
      </c>
      <c r="M30" s="67">
        <f ca="1">'Balance Sheet'!M8</f>
        <v>21642509.884918477</v>
      </c>
    </row>
    <row r="31" spans="1:13" x14ac:dyDescent="0.25"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</row>
    <row r="32" spans="1:13" x14ac:dyDescent="0.25">
      <c r="A32" s="45" t="s">
        <v>240</v>
      </c>
    </row>
    <row r="33" spans="1:13" x14ac:dyDescent="0.25">
      <c r="A33" t="str">
        <f>'Income Statement'!A5</f>
        <v>Total Revenue</v>
      </c>
      <c r="C33" s="52">
        <f ca="1">'Income Statement'!C5</f>
        <v>880561</v>
      </c>
      <c r="D33" s="52">
        <f ca="1">'Income Statement'!D5</f>
        <v>5705810.4452046789</v>
      </c>
      <c r="E33" s="52">
        <f ca="1">'Income Statement'!E5</f>
        <v>6482084.3644523229</v>
      </c>
      <c r="F33" s="52">
        <f ca="1">'Income Statement'!F5</f>
        <v>6863387.4890511278</v>
      </c>
      <c r="G33" s="52">
        <f ca="1">'Income Statement'!G5</f>
        <v>7279101.2969542108</v>
      </c>
      <c r="H33" s="52">
        <f ca="1">'Income Statement'!H5</f>
        <v>7744187.3814990465</v>
      </c>
      <c r="I33" s="52">
        <f ca="1">'Income Statement'!I5</f>
        <v>8124935.016849149</v>
      </c>
      <c r="J33" s="52">
        <f ca="1">'Income Statement'!J5</f>
        <v>8746480.2040148936</v>
      </c>
      <c r="K33" s="52">
        <f ca="1">'Income Statement'!K5</f>
        <v>8997374.6709879283</v>
      </c>
      <c r="L33" s="52">
        <f ca="1">'Income Statement'!L5</f>
        <v>9206865.1467845328</v>
      </c>
      <c r="M33" s="52">
        <f ca="1">'Income Statement'!M5</f>
        <v>9483071.1011880655</v>
      </c>
    </row>
    <row r="34" spans="1:13" x14ac:dyDescent="0.25">
      <c r="A34" t="str">
        <f>'Income Statement'!A6</f>
        <v>Total Costs and Expenses</v>
      </c>
      <c r="C34" s="53">
        <f>-'Income Statement'!C6</f>
        <v>-500000</v>
      </c>
      <c r="D34" s="53">
        <f>-'Income Statement'!D6</f>
        <v>-3056042.1678873356</v>
      </c>
      <c r="E34" s="53">
        <f>-'Income Statement'!E6</f>
        <v>-3147723.4329239554</v>
      </c>
      <c r="F34" s="53">
        <f>-'Income Statement'!F6</f>
        <v>-3242155.1359116733</v>
      </c>
      <c r="G34" s="53">
        <f>-'Income Statement'!G6</f>
        <v>-3339419.7899890221</v>
      </c>
      <c r="H34" s="53">
        <f>-'Income Statement'!H6</f>
        <v>-3439602.383688692</v>
      </c>
      <c r="I34" s="53">
        <f>-'Income Statement'!I6</f>
        <v>-3542790.4551993511</v>
      </c>
      <c r="J34" s="53">
        <f>-'Income Statement'!J6</f>
        <v>-3649074.1688553309</v>
      </c>
      <c r="K34" s="53">
        <f>-'Income Statement'!K6</f>
        <v>-3758546.3939209892</v>
      </c>
      <c r="L34" s="53">
        <f>-'Income Statement'!L6</f>
        <v>-3871302.7857386176</v>
      </c>
      <c r="M34" s="53">
        <f>-'Income Statement'!M6</f>
        <v>-3987441.8693107748</v>
      </c>
    </row>
    <row r="35" spans="1:13" x14ac:dyDescent="0.25">
      <c r="A35" t="s">
        <v>241</v>
      </c>
      <c r="C35" s="59">
        <f ca="1">SUM(C33:C34)</f>
        <v>380561</v>
      </c>
      <c r="D35" s="59">
        <f t="shared" ref="D35:M35" ca="1" si="1">SUM(D33:D34)</f>
        <v>2649768.2773173433</v>
      </c>
      <c r="E35" s="59">
        <f t="shared" ca="1" si="1"/>
        <v>3334360.9315283676</v>
      </c>
      <c r="F35" s="59">
        <f t="shared" ca="1" si="1"/>
        <v>3621232.3531394545</v>
      </c>
      <c r="G35" s="59">
        <f t="shared" ca="1" si="1"/>
        <v>3939681.5069651888</v>
      </c>
      <c r="H35" s="59">
        <f t="shared" ca="1" si="1"/>
        <v>4304584.9978103545</v>
      </c>
      <c r="I35" s="59">
        <f t="shared" ca="1" si="1"/>
        <v>4582144.5616497975</v>
      </c>
      <c r="J35" s="59">
        <f t="shared" ca="1" si="1"/>
        <v>5097406.0351595627</v>
      </c>
      <c r="K35" s="59">
        <f t="shared" ca="1" si="1"/>
        <v>5238828.2770669386</v>
      </c>
      <c r="L35" s="59">
        <f t="shared" ca="1" si="1"/>
        <v>5335562.3610459156</v>
      </c>
      <c r="M35" s="59">
        <f t="shared" ca="1" si="1"/>
        <v>5495629.2318772906</v>
      </c>
    </row>
    <row r="36" spans="1:13" x14ac:dyDescent="0.25">
      <c r="A36" t="s">
        <v>245</v>
      </c>
      <c r="C36" s="52">
        <f ca="1">-SUM('Income Statement'!C7:C9)</f>
        <v>-176507.41828231653</v>
      </c>
      <c r="D36" s="52">
        <f ca="1">-SUM('Income Statement'!D7:D9)</f>
        <v>-1177681.1539781475</v>
      </c>
      <c r="E36" s="52">
        <f ca="1">-SUM('Income Statement'!E7:E9)</f>
        <v>-1428864.8492824892</v>
      </c>
      <c r="F36" s="52">
        <f ca="1">-SUM('Income Statement'!F7:F9)</f>
        <v>-1681264.3055692182</v>
      </c>
      <c r="G36" s="52">
        <f ca="1">-SUM('Income Statement'!G7:G9)</f>
        <v>-2017145.748941517</v>
      </c>
      <c r="H36" s="52">
        <f ca="1">-SUM('Income Statement'!H7:H9)</f>
        <v>-2635542.0794083904</v>
      </c>
      <c r="I36" s="52">
        <f ca="1">-SUM('Income Statement'!I7:I9)</f>
        <v>-3098331.0509238043</v>
      </c>
      <c r="J36" s="52">
        <f ca="1">-SUM('Income Statement'!J7:J9)</f>
        <v>-3326756.5554118073</v>
      </c>
      <c r="K36" s="52">
        <f ca="1">-SUM('Income Statement'!K7:K9)</f>
        <v>-3345098.7304829843</v>
      </c>
      <c r="L36" s="52">
        <f ca="1">-SUM('Income Statement'!L7:L9)</f>
        <v>-3292595.4547012355</v>
      </c>
      <c r="M36" s="52">
        <f ca="1">-SUM('Income Statement'!M7:M9)</f>
        <v>-3317323.1810869267</v>
      </c>
    </row>
    <row r="37" spans="1:13" x14ac:dyDescent="0.25">
      <c r="A37" t="s">
        <v>246</v>
      </c>
      <c r="C37" s="53">
        <f ca="1">'Income Statement'!C11</f>
        <v>3084540.1903412826</v>
      </c>
      <c r="D37" s="53">
        <f ca="1">'Income Statement'!D11</f>
        <v>1144430.6499337927</v>
      </c>
      <c r="E37" s="53">
        <f ca="1">'Income Statement'!E11</f>
        <v>942368.86059504375</v>
      </c>
      <c r="F37" s="53">
        <f ca="1">'Income Statement'!F11</f>
        <v>427335.4376148954</v>
      </c>
      <c r="G37" s="53">
        <f ca="1">'Income Statement'!G11</f>
        <v>-747411.76434756815</v>
      </c>
      <c r="H37" s="53">
        <f ca="1">'Income Statement'!H11</f>
        <v>-2031291.5292172804</v>
      </c>
      <c r="I37" s="53">
        <f ca="1">'Income Statement'!I11</f>
        <v>3417574.7198346034</v>
      </c>
      <c r="J37" s="53">
        <f ca="1">'Income Statement'!J11</f>
        <v>1630542.0449821204</v>
      </c>
      <c r="K37" s="53">
        <f ca="1">'Income Statement'!K11</f>
        <v>677576.76659309119</v>
      </c>
      <c r="L37" s="53">
        <f ca="1">'Income Statement'!L11</f>
        <v>954458.39495316893</v>
      </c>
      <c r="M37" s="53">
        <f ca="1">'Income Statement'!M11</f>
        <v>549779.89147683233</v>
      </c>
    </row>
    <row r="38" spans="1:13" x14ac:dyDescent="0.25">
      <c r="A38" t="s">
        <v>242</v>
      </c>
      <c r="C38" s="52">
        <f ca="1">'Income Statement'!C12</f>
        <v>3288593.7720589661</v>
      </c>
      <c r="D38" s="52">
        <f ca="1">'Income Statement'!D12</f>
        <v>2616517.7732729884</v>
      </c>
      <c r="E38" s="52">
        <f ca="1">'Income Statement'!E12</f>
        <v>2847864.9428409217</v>
      </c>
      <c r="F38" s="52">
        <f ca="1">'Income Statement'!F12</f>
        <v>2367303.4851851314</v>
      </c>
      <c r="G38" s="52">
        <f ca="1">'Income Statement'!G12</f>
        <v>1175123.9936761025</v>
      </c>
      <c r="H38" s="52">
        <f ca="1">'Income Statement'!H12</f>
        <v>-362248.61081531621</v>
      </c>
      <c r="I38" s="52">
        <f ca="1">'Income Statement'!I12</f>
        <v>4901388.230560597</v>
      </c>
      <c r="J38" s="52">
        <f ca="1">'Income Statement'!J12</f>
        <v>3401191.5247298749</v>
      </c>
      <c r="K38" s="52">
        <f ca="1">'Income Statement'!K12</f>
        <v>2571306.3131770454</v>
      </c>
      <c r="L38" s="52">
        <f ca="1">'Income Statement'!L12</f>
        <v>2997425.3012978495</v>
      </c>
      <c r="M38" s="52">
        <f ca="1">'Income Statement'!M12</f>
        <v>2728085.9422671958</v>
      </c>
    </row>
    <row r="40" spans="1:13" x14ac:dyDescent="0.25">
      <c r="A40" s="45" t="s">
        <v>247</v>
      </c>
    </row>
    <row r="41" spans="1:13" x14ac:dyDescent="0.25">
      <c r="A41" t="str">
        <f>'Balance Sheet'!A5</f>
        <v>Income Assets (Fair Value)</v>
      </c>
      <c r="C41" s="52">
        <f ca="1">'Balance Sheet'!C5</f>
        <v>33682373.850341283</v>
      </c>
      <c r="D41" s="52">
        <f ca="1">'Balance Sheet'!D5</f>
        <v>35877327.353445448</v>
      </c>
      <c r="E41" s="52">
        <f ca="1">'Balance Sheet'!E5</f>
        <v>37764562.687587582</v>
      </c>
      <c r="F41" s="52">
        <f ca="1">'Balance Sheet'!F5</f>
        <v>39079062.269036502</v>
      </c>
      <c r="G41" s="52">
        <f ca="1">'Balance Sheet'!G5</f>
        <v>39275200.834685482</v>
      </c>
      <c r="H41" s="52">
        <f ca="1">'Balance Sheet'!H5</f>
        <v>38359905.436519437</v>
      </c>
      <c r="I41" s="52">
        <f ca="1">'Balance Sheet'!I5</f>
        <v>42897853.924491167</v>
      </c>
      <c r="J41" s="52">
        <f ca="1">'Balance Sheet'!J5</f>
        <v>44434314.468872234</v>
      </c>
      <c r="K41" s="52">
        <f ca="1">'Balance Sheet'!K5</f>
        <v>44919526.126967698</v>
      </c>
      <c r="L41" s="52">
        <f ca="1">'Balance Sheet'!L5</f>
        <v>46261573.998575829</v>
      </c>
      <c r="M41" s="52">
        <f ca="1">'Balance Sheet'!M5</f>
        <v>47241218.115921892</v>
      </c>
    </row>
    <row r="42" spans="1:13" x14ac:dyDescent="0.25">
      <c r="A42" t="str">
        <f>'Balance Sheet'!A6</f>
        <v>For Sale Assets (Fair Value)</v>
      </c>
      <c r="C42" s="53">
        <f>'Balance Sheet'!C6</f>
        <v>0</v>
      </c>
      <c r="D42" s="53">
        <f>'Balance Sheet'!D6</f>
        <v>0</v>
      </c>
      <c r="E42" s="53">
        <f>'Balance Sheet'!E6</f>
        <v>0</v>
      </c>
      <c r="F42" s="53">
        <f>'Balance Sheet'!F6</f>
        <v>0</v>
      </c>
      <c r="G42" s="53">
        <f>'Balance Sheet'!G6</f>
        <v>0</v>
      </c>
      <c r="H42" s="53">
        <f>'Balance Sheet'!H6</f>
        <v>0</v>
      </c>
      <c r="I42" s="53">
        <f>'Balance Sheet'!I6</f>
        <v>0</v>
      </c>
      <c r="J42" s="53">
        <f>'Balance Sheet'!J6</f>
        <v>0</v>
      </c>
      <c r="K42" s="53">
        <f>'Balance Sheet'!K6</f>
        <v>0</v>
      </c>
      <c r="L42" s="53">
        <f>'Balance Sheet'!L6</f>
        <v>0</v>
      </c>
      <c r="M42" s="53">
        <f>'Balance Sheet'!M6</f>
        <v>0</v>
      </c>
    </row>
    <row r="43" spans="1:13" x14ac:dyDescent="0.25">
      <c r="A43" t="s">
        <v>243</v>
      </c>
      <c r="C43" s="59">
        <f ca="1">SUM(C41:C42)</f>
        <v>33682373.850341283</v>
      </c>
      <c r="D43" s="59">
        <f t="shared" ref="D43:M43" ca="1" si="2">SUM(D41:D42)</f>
        <v>35877327.353445448</v>
      </c>
      <c r="E43" s="59">
        <f t="shared" ca="1" si="2"/>
        <v>37764562.687587582</v>
      </c>
      <c r="F43" s="59">
        <f t="shared" ca="1" si="2"/>
        <v>39079062.269036502</v>
      </c>
      <c r="G43" s="59">
        <f t="shared" ca="1" si="2"/>
        <v>39275200.834685482</v>
      </c>
      <c r="H43" s="59">
        <f t="shared" ca="1" si="2"/>
        <v>38359905.436519437</v>
      </c>
      <c r="I43" s="59">
        <f t="shared" ca="1" si="2"/>
        <v>42897853.924491167</v>
      </c>
      <c r="J43" s="59">
        <f t="shared" ca="1" si="2"/>
        <v>44434314.468872234</v>
      </c>
      <c r="K43" s="59">
        <f t="shared" ca="1" si="2"/>
        <v>44919526.126967698</v>
      </c>
      <c r="L43" s="59">
        <f t="shared" ca="1" si="2"/>
        <v>46261573.998575829</v>
      </c>
      <c r="M43" s="59">
        <f t="shared" ca="1" si="2"/>
        <v>47241218.115921892</v>
      </c>
    </row>
    <row r="45" spans="1:13" x14ac:dyDescent="0.25">
      <c r="A45" t="s">
        <v>58</v>
      </c>
      <c r="C45" s="53">
        <f>'Balance Sheet'!C8+'Balance Sheet'!C7</f>
        <v>18000000</v>
      </c>
      <c r="D45" s="53">
        <f>'Balance Sheet'!D8+'Balance Sheet'!D7</f>
        <v>18000000</v>
      </c>
      <c r="E45" s="53">
        <f>'Balance Sheet'!E8+'Balance Sheet'!E7</f>
        <v>18000000</v>
      </c>
      <c r="F45" s="53">
        <f>'Balance Sheet'!F8+'Balance Sheet'!F7</f>
        <v>17695747.053174831</v>
      </c>
      <c r="G45" s="53">
        <f>'Balance Sheet'!G8+'Balance Sheet'!G7</f>
        <v>17378355.808639679</v>
      </c>
      <c r="H45" s="53">
        <f ca="1">'Balance Sheet'!H8+'Balance Sheet'!H7</f>
        <v>23680063.949477624</v>
      </c>
      <c r="I45" s="53">
        <f ca="1">'Balance Sheet'!I8+'Balance Sheet'!I7</f>
        <v>23312013.682955228</v>
      </c>
      <c r="J45" s="53">
        <f ca="1">'Balance Sheet'!J8+'Balance Sheet'!J7</f>
        <v>22925212.971603543</v>
      </c>
      <c r="K45" s="53">
        <f ca="1">'Balance Sheet'!K8+'Balance Sheet'!K7</f>
        <v>22518706.567693442</v>
      </c>
      <c r="L45" s="53">
        <f ca="1">'Balance Sheet'!L8+'Balance Sheet'!L7</f>
        <v>22091490.558078419</v>
      </c>
      <c r="M45" s="53">
        <f ca="1">'Balance Sheet'!M8+'Balance Sheet'!M7</f>
        <v>21642509.884918477</v>
      </c>
    </row>
    <row r="46" spans="1:13" x14ac:dyDescent="0.25">
      <c r="A46" t="str">
        <f>'Balance Sheet'!A9</f>
        <v>Net Asset Value -- ASRS</v>
      </c>
      <c r="C46" s="52">
        <f ca="1">'Balance Sheet'!C9</f>
        <v>14442444.303324653</v>
      </c>
      <c r="D46" s="52">
        <f ca="1">'Balance Sheet'!D9</f>
        <v>16042313.853462718</v>
      </c>
      <c r="E46" s="52">
        <f ca="1">'Balance Sheet'!E9</f>
        <v>17408922.639179043</v>
      </c>
      <c r="F46" s="52">
        <f ca="1">'Balance Sheet'!F9</f>
        <v>18592319.91723796</v>
      </c>
      <c r="G46" s="52">
        <f ca="1">'Balance Sheet'!G9</f>
        <v>18975955.924313203</v>
      </c>
      <c r="H46" s="52">
        <f ca="1">'Balance Sheet'!H9</f>
        <v>12233149.253212627</v>
      </c>
      <c r="I46" s="52">
        <f ca="1">'Balance Sheet'!I9</f>
        <v>15867572.415715052</v>
      </c>
      <c r="J46" s="52">
        <f ca="1">'Balance Sheet'!J9</f>
        <v>17425712.728988901</v>
      </c>
      <c r="K46" s="52">
        <f ca="1">'Balance Sheet'!K9</f>
        <v>18148142.849360637</v>
      </c>
      <c r="L46" s="52">
        <f ca="1">'Balance Sheet'!L9</f>
        <v>19581521.372395903</v>
      </c>
      <c r="M46" s="52">
        <f ca="1">'Balance Sheet'!M9</f>
        <v>20738929.328280568</v>
      </c>
    </row>
    <row r="47" spans="1:13" x14ac:dyDescent="0.25">
      <c r="A47" t="str">
        <f>'Balance Sheet'!A10</f>
        <v>Net Asset Value -- Sponsor</v>
      </c>
      <c r="C47" s="53">
        <f ca="1">'Balance Sheet'!C10</f>
        <v>1239929.5470166299</v>
      </c>
      <c r="D47" s="53">
        <f ca="1">'Balance Sheet'!D10</f>
        <v>1835013.4999827296</v>
      </c>
      <c r="E47" s="53">
        <f ca="1">'Balance Sheet'!E10</f>
        <v>2355640.0484085381</v>
      </c>
      <c r="F47" s="53">
        <f ca="1">'Balance Sheet'!F10</f>
        <v>2790995.2986237109</v>
      </c>
      <c r="G47" s="53">
        <f ca="1">'Balance Sheet'!G10</f>
        <v>2920889.1017326005</v>
      </c>
      <c r="H47" s="53">
        <f ca="1">'Balance Sheet'!H10</f>
        <v>2446692.2338291854</v>
      </c>
      <c r="I47" s="53">
        <f ca="1">'Balance Sheet'!I10</f>
        <v>3718267.8258208875</v>
      </c>
      <c r="J47" s="53">
        <f ca="1">'Balance Sheet'!J10</f>
        <v>4083388.7682797909</v>
      </c>
      <c r="K47" s="53">
        <f ca="1">'Balance Sheet'!K10</f>
        <v>4252676.7099136189</v>
      </c>
      <c r="L47" s="53">
        <f ca="1">'Balance Sheet'!L10</f>
        <v>4588562.0681015067</v>
      </c>
      <c r="M47" s="53">
        <f ca="1">'Balance Sheet'!M10</f>
        <v>4859778.9027228467</v>
      </c>
    </row>
    <row r="48" spans="1:13" x14ac:dyDescent="0.25">
      <c r="A48" t="str">
        <f>'Balance Sheet'!A11</f>
        <v>Net Asset Value</v>
      </c>
      <c r="C48" s="59">
        <f ca="1">'Balance Sheet'!C11</f>
        <v>15682373.850341283</v>
      </c>
      <c r="D48" s="59">
        <f ca="1">'Balance Sheet'!D11</f>
        <v>17877327.353445448</v>
      </c>
      <c r="E48" s="59">
        <f ca="1">'Balance Sheet'!E11</f>
        <v>19764562.687587582</v>
      </c>
      <c r="F48" s="59">
        <f ca="1">'Balance Sheet'!F11</f>
        <v>21383315.215861671</v>
      </c>
      <c r="G48" s="59">
        <f ca="1">'Balance Sheet'!G11</f>
        <v>21896845.026045803</v>
      </c>
      <c r="H48" s="59">
        <f ca="1">'Balance Sheet'!H11</f>
        <v>14679841.487041812</v>
      </c>
      <c r="I48" s="59">
        <f ca="1">'Balance Sheet'!I11</f>
        <v>19585840.241535939</v>
      </c>
      <c r="J48" s="59">
        <f ca="1">'Balance Sheet'!J11</f>
        <v>21509101.497268692</v>
      </c>
      <c r="K48" s="59">
        <f ca="1">'Balance Sheet'!K11</f>
        <v>22400819.559274256</v>
      </c>
      <c r="L48" s="59">
        <f ca="1">'Balance Sheet'!L11</f>
        <v>24170083.44049741</v>
      </c>
      <c r="M48" s="59">
        <f ca="1">'Balance Sheet'!M11</f>
        <v>25598708.231003415</v>
      </c>
    </row>
    <row r="49" spans="1:13" x14ac:dyDescent="0.25">
      <c r="A49" t="s">
        <v>244</v>
      </c>
      <c r="C49" s="59">
        <f ca="1">C45+C48</f>
        <v>33682373.850341283</v>
      </c>
      <c r="D49" s="59">
        <f t="shared" ref="D49:M49" ca="1" si="3">D45+D48</f>
        <v>35877327.353445448</v>
      </c>
      <c r="E49" s="59">
        <f t="shared" ca="1" si="3"/>
        <v>37764562.687587582</v>
      </c>
      <c r="F49" s="59">
        <f t="shared" ca="1" si="3"/>
        <v>39079062.269036502</v>
      </c>
      <c r="G49" s="59">
        <f t="shared" ca="1" si="3"/>
        <v>39275200.834685482</v>
      </c>
      <c r="H49" s="59">
        <f t="shared" ca="1" si="3"/>
        <v>38359905.436519437</v>
      </c>
      <c r="I49" s="59">
        <f t="shared" ca="1" si="3"/>
        <v>42897853.924491167</v>
      </c>
      <c r="J49" s="59">
        <f t="shared" ca="1" si="3"/>
        <v>44434314.468872234</v>
      </c>
      <c r="K49" s="59">
        <f t="shared" ca="1" si="3"/>
        <v>44919526.126967698</v>
      </c>
      <c r="L49" s="59">
        <f t="shared" ca="1" si="3"/>
        <v>46261573.998575829</v>
      </c>
      <c r="M49" s="59">
        <f t="shared" ca="1" si="3"/>
        <v>47241218.115921892</v>
      </c>
    </row>
    <row r="51" spans="1:13" x14ac:dyDescent="0.25">
      <c r="A51" s="45" t="s">
        <v>127</v>
      </c>
    </row>
    <row r="52" spans="1:13" x14ac:dyDescent="0.25">
      <c r="A52" s="49" t="s">
        <v>251</v>
      </c>
    </row>
    <row r="53" spans="1:13" x14ac:dyDescent="0.25">
      <c r="A53" t="str">
        <f>'Cash Flow'!A6</f>
        <v>Operating Cash Flow</v>
      </c>
      <c r="C53" s="52">
        <f ca="1">'Cash Flow'!C6</f>
        <v>380561</v>
      </c>
      <c r="D53" s="52">
        <f ca="1">'Cash Flow'!D6</f>
        <v>2649768.2773173433</v>
      </c>
      <c r="E53" s="52">
        <f ca="1">'Cash Flow'!E6</f>
        <v>3334360.9315283671</v>
      </c>
      <c r="F53" s="52">
        <f ca="1">'Cash Flow'!F6</f>
        <v>3621232.3531394536</v>
      </c>
      <c r="G53" s="52">
        <f ca="1">'Cash Flow'!G6</f>
        <v>3939681.5069651878</v>
      </c>
      <c r="H53" s="52">
        <f ca="1">'Cash Flow'!H6</f>
        <v>4304584.9978103554</v>
      </c>
      <c r="I53" s="52">
        <f ca="1">'Cash Flow'!I6</f>
        <v>4582144.5616497975</v>
      </c>
      <c r="J53" s="52">
        <f ca="1">'Cash Flow'!J6</f>
        <v>5097406.0351595618</v>
      </c>
      <c r="K53" s="52">
        <f ca="1">'Cash Flow'!K6</f>
        <v>5238828.2770669386</v>
      </c>
      <c r="L53" s="52">
        <f ca="1">'Cash Flow'!L6</f>
        <v>5335562.3610459156</v>
      </c>
      <c r="M53" s="52">
        <f ca="1">'Cash Flow'!M6</f>
        <v>5495629.2318772906</v>
      </c>
    </row>
    <row r="54" spans="1:13" x14ac:dyDescent="0.25">
      <c r="A54" t="s">
        <v>248</v>
      </c>
      <c r="C54" s="53">
        <f ca="1">-SUM('Cash Flow'!C7:C10)</f>
        <v>-176507.41828231653</v>
      </c>
      <c r="D54" s="53">
        <f ca="1">-SUM('Cash Flow'!D7:D10)</f>
        <v>-982005.87567822821</v>
      </c>
      <c r="E54" s="53">
        <f ca="1">-SUM('Cash Flow'!E7:E10)</f>
        <v>-1004788.2801248247</v>
      </c>
      <c r="F54" s="53">
        <f ca="1">-SUM('Cash Flow'!F7:F10)</f>
        <v>-1017721.4004106723</v>
      </c>
      <c r="G54" s="53">
        <f ca="1">-SUM('Cash Flow'!G7:G10)</f>
        <v>-1022198.821187522</v>
      </c>
      <c r="H54" s="53">
        <f ca="1">-SUM('Cash Flow'!H7:H10)</f>
        <v>-1268543.2484895517</v>
      </c>
      <c r="I54" s="53">
        <f ca="1">-SUM('Cash Flow'!I7:I10)</f>
        <v>-1387016.1026472216</v>
      </c>
      <c r="J54" s="53">
        <f ca="1">-SUM('Cash Flow'!J7:J10)</f>
        <v>-1421491.9720961275</v>
      </c>
      <c r="K54" s="53">
        <f ca="1">-SUM('Cash Flow'!K7:K10)</f>
        <v>-1411992.4098852871</v>
      </c>
      <c r="L54" s="53">
        <f ca="1">-SUM('Cash Flow'!L7:L10)</f>
        <v>-1411781.0976412138</v>
      </c>
      <c r="M54" s="53">
        <f ca="1">-SUM('Cash Flow'!M7:M10)</f>
        <v>-1410731.4582297322</v>
      </c>
    </row>
    <row r="55" spans="1:13" x14ac:dyDescent="0.25">
      <c r="A55" t="s">
        <v>252</v>
      </c>
      <c r="C55" s="59">
        <f ca="1">C53+C54</f>
        <v>204053.58171768347</v>
      </c>
      <c r="D55" s="59">
        <f t="shared" ref="D55:M55" ca="1" si="4">D53+D54</f>
        <v>1667762.4016391151</v>
      </c>
      <c r="E55" s="59">
        <f t="shared" ca="1" si="4"/>
        <v>2329572.6514035426</v>
      </c>
      <c r="F55" s="59">
        <f t="shared" ca="1" si="4"/>
        <v>2603510.9527287814</v>
      </c>
      <c r="G55" s="59">
        <f t="shared" ca="1" si="4"/>
        <v>2917482.685777666</v>
      </c>
      <c r="H55" s="59">
        <f t="shared" ca="1" si="4"/>
        <v>3036041.7493208037</v>
      </c>
      <c r="I55" s="59">
        <f t="shared" ca="1" si="4"/>
        <v>3195128.4590025758</v>
      </c>
      <c r="J55" s="59">
        <f t="shared" ca="1" si="4"/>
        <v>3675914.0630634343</v>
      </c>
      <c r="K55" s="59">
        <f t="shared" ca="1" si="4"/>
        <v>3826835.8671816513</v>
      </c>
      <c r="L55" s="59">
        <f t="shared" ca="1" si="4"/>
        <v>3923781.2634047018</v>
      </c>
      <c r="M55" s="59">
        <f t="shared" ca="1" si="4"/>
        <v>4084897.7736475584</v>
      </c>
    </row>
    <row r="57" spans="1:13" x14ac:dyDescent="0.25">
      <c r="A57" s="49" t="s">
        <v>253</v>
      </c>
    </row>
    <row r="58" spans="1:13" x14ac:dyDescent="0.25">
      <c r="A58" t="s">
        <v>249</v>
      </c>
      <c r="C58" s="52">
        <f>-'Cash Flow'!C14</f>
        <v>-30175000</v>
      </c>
      <c r="D58" s="52">
        <f>-'Cash Flow'!D14</f>
        <v>0</v>
      </c>
      <c r="E58" s="52">
        <f>-'Cash Flow'!E14</f>
        <v>0</v>
      </c>
      <c r="F58" s="52">
        <f>-'Cash Flow'!F14</f>
        <v>0</v>
      </c>
      <c r="G58" s="52">
        <f>-'Cash Flow'!G14</f>
        <v>0</v>
      </c>
      <c r="H58" s="52">
        <f>-'Cash Flow'!H14</f>
        <v>0</v>
      </c>
      <c r="I58" s="52">
        <f>-'Cash Flow'!I14</f>
        <v>0</v>
      </c>
      <c r="J58" s="52">
        <f>-'Cash Flow'!J14</f>
        <v>0</v>
      </c>
      <c r="K58" s="52">
        <f>-'Cash Flow'!K14</f>
        <v>0</v>
      </c>
      <c r="L58" s="52">
        <f>-'Cash Flow'!L14</f>
        <v>0</v>
      </c>
      <c r="M58" s="52">
        <f>-'Cash Flow'!M14</f>
        <v>0</v>
      </c>
    </row>
    <row r="59" spans="1:13" x14ac:dyDescent="0.25">
      <c r="A59" t="str">
        <f>'Cash Flow'!A15</f>
        <v>Other Capex</v>
      </c>
      <c r="C59" s="53">
        <f ca="1">-'Cash Flow'!C15</f>
        <v>-152833.66000000015</v>
      </c>
      <c r="D59" s="53">
        <f ca="1">-'Cash Flow'!D15</f>
        <v>-1246198.1314702933</v>
      </c>
      <c r="E59" s="53">
        <f ca="1">-'Cash Flow'!E15</f>
        <v>-1368943.0427047506</v>
      </c>
      <c r="F59" s="53">
        <f ca="1">-'Cash Flow'!F15</f>
        <v>-1550707.0489925717</v>
      </c>
      <c r="G59" s="53">
        <f ca="1">-'Cash Flow'!G15</f>
        <v>-1938497.2577505424</v>
      </c>
      <c r="H59" s="53">
        <f ca="1">-'Cash Flow'!H15</f>
        <v>-2004108.0593285754</v>
      </c>
      <c r="I59" s="53">
        <f ca="1">-'Cash Flow'!I15</f>
        <v>-2831688.7164137075</v>
      </c>
      <c r="J59" s="53">
        <f ca="1">-'Cash Flow'!J15</f>
        <v>-1811183.0827146294</v>
      </c>
      <c r="K59" s="53">
        <f ca="1">-'Cash Flow'!K15</f>
        <v>-1740741.2121000744</v>
      </c>
      <c r="L59" s="53">
        <f ca="1">-'Cash Flow'!L15</f>
        <v>-2268403.8337149802</v>
      </c>
      <c r="M59" s="53">
        <f ca="1">-'Cash Flow'!M15</f>
        <v>-2336455.9487264287</v>
      </c>
    </row>
    <row r="60" spans="1:13" x14ac:dyDescent="0.25">
      <c r="A60" t="s">
        <v>250</v>
      </c>
      <c r="C60" s="59">
        <f ca="1">-'Cash Flow'!C16</f>
        <v>-30327833.66</v>
      </c>
      <c r="D60" s="59">
        <f ca="1">-'Cash Flow'!D16</f>
        <v>-1246198.1314702933</v>
      </c>
      <c r="E60" s="59">
        <f ca="1">-'Cash Flow'!E16</f>
        <v>-1368943.0427047506</v>
      </c>
      <c r="F60" s="59">
        <f ca="1">-'Cash Flow'!F16</f>
        <v>-1550707.0489925717</v>
      </c>
      <c r="G60" s="59">
        <f ca="1">-'Cash Flow'!G16</f>
        <v>-1938497.2577505424</v>
      </c>
      <c r="H60" s="59">
        <f ca="1">-'Cash Flow'!H16</f>
        <v>-2004108.0593285754</v>
      </c>
      <c r="I60" s="59">
        <f ca="1">-'Cash Flow'!I16</f>
        <v>-2831688.7164137075</v>
      </c>
      <c r="J60" s="59">
        <f ca="1">-'Cash Flow'!J16</f>
        <v>-1811183.0827146294</v>
      </c>
      <c r="K60" s="59">
        <f ca="1">-'Cash Flow'!K16</f>
        <v>-1740741.2121000744</v>
      </c>
      <c r="L60" s="59">
        <f ca="1">-'Cash Flow'!L16</f>
        <v>-2268403.8337149802</v>
      </c>
      <c r="M60" s="59">
        <f ca="1">-'Cash Flow'!M16</f>
        <v>-2336455.9487264287</v>
      </c>
    </row>
    <row r="62" spans="1:13" x14ac:dyDescent="0.25">
      <c r="A62" s="49" t="s">
        <v>254</v>
      </c>
    </row>
    <row r="63" spans="1:13" x14ac:dyDescent="0.25">
      <c r="A63" t="str">
        <f>'Cash Flow'!A20</f>
        <v>Net Loan Proceeds</v>
      </c>
      <c r="C63" s="52">
        <f>'Cash Flow'!C20</f>
        <v>17730000</v>
      </c>
      <c r="D63" s="52">
        <f>'Cash Flow'!D20</f>
        <v>0</v>
      </c>
      <c r="E63" s="52">
        <f>'Cash Flow'!E20</f>
        <v>0</v>
      </c>
      <c r="F63" s="52">
        <f>'Cash Flow'!F20</f>
        <v>0</v>
      </c>
      <c r="G63" s="52">
        <f>'Cash Flow'!G20</f>
        <v>0</v>
      </c>
      <c r="H63" s="52">
        <f ca="1">'Cash Flow'!H20</f>
        <v>23465458.229433887</v>
      </c>
      <c r="I63" s="52">
        <f>'Cash Flow'!I20</f>
        <v>0</v>
      </c>
      <c r="J63" s="52">
        <f>'Cash Flow'!J20</f>
        <v>0</v>
      </c>
      <c r="K63" s="52">
        <f>'Cash Flow'!K20</f>
        <v>0</v>
      </c>
      <c r="L63" s="52">
        <f>'Cash Flow'!L20</f>
        <v>0</v>
      </c>
      <c r="M63" s="52">
        <f>'Cash Flow'!M20</f>
        <v>0</v>
      </c>
    </row>
    <row r="64" spans="1:13" x14ac:dyDescent="0.25">
      <c r="A64" t="str">
        <f>'Cash Flow'!A21</f>
        <v>Required Principal Payments</v>
      </c>
      <c r="C64" s="53">
        <f>'Cash Flow'!C21</f>
        <v>0</v>
      </c>
      <c r="D64" s="53">
        <f>'Cash Flow'!D21</f>
        <v>0</v>
      </c>
      <c r="E64" s="53">
        <f>'Cash Flow'!E21</f>
        <v>0</v>
      </c>
      <c r="F64" s="53">
        <f>'Cash Flow'!F21</f>
        <v>-304252.94682516984</v>
      </c>
      <c r="G64" s="53">
        <f>'Cash Flow'!G21</f>
        <v>-317391.24453515559</v>
      </c>
      <c r="H64" s="53">
        <f ca="1">'Cash Flow'!H21</f>
        <v>-17642636.99123745</v>
      </c>
      <c r="I64" s="53">
        <f ca="1">'Cash Flow'!I21</f>
        <v>-368050.26652239321</v>
      </c>
      <c r="J64" s="53">
        <f ca="1">'Cash Flow'!J21</f>
        <v>-386800.71135168709</v>
      </c>
      <c r="K64" s="53">
        <f ca="1">'Cash Flow'!K21</f>
        <v>-406506.40391009778</v>
      </c>
      <c r="L64" s="53">
        <f ca="1">'Cash Flow'!L21</f>
        <v>-427216.00961502193</v>
      </c>
      <c r="M64" s="53">
        <f ca="1">'Cash Flow'!M21</f>
        <v>-448980.67315994046</v>
      </c>
    </row>
    <row r="65" spans="1:13" x14ac:dyDescent="0.25">
      <c r="A65" t="s">
        <v>255</v>
      </c>
      <c r="C65" s="59">
        <f>'Cash Flow'!C22</f>
        <v>17730000</v>
      </c>
      <c r="D65" s="59">
        <f>'Cash Flow'!D22</f>
        <v>0</v>
      </c>
      <c r="E65" s="59">
        <f>'Cash Flow'!E22</f>
        <v>0</v>
      </c>
      <c r="F65" s="59">
        <f>'Cash Flow'!F22</f>
        <v>-304252.94682516984</v>
      </c>
      <c r="G65" s="59">
        <f>'Cash Flow'!G22</f>
        <v>-317391.24453515559</v>
      </c>
      <c r="H65" s="59">
        <f ca="1">'Cash Flow'!H22</f>
        <v>5822821.2381964326</v>
      </c>
      <c r="I65" s="59">
        <f ca="1">'Cash Flow'!I22</f>
        <v>-368050.26652239321</v>
      </c>
      <c r="J65" s="59">
        <f ca="1">'Cash Flow'!J22</f>
        <v>-386800.71135168709</v>
      </c>
      <c r="K65" s="59">
        <f ca="1">'Cash Flow'!K22</f>
        <v>-406506.40391009778</v>
      </c>
      <c r="L65" s="59">
        <f ca="1">'Cash Flow'!L22</f>
        <v>-427216.00961502193</v>
      </c>
      <c r="M65" s="59">
        <f ca="1">'Cash Flow'!M22</f>
        <v>-448980.67315994046</v>
      </c>
    </row>
    <row r="67" spans="1:13" x14ac:dyDescent="0.25">
      <c r="A67" t="str">
        <f>'Cash Flow'!A25</f>
        <v>Net Cash Flow to Equity</v>
      </c>
      <c r="C67" s="59">
        <f ca="1">'Cash Flow'!C25</f>
        <v>-12393780.078282315</v>
      </c>
      <c r="D67" s="59">
        <f ca="1">'Cash Flow'!D25</f>
        <v>421564.27016882214</v>
      </c>
      <c r="E67" s="59">
        <f ca="1">'Cash Flow'!E25</f>
        <v>960629.60869879182</v>
      </c>
      <c r="F67" s="59">
        <f ca="1">'Cash Flow'!F25</f>
        <v>748550.95691104024</v>
      </c>
      <c r="G67" s="59">
        <f ca="1">'Cash Flow'!G25</f>
        <v>661594.18349196762</v>
      </c>
      <c r="H67" s="59">
        <f ca="1">'Cash Flow'!H25</f>
        <v>6854754.9281886602</v>
      </c>
      <c r="I67" s="59">
        <f ca="1">'Cash Flow'!I25</f>
        <v>-4610.5239335255465</v>
      </c>
      <c r="J67" s="59">
        <f ca="1">'Cash Flow'!J25</f>
        <v>1477930.2689971183</v>
      </c>
      <c r="K67" s="59">
        <f ca="1">'Cash Flow'!K25</f>
        <v>1679588.251171479</v>
      </c>
      <c r="L67" s="59">
        <f ca="1">'Cash Flow'!L25</f>
        <v>1228161.4200746999</v>
      </c>
      <c r="M67" s="59">
        <f ca="1">'Cash Flow'!M25</f>
        <v>1299461.1517611886</v>
      </c>
    </row>
    <row r="68" spans="1:13" x14ac:dyDescent="0.25"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</row>
    <row r="69" spans="1:13" x14ac:dyDescent="0.25">
      <c r="A69" s="45" t="s">
        <v>256</v>
      </c>
    </row>
    <row r="70" spans="1:13" x14ac:dyDescent="0.25">
      <c r="A70" t="str">
        <f>'Performance Metrics'!A31</f>
        <v>Unlevered IRR</v>
      </c>
      <c r="C70" s="8">
        <f>'Performance Metrics'!C31</f>
        <v>0</v>
      </c>
      <c r="D70" s="8">
        <f ca="1">'Performance Metrics'!D31</f>
        <v>0.23876843537734915</v>
      </c>
      <c r="E70" s="8">
        <f ca="1">'Performance Metrics'!E31</f>
        <v>0.16992027166496593</v>
      </c>
      <c r="F70" s="8">
        <f ca="1">'Performance Metrics'!F31</f>
        <v>0.14207080665703953</v>
      </c>
      <c r="G70" s="8">
        <f ca="1">'Performance Metrics'!G31</f>
        <v>0.1199463253397639</v>
      </c>
      <c r="H70" s="8">
        <f ca="1">'Performance Metrics'!H31</f>
        <v>0.10331537675965707</v>
      </c>
      <c r="I70" s="8">
        <f ca="1">'Performance Metrics'!I31</f>
        <v>0.11159857366887693</v>
      </c>
      <c r="J70" s="8">
        <f ca="1">'Performance Metrics'!J31</f>
        <v>0.11124937972923865</v>
      </c>
      <c r="K70" s="8">
        <f ca="1">'Performance Metrics'!K31</f>
        <v>0.1086204432567468</v>
      </c>
      <c r="L70" s="8">
        <f ca="1">'Performance Metrics'!L31</f>
        <v>0.10731106518439804</v>
      </c>
      <c r="M70" s="8">
        <f ca="1">'Performance Metrics'!M31</f>
        <v>0.10556959786544629</v>
      </c>
    </row>
    <row r="71" spans="1:13" x14ac:dyDescent="0.25">
      <c r="A71" t="str">
        <f>'Performance Metrics'!A32</f>
        <v>Levered IRR</v>
      </c>
      <c r="C71" s="8">
        <f>'Performance Metrics'!C32</f>
        <v>0</v>
      </c>
      <c r="D71" s="8">
        <f ca="1">'Performance Metrics'!D32</f>
        <v>0.48098915842947743</v>
      </c>
      <c r="E71" s="8">
        <f ca="1">'Performance Metrics'!E32</f>
        <v>0.31467888461140325</v>
      </c>
      <c r="F71" s="8">
        <f ca="1">'Performance Metrics'!F32</f>
        <v>0.25016446278225146</v>
      </c>
      <c r="G71" s="8">
        <f ca="1">'Performance Metrics'!G32</f>
        <v>0.20153692736728424</v>
      </c>
      <c r="H71" s="8">
        <f ca="1">'Performance Metrics'!H32</f>
        <v>0.16547906511580357</v>
      </c>
      <c r="I71" s="8">
        <f ca="1">'Performance Metrics'!I32</f>
        <v>0.18376694439555474</v>
      </c>
      <c r="J71" s="8">
        <f ca="1">'Performance Metrics'!J32</f>
        <v>0.18310344821560998</v>
      </c>
      <c r="K71" s="8">
        <f ca="1">'Performance Metrics'!K32</f>
        <v>0.17784218242736305</v>
      </c>
      <c r="L71" s="8">
        <f ca="1">'Performance Metrics'!L32</f>
        <v>0.17473500453726221</v>
      </c>
      <c r="M71" s="8">
        <f ca="1">'Performance Metrics'!M32</f>
        <v>0.17076747827596783</v>
      </c>
    </row>
    <row r="72" spans="1:13" x14ac:dyDescent="0.25">
      <c r="A72" t="str">
        <f>'Performance Metrics'!A33</f>
        <v>Unlevered Return on Cost</v>
      </c>
      <c r="C72" s="8">
        <f ca="1">'Performance Metrics'!C33</f>
        <v>1.0835851498569244E-2</v>
      </c>
      <c r="D72" s="8">
        <f ca="1">'Performance Metrics'!D33</f>
        <v>7.2818540273336105E-2</v>
      </c>
      <c r="E72" s="8">
        <f ca="1">'Performance Metrics'!E33</f>
        <v>8.4005073182289419E-2</v>
      </c>
      <c r="F72" s="8">
        <f ca="1">'Performance Metrics'!F33</f>
        <v>8.2665164883950856E-2</v>
      </c>
      <c r="G72" s="8">
        <f ca="1">'Performance Metrics'!G33</f>
        <v>7.9511274339429353E-2</v>
      </c>
      <c r="H72" s="8">
        <f ca="1">'Performance Metrics'!H33</f>
        <v>7.985709994134374E-2</v>
      </c>
      <c r="I72" s="8">
        <f ca="1">'Performance Metrics'!I33</f>
        <v>7.5850671414184334E-2</v>
      </c>
      <c r="J72" s="8">
        <f ca="1">'Performance Metrics'!J33</f>
        <v>8.3377334686487933E-2</v>
      </c>
      <c r="K72" s="8">
        <f ca="1">'Performance Metrics'!K33</f>
        <v>8.6660276388212679E-2</v>
      </c>
      <c r="L72" s="8">
        <f ca="1">'Performance Metrics'!L33</f>
        <v>8.6800310271713171E-2</v>
      </c>
      <c r="M72" s="8">
        <f ca="1">'Performance Metrics'!M33</f>
        <v>8.8046076977911766E-2</v>
      </c>
    </row>
    <row r="73" spans="1:13" x14ac:dyDescent="0.25">
      <c r="A73" t="str">
        <f>'Performance Metrics'!A34</f>
        <v>Cash on Cash Return</v>
      </c>
      <c r="C73" s="8">
        <f ca="1">'Performance Metrics'!C34</f>
        <v>1.6464192556978448E-2</v>
      </c>
      <c r="D73" s="8">
        <f ca="1">'Performance Metrics'!D34</f>
        <v>0.134564466297215</v>
      </c>
      <c r="E73" s="8">
        <f ca="1">'Performance Metrics'!E34</f>
        <v>0.18796304571239447</v>
      </c>
      <c r="F73" s="8">
        <f ca="1">'Performance Metrics'!F34</f>
        <v>0.21006593115936659</v>
      </c>
      <c r="G73" s="8">
        <f ca="1">'Performance Metrics'!G34</f>
        <v>0.23539893941558521</v>
      </c>
      <c r="H73" s="8">
        <f ca="1">'Performance Metrics'!H34</f>
        <v>0.24496495259270212</v>
      </c>
      <c r="I73" s="8">
        <f ca="1">'Performance Metrics'!I34</f>
        <v>0.25553100919238159</v>
      </c>
      <c r="J73" s="8">
        <f ca="1">'Performance Metrics'!J34</f>
        <v>0.29398192976951293</v>
      </c>
      <c r="K73" s="8">
        <f ca="1">'Performance Metrics'!K34</f>
        <v>0.30605192989949265</v>
      </c>
      <c r="L73" s="8">
        <f ca="1">'Performance Metrics'!L34</f>
        <v>0.31380515649156671</v>
      </c>
      <c r="M73" s="8">
        <f ca="1">'Performance Metrics'!M34</f>
        <v>0.32669048019237462</v>
      </c>
    </row>
    <row r="74" spans="1:13" x14ac:dyDescent="0.25">
      <c r="A74" t="str">
        <f>'Performance Metrics'!A41</f>
        <v>ASRS TVPI</v>
      </c>
      <c r="C74" s="60">
        <f ca="1">'Performance Metrics'!C41</f>
        <v>1.2002567044489669</v>
      </c>
      <c r="D74" s="60">
        <f ca="1">'Performance Metrics'!D41</f>
        <v>1.3672299679521094</v>
      </c>
      <c r="E74" s="60">
        <f ca="1">'Performance Metrics'!E41</f>
        <v>1.548996486147604</v>
      </c>
      <c r="F74" s="60">
        <f ca="1">'Performance Metrics'!F41</f>
        <v>1.7016395710027949</v>
      </c>
      <c r="G74" s="60">
        <f ca="1">'Performance Metrics'!G41</f>
        <v>1.7822046036248493</v>
      </c>
      <c r="H74" s="60">
        <f ca="1">'Performance Metrics'!H41</f>
        <v>1.7659368082779332</v>
      </c>
      <c r="I74" s="60">
        <f ca="1">'Performance Metrics'!I41</f>
        <v>2.0668361534840867</v>
      </c>
      <c r="J74" s="60">
        <f ca="1">'Performance Metrics'!J41</f>
        <v>2.2957080886242225</v>
      </c>
      <c r="K74" s="60">
        <f ca="1">'Performance Metrics'!K41</f>
        <v>2.4687356430726943</v>
      </c>
      <c r="L74" s="60">
        <f ca="1">'Performance Metrics'!L41</f>
        <v>2.6704374655540182</v>
      </c>
      <c r="M74" s="60">
        <f ca="1">'Performance Metrics'!M41</f>
        <v>2.8540149866360993</v>
      </c>
    </row>
    <row r="75" spans="1:13" x14ac:dyDescent="0.25">
      <c r="A75" t="str">
        <f>'Performance Metrics'!A42</f>
        <v>ASRS Cash Distribution Return on Cost</v>
      </c>
      <c r="C75" s="8">
        <f ca="1">'Performance Metrics'!C42</f>
        <v>0</v>
      </c>
      <c r="D75" s="8">
        <f ca="1">'Performance Metrics'!D42</f>
        <v>3.4014180298997825E-2</v>
      </c>
      <c r="E75" s="8">
        <f ca="1">'Performance Metrics'!E42</f>
        <v>6.8192851372539443E-2</v>
      </c>
      <c r="F75" s="8">
        <f ca="1">'Performance Metrics'!F42</f>
        <v>5.4295430733381403E-2</v>
      </c>
      <c r="G75" s="8">
        <f ca="1">'Performance Metrics'!G42</f>
        <v>4.8682500836621512E-2</v>
      </c>
      <c r="H75" s="8">
        <f ca="1">'Performance Metrics'!H42</f>
        <v>0.54410126295221506</v>
      </c>
      <c r="I75" s="8">
        <f ca="1">'Performance Metrics'!I42</f>
        <v>0</v>
      </c>
      <c r="J75" s="8">
        <f ca="1">'Performance Metrics'!J42</f>
        <v>9.9452429599482209E-2</v>
      </c>
      <c r="K75" s="8">
        <f ca="1">'Performance Metrics'!K42</f>
        <v>0.11302233658093827</v>
      </c>
      <c r="L75" s="8">
        <f ca="1">'Performance Metrics'!L42</f>
        <v>8.264506095383134E-2</v>
      </c>
      <c r="M75" s="8">
        <f ca="1">'Performance Metrics'!M42</f>
        <v>8.7442940593189564E-2</v>
      </c>
    </row>
    <row r="76" spans="1:13" x14ac:dyDescent="0.25">
      <c r="A76" t="str">
        <f>'Performance Metrics'!A43</f>
        <v>ASRS Inception IRR</v>
      </c>
      <c r="C76" s="8">
        <f>'Performance Metrics'!C43</f>
        <v>0</v>
      </c>
      <c r="D76" s="8">
        <f ca="1">'Performance Metrics'!D43</f>
        <v>0.37078979427165315</v>
      </c>
      <c r="E76" s="8">
        <f ca="1">'Performance Metrics'!E43</f>
        <v>0.2514036080774853</v>
      </c>
      <c r="F76" s="8">
        <f ca="1">'Performance Metrics'!F43</f>
        <v>0.20367234154037162</v>
      </c>
      <c r="G76" s="8">
        <f ca="1">'Performance Metrics'!G43</f>
        <v>0.16636782480618018</v>
      </c>
      <c r="H76" s="8">
        <f ca="1">'Performance Metrics'!H43</f>
        <v>0.13831046248642043</v>
      </c>
      <c r="I76" s="8">
        <f ca="1">'Performance Metrics'!I43</f>
        <v>0.15501463277119321</v>
      </c>
      <c r="J76" s="8">
        <f ca="1">'Performance Metrics'!J43</f>
        <v>0.15723107385091639</v>
      </c>
      <c r="K76" s="8">
        <f ca="1">'Performance Metrics'!K43</f>
        <v>0.15432957108971923</v>
      </c>
      <c r="L76" s="8">
        <f ca="1">'Performance Metrics'!L43</f>
        <v>0.15301767573256742</v>
      </c>
      <c r="M76" s="8">
        <f ca="1">'Performance Metrics'!M43</f>
        <v>0.15053321946592768</v>
      </c>
    </row>
    <row r="77" spans="1:13" x14ac:dyDescent="0.25">
      <c r="A77" t="str">
        <f>'Performance Metrics'!A44</f>
        <v>ASRS Total TWR</v>
      </c>
      <c r="C77" s="8">
        <f>'Performance Metrics'!C44</f>
        <v>0</v>
      </c>
      <c r="D77" s="8">
        <f ca="1">'Performance Metrics'!D44</f>
        <v>0.1398491088412781</v>
      </c>
      <c r="E77" s="8">
        <f ca="1">'Performance Metrics'!E44</f>
        <v>0.13839460994850206</v>
      </c>
      <c r="F77" s="8">
        <f ca="1">'Performance Metrics'!F44</f>
        <v>0.10749334876451999</v>
      </c>
      <c r="G77" s="8">
        <f ca="1">'Performance Metrics'!G44</f>
        <v>5.238276742654846E-2</v>
      </c>
      <c r="H77" s="8">
        <f ca="1">'Performance Metrics'!H44</f>
        <v>-1.3514441011918232E-2</v>
      </c>
      <c r="I77" s="8">
        <f ca="1">'Performance Metrics'!I44</f>
        <v>0.29814159299807619</v>
      </c>
      <c r="J77" s="8">
        <f ca="1">'Performance Metrics'!J44</f>
        <v>0.17681653379204509</v>
      </c>
      <c r="K77" s="8">
        <f ca="1">'Performance Metrics'!K44</f>
        <v>0.12397375438148739</v>
      </c>
      <c r="L77" s="8">
        <f ca="1">'Performance Metrics'!L44</f>
        <v>0.1364891297444264</v>
      </c>
      <c r="M77" s="8">
        <f ca="1">'Performance Metrics'!M44</f>
        <v>0.11487688154394404</v>
      </c>
    </row>
  </sheetData>
  <pageMargins left="0.7" right="0.7" top="0.75" bottom="0.75" header="0.3" footer="0.3"/>
  <pageSetup scale="61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3:R44"/>
  <sheetViews>
    <sheetView topLeftCell="A13" workbookViewId="0">
      <selection activeCell="A43" sqref="A43"/>
    </sheetView>
  </sheetViews>
  <sheetFormatPr defaultRowHeight="15" x14ac:dyDescent="0.25"/>
  <cols>
    <col min="1" max="1" width="29.140625" customWidth="1"/>
    <col min="3" max="3" width="15" bestFit="1" customWidth="1"/>
    <col min="4" max="12" width="14.28515625" bestFit="1" customWidth="1"/>
    <col min="13" max="16" width="15.28515625" bestFit="1" customWidth="1"/>
  </cols>
  <sheetData>
    <row r="3" spans="1:16" x14ac:dyDescent="0.25">
      <c r="C3">
        <f>Timeline!C13</f>
        <v>2014</v>
      </c>
      <c r="D3">
        <f>C3+1</f>
        <v>2015</v>
      </c>
      <c r="E3">
        <f t="shared" ref="E3:P3" si="0">D3+1</f>
        <v>2016</v>
      </c>
      <c r="F3">
        <f t="shared" si="0"/>
        <v>2017</v>
      </c>
      <c r="G3">
        <f t="shared" si="0"/>
        <v>2018</v>
      </c>
      <c r="H3">
        <f t="shared" si="0"/>
        <v>2019</v>
      </c>
      <c r="I3">
        <f t="shared" si="0"/>
        <v>2020</v>
      </c>
      <c r="J3">
        <f t="shared" si="0"/>
        <v>2021</v>
      </c>
      <c r="K3">
        <f t="shared" si="0"/>
        <v>2022</v>
      </c>
      <c r="L3">
        <f t="shared" si="0"/>
        <v>2023</v>
      </c>
      <c r="M3">
        <f t="shared" si="0"/>
        <v>2024</v>
      </c>
      <c r="N3">
        <f t="shared" si="0"/>
        <v>2025</v>
      </c>
      <c r="O3">
        <f t="shared" si="0"/>
        <v>2026</v>
      </c>
      <c r="P3">
        <f t="shared" si="0"/>
        <v>2027</v>
      </c>
    </row>
    <row r="5" spans="1:16" x14ac:dyDescent="0.25">
      <c r="A5" s="32" t="s">
        <v>81</v>
      </c>
    </row>
    <row r="6" spans="1:16" x14ac:dyDescent="0.25">
      <c r="A6" t="s">
        <v>82</v>
      </c>
      <c r="B6">
        <f>'Rental Revenue'!B4</f>
        <v>24</v>
      </c>
    </row>
    <row r="7" spans="1:16" x14ac:dyDescent="0.25">
      <c r="A7" t="s">
        <v>84</v>
      </c>
      <c r="B7" s="7">
        <f>'Rental Revenue'!B5</f>
        <v>0</v>
      </c>
    </row>
    <row r="8" spans="1:16" x14ac:dyDescent="0.25">
      <c r="A8" t="s">
        <v>83</v>
      </c>
      <c r="B8" s="7">
        <f>'Rental Revenue'!B23</f>
        <v>0.95</v>
      </c>
    </row>
    <row r="9" spans="1:16" x14ac:dyDescent="0.25">
      <c r="A9" t="s">
        <v>27</v>
      </c>
      <c r="B9" s="30">
        <f>Operations!B2</f>
        <v>10</v>
      </c>
    </row>
    <row r="10" spans="1:16" x14ac:dyDescent="0.25">
      <c r="A10" t="s">
        <v>96</v>
      </c>
      <c r="B10" s="7">
        <f>Operations!B3</f>
        <v>0.03</v>
      </c>
    </row>
    <row r="11" spans="1:16" x14ac:dyDescent="0.25">
      <c r="A11" t="s">
        <v>85</v>
      </c>
      <c r="B11" s="10">
        <f>Financing!B2</f>
        <v>0</v>
      </c>
    </row>
    <row r="12" spans="1:16" x14ac:dyDescent="0.25">
      <c r="A12" t="s">
        <v>86</v>
      </c>
      <c r="B12" s="10" t="str">
        <f>Financing!B3</f>
        <v>Fixed</v>
      </c>
    </row>
    <row r="13" spans="1:16" x14ac:dyDescent="0.25">
      <c r="A13" t="s">
        <v>47</v>
      </c>
      <c r="B13" s="20" t="str">
        <f>Financing!B6</f>
        <v>multiple</v>
      </c>
    </row>
    <row r="14" spans="1:16" x14ac:dyDescent="0.25">
      <c r="A14" t="s">
        <v>54</v>
      </c>
      <c r="B14" s="10">
        <f>Financing!B8</f>
        <v>0</v>
      </c>
    </row>
    <row r="15" spans="1:16" x14ac:dyDescent="0.25">
      <c r="A15" t="s">
        <v>53</v>
      </c>
      <c r="B15" s="10"/>
      <c r="C15" s="7">
        <f>SUMIF(Financing!$C$12:$BI$12,'Performance Metrics'!C3,Financing!$C$7:$BI$7)/Timeline!C24</f>
        <v>0</v>
      </c>
      <c r="D15" s="7">
        <f>SUMIF(Financing!$C$12:$BI$12,'Performance Metrics'!D3,Financing!$C$7:$BI$7)/Timeline!D24</f>
        <v>0</v>
      </c>
      <c r="E15" s="7">
        <f>SUMIF(Financing!$C$12:$BI$12,'Performance Metrics'!E3,Financing!$C$7:$BI$7)/Timeline!E24</f>
        <v>0</v>
      </c>
      <c r="F15" s="7">
        <f>SUMIF(Financing!$C$12:$BI$12,'Performance Metrics'!F3,Financing!$C$7:$BI$7)/Timeline!F24</f>
        <v>0</v>
      </c>
      <c r="G15" s="7">
        <f>SUMIF(Financing!$C$12:$BI$12,'Performance Metrics'!G3,Financing!$C$7:$BI$7)/Timeline!G24</f>
        <v>0</v>
      </c>
      <c r="H15" s="7">
        <f>SUMIF(Financing!$C$12:$BI$12,'Performance Metrics'!H3,Financing!$C$7:$BI$7)/Timeline!H24</f>
        <v>0</v>
      </c>
      <c r="I15" s="7">
        <f>SUMIF(Financing!$C$12:$BI$12,'Performance Metrics'!I3,Financing!$C$7:$BI$7)/Timeline!I24</f>
        <v>0</v>
      </c>
      <c r="J15" s="7">
        <f>SUMIF(Financing!$C$12:$BI$12,'Performance Metrics'!J3,Financing!$C$7:$BI$7)/Timeline!J24</f>
        <v>0</v>
      </c>
      <c r="K15" s="7">
        <f>SUMIF(Financing!$C$12:$BI$12,'Performance Metrics'!K3,Financing!$C$7:$BI$7)/Timeline!K24</f>
        <v>0</v>
      </c>
      <c r="L15" s="7">
        <f>SUMIF(Financing!$C$12:$BI$12,'Performance Metrics'!L3,Financing!$C$7:$BI$7)/Timeline!L24</f>
        <v>0</v>
      </c>
      <c r="M15" s="7">
        <f>SUMIF(Financing!$C$12:$BI$12,'Performance Metrics'!M3,Financing!$C$7:$BI$7)/Timeline!M24</f>
        <v>0</v>
      </c>
      <c r="N15" s="7">
        <f>SUMIF(Financing!$C$12:$BI$12,'Performance Metrics'!N3,Financing!$C$7:$BI$7)/Timeline!N24</f>
        <v>0</v>
      </c>
      <c r="O15" s="7">
        <f>SUMIF(Financing!$C$12:$BI$12,'Performance Metrics'!O3,Financing!$C$7:$BI$7)/Timeline!O24</f>
        <v>0</v>
      </c>
      <c r="P15" s="7">
        <f>SUMIF(Financing!$C$12:$BI$12,'Performance Metrics'!P3,Financing!$C$7:$BI$7)/Timeline!P24</f>
        <v>0</v>
      </c>
    </row>
    <row r="16" spans="1:16" x14ac:dyDescent="0.25">
      <c r="A16" t="s">
        <v>33</v>
      </c>
      <c r="B16" s="10"/>
      <c r="C16" s="7">
        <f>SUMIF(Valuation!$C$26:$BI$26,'Performance Metrics'!C3,Valuation!$C$6:$BI$6)/Timeline!C24</f>
        <v>7.0000000000000007E-2</v>
      </c>
      <c r="D16" s="7">
        <f>SUMIF(Valuation!$C$26:$BI$26,'Performance Metrics'!D3,Valuation!$C$6:$BI$6)/Timeline!D24</f>
        <v>7.0000000000000007E-2</v>
      </c>
      <c r="E16" s="7">
        <f>SUMIF(Valuation!$C$26:$BI$26,'Performance Metrics'!E3,Valuation!$C$6:$BI$6)/Timeline!E24</f>
        <v>7.0000000000000007E-2</v>
      </c>
      <c r="F16" s="7">
        <f>SUMIF(Valuation!$C$26:$BI$26,'Performance Metrics'!F3,Valuation!$C$6:$BI$6)/Timeline!F24</f>
        <v>7.0000000000000007E-2</v>
      </c>
      <c r="G16" s="7">
        <f>SUMIF(Valuation!$C$26:$BI$26,'Performance Metrics'!G3,Valuation!$C$6:$BI$6)/Timeline!G24</f>
        <v>7.0000000000000007E-2</v>
      </c>
      <c r="H16" s="7">
        <f>SUMIF(Valuation!$C$26:$BI$26,'Performance Metrics'!H3,Valuation!$C$6:$BI$6)/Timeline!H24</f>
        <v>7.0000000000000007E-2</v>
      </c>
      <c r="I16" s="7">
        <f>SUMIF(Valuation!$C$26:$BI$26,'Performance Metrics'!I3,Valuation!$C$6:$BI$6)/Timeline!I24</f>
        <v>7.0000000000000007E-2</v>
      </c>
      <c r="J16" s="7">
        <f>SUMIF(Valuation!$C$26:$BI$26,'Performance Metrics'!J3,Valuation!$C$6:$BI$6)/Timeline!J24</f>
        <v>7.0000000000000007E-2</v>
      </c>
      <c r="K16" s="7">
        <f>SUMIF(Valuation!$C$26:$BI$26,'Performance Metrics'!K3,Valuation!$C$6:$BI$6)/Timeline!K24</f>
        <v>7.0000000000000007E-2</v>
      </c>
      <c r="L16" s="7">
        <f>SUMIF(Valuation!$C$26:$BI$26,'Performance Metrics'!L3,Valuation!$C$6:$BI$6)/Timeline!L24</f>
        <v>7.0000000000000007E-2</v>
      </c>
      <c r="M16" s="7">
        <f>SUMIF(Valuation!$C$26:$BI$26,'Performance Metrics'!M3,Valuation!$C$6:$BI$6)/Timeline!M24</f>
        <v>7.0000000000000007E-2</v>
      </c>
      <c r="N16" s="7">
        <f>SUMIF(Valuation!$C$26:$BI$26,'Performance Metrics'!N3,Valuation!$C$6:$BI$6)/Timeline!N24</f>
        <v>7.0000000000000007E-2</v>
      </c>
      <c r="O16" s="7">
        <f>SUMIF(Valuation!$C$26:$BI$26,'Performance Metrics'!O3,Valuation!$C$6:$BI$6)/Timeline!O24</f>
        <v>7.0000000000000007E-2</v>
      </c>
      <c r="P16" s="7">
        <f>SUMIF(Valuation!$C$26:$BI$26,'Performance Metrics'!P3,Valuation!$C$6:$BI$6)/Timeline!P24</f>
        <v>7.0000000000000007E-2</v>
      </c>
    </row>
    <row r="18" spans="1:18" x14ac:dyDescent="0.25">
      <c r="A18" s="32" t="s">
        <v>191</v>
      </c>
    </row>
    <row r="19" spans="1:18" x14ac:dyDescent="0.25">
      <c r="A19" t="s">
        <v>87</v>
      </c>
      <c r="C19" s="7">
        <f ca="1">SUMIF('Rental Revenue'!$C$32:$BI$32,'Performance Metrics'!C$3,'Rental Revenue'!$C42:$BI42)/Timeline!C$24</f>
        <v>0.80051000000000005</v>
      </c>
      <c r="D19" s="7">
        <f ca="1">SUMIF('Rental Revenue'!$C$32:$BI$32,'Performance Metrics'!D$3,'Rental Revenue'!$C42:$BI42)/Timeline!D$24</f>
        <v>0.84212145833333329</v>
      </c>
      <c r="E19" s="7">
        <f ca="1">SUMIF('Rental Revenue'!$C$32:$BI$32,'Performance Metrics'!E$3,'Rental Revenue'!$C42:$BI42)/Timeline!E$24</f>
        <v>0.91613729166666669</v>
      </c>
      <c r="F19" s="7">
        <f ca="1">SUMIF('Rental Revenue'!$C$32:$BI$32,'Performance Metrics'!F$3,'Rental Revenue'!$C42:$BI42)/Timeline!F$24</f>
        <v>0.92117839322916673</v>
      </c>
      <c r="G19" s="7">
        <f ca="1">SUMIF('Rental Revenue'!$C$32:$BI$32,'Performance Metrics'!G$3,'Rental Revenue'!$C42:$BI42)/Timeline!G$24</f>
        <v>0.91789435416666676</v>
      </c>
      <c r="H19" s="7">
        <f ca="1">SUMIF('Rental Revenue'!$C$32:$BI$32,'Performance Metrics'!H$3,'Rental Revenue'!$C42:$BI42)/Timeline!H$24</f>
        <v>0.91789435416666676</v>
      </c>
      <c r="I19" s="7">
        <f ca="1">SUMIF('Rental Revenue'!$C$32:$BI$32,'Performance Metrics'!I$3,'Rental Revenue'!$C42:$BI42)/Timeline!I$24</f>
        <v>0.90236569270833333</v>
      </c>
      <c r="J19" s="7">
        <f ca="1">SUMIF('Rental Revenue'!$C$32:$BI$32,'Performance Metrics'!J$3,'Rental Revenue'!$C42:$BI42)/Timeline!J$24</f>
        <v>0.92707308593749982</v>
      </c>
      <c r="K19" s="7">
        <f ca="1">SUMIF('Rental Revenue'!$C$32:$BI$32,'Performance Metrics'!K$3,'Rental Revenue'!$C42:$BI42)/Timeline!K$24</f>
        <v>0.92414100104166652</v>
      </c>
      <c r="L19" s="7">
        <f ca="1">SUMIF('Rental Revenue'!$C$32:$BI$32,'Performance Metrics'!L$3,'Rental Revenue'!$C42:$BI42)/Timeline!L$24</f>
        <v>0.91789435416666654</v>
      </c>
      <c r="M19" s="7">
        <f ca="1">SUMIF('Rental Revenue'!$C$32:$BI$32,'Performance Metrics'!M$3,'Rental Revenue'!$C42:$BI42)/Timeline!M$24</f>
        <v>0.91789435416666654</v>
      </c>
      <c r="N19" s="7">
        <f ca="1">SUMIF('Rental Revenue'!$C$32:$BI$32,'Performance Metrics'!N$3,'Rental Revenue'!$C42:$BI42)/Timeline!N$24</f>
        <v>0.9135233882812499</v>
      </c>
      <c r="O19" s="7">
        <f ca="1">SUMIF('Rental Revenue'!$C$32:$BI$32,'Performance Metrics'!O$3,'Rental Revenue'!$C42:$BI42)/Timeline!O$24</f>
        <v>0.93137324791666654</v>
      </c>
      <c r="P19" s="7">
        <f ca="1">SUMIF('Rental Revenue'!$C$32:$BI$32,'Performance Metrics'!P$3,'Rental Revenue'!$C42:$BI42)/Timeline!P$24</f>
        <v>0.93067851578124994</v>
      </c>
    </row>
    <row r="20" spans="1:18" x14ac:dyDescent="0.25">
      <c r="A20" t="s">
        <v>57</v>
      </c>
      <c r="C20" s="7">
        <f ca="1">SUMIF('Rental Revenue'!$C$32:$BI$32,'Performance Metrics'!C$3,'Rental Revenue'!$C66:$BI66)/Timeline!C$24</f>
        <v>0.78608628381106094</v>
      </c>
      <c r="D20" s="7">
        <f ca="1">SUMIF('Rental Revenue'!$C$32:$BI$32,'Performance Metrics'!D$3,'Rental Revenue'!$C66:$BI66)/Timeline!D$24</f>
        <v>0.80881380651815515</v>
      </c>
      <c r="E20" s="7">
        <f ca="1">SUMIF('Rental Revenue'!$C$32:$BI$32,'Performance Metrics'!E$3,'Rental Revenue'!$C66:$BI66)/Timeline!E$24</f>
        <v>0.86475403487307512</v>
      </c>
      <c r="F20" s="7">
        <f ca="1">SUMIF('Rental Revenue'!$C$32:$BI$32,'Performance Metrics'!F$3,'Rental Revenue'!$C66:$BI66)/Timeline!F$24</f>
        <v>0.86623310040799117</v>
      </c>
      <c r="G20" s="7">
        <f ca="1">SUMIF('Rental Revenue'!$C$32:$BI$32,'Performance Metrics'!G$3,'Rental Revenue'!$C66:$BI66)/Timeline!G$24</f>
        <v>0.88549924508006361</v>
      </c>
      <c r="H20" s="7">
        <f ca="1">SUMIF('Rental Revenue'!$C$32:$BI$32,'Performance Metrics'!H$3,'Rental Revenue'!$C66:$BI66)/Timeline!H$24</f>
        <v>0.914639834014634</v>
      </c>
      <c r="I20" s="7">
        <f ca="1">SUMIF('Rental Revenue'!$C$32:$BI$32,'Performance Metrics'!I$3,'Rental Revenue'!$C66:$BI66)/Timeline!I$24</f>
        <v>0.93167636488677807</v>
      </c>
      <c r="J20" s="7">
        <f ca="1">SUMIF('Rental Revenue'!$C$32:$BI$32,'Performance Metrics'!J$3,'Rental Revenue'!$C66:$BI66)/Timeline!J$24</f>
        <v>0.97373533279818325</v>
      </c>
      <c r="K20" s="7">
        <f ca="1">SUMIF('Rental Revenue'!$C$32:$BI$32,'Performance Metrics'!K$3,'Rental Revenue'!$C66:$BI66)/Timeline!K$24</f>
        <v>0.97258179830864178</v>
      </c>
      <c r="L20" s="7">
        <f ca="1">SUMIF('Rental Revenue'!$C$32:$BI$32,'Performance Metrics'!L$3,'Rental Revenue'!$C66:$BI66)/Timeline!L$24</f>
        <v>0.96620458333333348</v>
      </c>
      <c r="M20" s="7">
        <f ca="1">SUMIF('Rental Revenue'!$C$32:$BI$32,'Performance Metrics'!M$3,'Rental Revenue'!$C66:$BI66)/Timeline!M$24</f>
        <v>0.96620458333333337</v>
      </c>
      <c r="N20" s="7">
        <f ca="1">SUMIF('Rental Revenue'!$C$32:$BI$32,'Performance Metrics'!N$3,'Rental Revenue'!$C66:$BI66)/Timeline!N$24</f>
        <v>0.96160356661184243</v>
      </c>
      <c r="O20" s="7">
        <f ca="1">SUMIF('Rental Revenue'!$C$32:$BI$32,'Performance Metrics'!O$3,'Rental Revenue'!$C66:$BI66)/Timeline!O$24</f>
        <v>0.98039289254386008</v>
      </c>
      <c r="P20" s="7">
        <f ca="1">SUMIF('Rental Revenue'!$C$32:$BI$32,'Performance Metrics'!P$3,'Rental Revenue'!$C66:$BI66)/Timeline!P$24</f>
        <v>0.97966159555921095</v>
      </c>
    </row>
    <row r="21" spans="1:18" ht="30" x14ac:dyDescent="0.25">
      <c r="A21" s="27" t="s">
        <v>91</v>
      </c>
      <c r="C21" s="7">
        <f ca="1">'Income Statement'!C8/'Balance Sheet'!C11</f>
        <v>3.1250000000000002E-3</v>
      </c>
      <c r="D21" s="7">
        <f ca="1">'Income Statement'!D8/'Balance Sheet'!D11</f>
        <v>1.2138608383003364E-2</v>
      </c>
      <c r="E21" s="7">
        <f ca="1">'Income Statement'!E8/'Balance Sheet'!E11</f>
        <v>1.2132233023066841E-2</v>
      </c>
      <c r="F21" s="7">
        <f ca="1">'Income Statement'!F8/'Balance Sheet'!F11</f>
        <v>1.2043395650097086E-2</v>
      </c>
      <c r="G21" s="7">
        <f ca="1">'Income Statement'!G8/'Balance Sheet'!G11</f>
        <v>1.2565437788636757E-2</v>
      </c>
      <c r="H21" s="7">
        <f ca="1">'Income Statement'!H8/'Balance Sheet'!H11</f>
        <v>1.2892607360290678E-2</v>
      </c>
      <c r="I21" s="7">
        <f ca="1">'Income Statement'!I8/'Balance Sheet'!I11</f>
        <v>1.0713985663081602E-2</v>
      </c>
      <c r="J21" s="7">
        <f ca="1">'Income Statement'!J8/'Balance Sheet'!J11</f>
        <v>1.2230577174914884E-2</v>
      </c>
      <c r="K21" s="7">
        <f ca="1">'Income Statement'!K8/'Balance Sheet'!K11</f>
        <v>1.2199324022493321E-2</v>
      </c>
      <c r="L21" s="7">
        <f ca="1">'Income Statement'!L8/'Balance Sheet'!L11</f>
        <v>1.2154411893407921E-2</v>
      </c>
      <c r="M21" s="7">
        <f ca="1">'Income Statement'!M8/'Balance Sheet'!M11</f>
        <v>1.2285314201378088E-2</v>
      </c>
      <c r="N21" s="7">
        <f ca="1">'Income Statement'!N8/'Balance Sheet'!N11</f>
        <v>1.1542816817661485E-2</v>
      </c>
      <c r="O21" s="7">
        <f ca="1">'Income Statement'!O8/'Balance Sheet'!O11</f>
        <v>1.2380515404081497E-2</v>
      </c>
      <c r="P21" s="7">
        <f ca="1">'Income Statement'!P8/'Balance Sheet'!P11</f>
        <v>1.2262461590068221E-2</v>
      </c>
      <c r="Q21" s="7"/>
      <c r="R21" s="7"/>
    </row>
    <row r="22" spans="1:18" x14ac:dyDescent="0.25">
      <c r="A22" s="2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x14ac:dyDescent="0.25">
      <c r="A23" s="39" t="s">
        <v>192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x14ac:dyDescent="0.25">
      <c r="A24" s="27" t="s">
        <v>193</v>
      </c>
      <c r="C24" s="4">
        <f>SUMIF('For Sale'!$C$25:$BI$25,'Performance Metrics'!C3,'For Sale'!$C$9:$BI$9)</f>
        <v>0</v>
      </c>
      <c r="D24" s="4">
        <f>SUMIF('For Sale'!$C$25:$BI$25,'Performance Metrics'!D3,'For Sale'!$C$9:$BI$9)</f>
        <v>0</v>
      </c>
      <c r="E24" s="4">
        <f>SUMIF('For Sale'!$C$25:$BI$25,'Performance Metrics'!E3,'For Sale'!$C$9:$BI$9)</f>
        <v>0</v>
      </c>
      <c r="F24" s="4">
        <f>SUMIF('For Sale'!$C$25:$BI$25,'Performance Metrics'!F3,'For Sale'!$C$9:$BI$9)</f>
        <v>0</v>
      </c>
      <c r="G24" s="4">
        <f>SUMIF('For Sale'!$C$25:$BI$25,'Performance Metrics'!G3,'For Sale'!$C$9:$BI$9)</f>
        <v>0</v>
      </c>
      <c r="H24" s="4">
        <f>SUMIF('For Sale'!$C$25:$BI$25,'Performance Metrics'!H3,'For Sale'!$C$9:$BI$9)</f>
        <v>0</v>
      </c>
      <c r="I24" s="4">
        <f>SUMIF('For Sale'!$C$25:$BI$25,'Performance Metrics'!I3,'For Sale'!$C$9:$BI$9)</f>
        <v>0</v>
      </c>
      <c r="J24" s="4">
        <f>SUMIF('For Sale'!$C$25:$BI$25,'Performance Metrics'!J3,'For Sale'!$C$9:$BI$9)</f>
        <v>0</v>
      </c>
      <c r="K24" s="4">
        <f>SUMIF('For Sale'!$C$25:$BI$25,'Performance Metrics'!K3,'For Sale'!$C$9:$BI$9)</f>
        <v>0</v>
      </c>
      <c r="L24" s="4">
        <f>SUMIF('For Sale'!$C$25:$BI$25,'Performance Metrics'!L3,'For Sale'!$C$9:$BI$9)</f>
        <v>0</v>
      </c>
      <c r="M24" s="4">
        <f>SUMIF('For Sale'!$C$25:$BI$25,'Performance Metrics'!M3,'For Sale'!$C$9:$BI$9)</f>
        <v>0</v>
      </c>
      <c r="N24" s="4">
        <f>SUMIF('For Sale'!$C$25:$BI$25,'Performance Metrics'!N3,'For Sale'!$C$9:$BI$9)</f>
        <v>0</v>
      </c>
      <c r="O24" s="4">
        <f>SUMIF('For Sale'!$C$25:$BI$25,'Performance Metrics'!O3,'For Sale'!$C$9:$BI$9)</f>
        <v>0</v>
      </c>
      <c r="P24" s="4">
        <f>SUMIF('For Sale'!$C$25:$BI$25,'Performance Metrics'!P3,'For Sale'!$C$9:$BI$9)</f>
        <v>0</v>
      </c>
      <c r="Q24" s="7"/>
      <c r="R24" s="7"/>
    </row>
    <row r="25" spans="1:18" x14ac:dyDescent="0.25">
      <c r="A25" s="27" t="s">
        <v>71</v>
      </c>
      <c r="C25" s="4" t="str">
        <f>IF(C24&gt;0,SUMIF('For Sale'!$C$25:$BI$25,'Performance Metrics'!C3,'For Sale'!$C$20:$BI$20)/Timeline!C24,"")</f>
        <v/>
      </c>
      <c r="D25" s="4" t="str">
        <f>IF(D24&gt;0,SUMIF('For Sale'!$C$25:$BI$25,'Performance Metrics'!D3,'For Sale'!$C$20:$BI$20)/Timeline!D24,"")</f>
        <v/>
      </c>
      <c r="E25" s="4" t="str">
        <f>IF(E24&gt;0,SUMIF('For Sale'!$C$25:$BI$25,'Performance Metrics'!E3,'For Sale'!$C$20:$BI$20)/Timeline!E24,"")</f>
        <v/>
      </c>
      <c r="F25" s="4" t="str">
        <f>IF(F24&gt;0,SUMIF('For Sale'!$C$25:$BI$25,'Performance Metrics'!F3,'For Sale'!$C$20:$BI$20)/Timeline!F24,"")</f>
        <v/>
      </c>
      <c r="G25" s="4" t="str">
        <f>IF(G24&gt;0,SUMIF('For Sale'!$C$25:$BI$25,'Performance Metrics'!G3,'For Sale'!$C$20:$BI$20)/Timeline!G24,"")</f>
        <v/>
      </c>
      <c r="H25" s="4" t="str">
        <f>IF(H24&gt;0,SUMIF('For Sale'!$C$25:$BI$25,'Performance Metrics'!H3,'For Sale'!$C$20:$BI$20)/Timeline!H24,"")</f>
        <v/>
      </c>
      <c r="I25" s="4" t="str">
        <f>IF(I24&gt;0,SUMIF('For Sale'!$C$25:$BI$25,'Performance Metrics'!I3,'For Sale'!$C$20:$BI$20)/Timeline!I24,"")</f>
        <v/>
      </c>
      <c r="J25" s="4" t="str">
        <f>IF(J24&gt;0,SUMIF('For Sale'!$C$25:$BI$25,'Performance Metrics'!J3,'For Sale'!$C$20:$BI$20)/Timeline!J24,"")</f>
        <v/>
      </c>
      <c r="K25" s="4" t="str">
        <f>IF(K24&gt;0,SUMIF('For Sale'!$C$25:$BI$25,'Performance Metrics'!K3,'For Sale'!$C$20:$BI$20)/Timeline!K24,"")</f>
        <v/>
      </c>
      <c r="L25" s="4" t="str">
        <f>IF(L24&gt;0,SUMIF('For Sale'!$C$25:$BI$25,'Performance Metrics'!L3,'For Sale'!$C$20:$BI$20)/Timeline!L24,"")</f>
        <v/>
      </c>
      <c r="M25" s="4" t="str">
        <f>IF(M24&gt;0,SUMIF('For Sale'!$C$25:$BI$25,'Performance Metrics'!M3,'For Sale'!$C$20:$BI$20)/Timeline!M24,"")</f>
        <v/>
      </c>
      <c r="N25" s="4" t="str">
        <f>IF(N24&gt;0,SUMIF('For Sale'!$C$25:$BI$25,'Performance Metrics'!N3,'For Sale'!$C$20:$BI$20)/Timeline!N24,"")</f>
        <v/>
      </c>
      <c r="O25" s="4" t="str">
        <f>IF(O24&gt;0,SUMIF('For Sale'!$C$25:$BI$25,'Performance Metrics'!O3,'For Sale'!$C$20:$BI$20)/Timeline!O24,"")</f>
        <v/>
      </c>
      <c r="P25" s="4" t="str">
        <f>IF(P24&gt;0,SUMIF('For Sale'!$C$25:$BI$25,'Performance Metrics'!P3,'For Sale'!$C$20:$BI$20)/Timeline!P25,"")</f>
        <v/>
      </c>
      <c r="Q25" s="7"/>
      <c r="R25" s="7"/>
    </row>
    <row r="26" spans="1:18" x14ac:dyDescent="0.25">
      <c r="A26" s="27" t="s">
        <v>194</v>
      </c>
      <c r="B26" s="7">
        <f>'For Sale'!B60</f>
        <v>0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x14ac:dyDescent="0.25">
      <c r="A27" s="24"/>
    </row>
    <row r="28" spans="1:18" x14ac:dyDescent="0.25">
      <c r="A28" s="32" t="s">
        <v>88</v>
      </c>
    </row>
    <row r="29" spans="1:18" x14ac:dyDescent="0.25">
      <c r="A29" s="24" t="s">
        <v>101</v>
      </c>
      <c r="C29" s="4">
        <f ca="1">SUMIF('Acquisition and CapEx'!$C$16:$BI$16,'Performance Metrics'!C$3+0.75,'Acquisition and CapEx'!$C64:$BI64)</f>
        <v>30597833.66</v>
      </c>
      <c r="D29" s="4">
        <f ca="1">SUMIF('Acquisition and CapEx'!$C$16:$BI$16,'Performance Metrics'!D$3+0.75,'Acquisition and CapEx'!$C64:$BI64)</f>
        <v>31648356.513170373</v>
      </c>
      <c r="E29" s="4">
        <f ca="1">SUMIF('Acquisition and CapEx'!$C$16:$BI$16,'Performance Metrics'!E$3+0.75,'Acquisition and CapEx'!$C64:$BI64)</f>
        <v>32593222.986717463</v>
      </c>
      <c r="F29" s="4">
        <f ca="1">SUMIF('Acquisition and CapEx'!$C$16:$BI$16,'Performance Metrics'!F$3+0.75,'Acquisition and CapEx'!$C64:$BI64)</f>
        <v>33480387.130551487</v>
      </c>
      <c r="G29" s="4">
        <f ca="1">SUMIF('Acquisition and CapEx'!$C$16:$BI$16,'Performance Metrics'!G$3+0.75,'Acquisition and CapEx'!$C64:$BI64)</f>
        <v>34423937.460548036</v>
      </c>
      <c r="H29" s="4">
        <f ca="1">SUMIF('Acquisition and CapEx'!$C$16:$BI$16,'Performance Metrics'!H$3+0.75,'Acquisition and CapEx'!$C64:$BI64)</f>
        <v>35539933.591599271</v>
      </c>
      <c r="I29" s="4">
        <f ca="1">SUMIF('Acquisition and CapEx'!$C$16:$BI$16,'Performance Metrics'!I$3+0.75,'Acquisition and CapEx'!$C64:$BI64)</f>
        <v>36660307.359736398</v>
      </c>
      <c r="J29" s="4">
        <f ca="1">SUMIF('Acquisition and CapEx'!$C$16:$BI$16,'Performance Metrics'!J$3+0.75,'Acquisition and CapEx'!$C64:$BI64)</f>
        <v>36566225.859135345</v>
      </c>
      <c r="K29" s="4">
        <f ca="1">SUMIF('Acquisition and CapEx'!$C$16:$BI$16,'Performance Metrics'!K$3+0.75,'Acquisition and CapEx'!$C64:$BI64)</f>
        <v>36373860.750637718</v>
      </c>
      <c r="L29" s="4">
        <f ca="1">SUMIF('Acquisition and CapEx'!$C$16:$BI$16,'Performance Metrics'!L$3+0.75,'Acquisition and CapEx'!$C64:$BI64)</f>
        <v>36761450.227292679</v>
      </c>
      <c r="M29" s="4">
        <f ca="1">SUMIF('Acquisition and CapEx'!$C$16:$BI$16,'Performance Metrics'!M$3+0.75,'Acquisition and CapEx'!$C64:$BI64)</f>
        <v>37191314.45316191</v>
      </c>
      <c r="N29" s="4">
        <f ca="1">SUMIF('Acquisition and CapEx'!$C$16:$BI$16,'Performance Metrics'!N$3+0.75,'Acquisition and CapEx'!$C64:$BI64)</f>
        <v>38351123.061252519</v>
      </c>
      <c r="O29" s="4">
        <f ca="1">SUMIF('Acquisition and CapEx'!$C$16:$BI$16,'Performance Metrics'!O$3+0.75,'Acquisition and CapEx'!$C64:$BI64)</f>
        <v>38655188.734461777</v>
      </c>
      <c r="P29" s="4">
        <f ca="1">SUMIF('Acquisition and CapEx'!$C$16:$BI$16,'Performance Metrics'!P$3+0.75,'Acquisition and CapEx'!$C64:$BI64)</f>
        <v>38400910.850535989</v>
      </c>
    </row>
    <row r="30" spans="1:18" x14ac:dyDescent="0.25">
      <c r="A30" s="24" t="s">
        <v>102</v>
      </c>
      <c r="C30" s="4">
        <f ca="1">'Balance Sheet'!C5</f>
        <v>33682373.850341283</v>
      </c>
      <c r="D30" s="4">
        <f ca="1">'Balance Sheet'!D5</f>
        <v>35877327.353445448</v>
      </c>
      <c r="E30" s="4">
        <f ca="1">'Balance Sheet'!E5</f>
        <v>37764562.687587582</v>
      </c>
      <c r="F30" s="4">
        <f ca="1">'Balance Sheet'!F5</f>
        <v>39079062.269036502</v>
      </c>
      <c r="G30" s="4">
        <f ca="1">'Balance Sheet'!G5</f>
        <v>39275200.834685482</v>
      </c>
      <c r="H30" s="4">
        <f ca="1">'Balance Sheet'!H5</f>
        <v>38359905.436519437</v>
      </c>
      <c r="I30" s="4">
        <f ca="1">'Balance Sheet'!I5</f>
        <v>42897853.924491167</v>
      </c>
      <c r="J30" s="4">
        <f ca="1">'Balance Sheet'!J5</f>
        <v>44434314.468872234</v>
      </c>
      <c r="K30" s="4">
        <f ca="1">'Balance Sheet'!K5</f>
        <v>44919526.126967698</v>
      </c>
      <c r="L30" s="4">
        <f ca="1">'Balance Sheet'!L5</f>
        <v>46261573.998575829</v>
      </c>
      <c r="M30" s="4">
        <f ca="1">'Balance Sheet'!M5</f>
        <v>47241218.115921892</v>
      </c>
      <c r="N30" s="4">
        <f ca="1">'Balance Sheet'!N5</f>
        <v>50565125.006739177</v>
      </c>
      <c r="O30" s="4">
        <f ca="1">'Balance Sheet'!O5</f>
        <v>52582417.670913465</v>
      </c>
      <c r="P30" s="4">
        <f ca="1">'Balance Sheet'!P5</f>
        <v>53856472.925467633</v>
      </c>
    </row>
    <row r="31" spans="1:18" x14ac:dyDescent="0.25">
      <c r="A31" t="s">
        <v>89</v>
      </c>
      <c r="C31" s="7">
        <f>SUMIF('Unleverred IRR'!$C$3:$BI$3,C3+0.75,'Unleverred IRR'!$C$72:$BI$72)</f>
        <v>0</v>
      </c>
      <c r="D31" s="7">
        <f ca="1">SUMIF('Unleverred IRR'!$C$3:$BI$3,D3+0.75,'Unleverred IRR'!$C$72:$BI$72)</f>
        <v>0.23876843537734915</v>
      </c>
      <c r="E31" s="7">
        <f ca="1">SUMIF('Unleverred IRR'!$C$3:$BI$3,E3+0.75,'Unleverred IRR'!$C$72:$BI$72)</f>
        <v>0.16992027166496593</v>
      </c>
      <c r="F31" s="7">
        <f ca="1">SUMIF('Unleverred IRR'!$C$3:$BI$3,F3+0.75,'Unleverred IRR'!$C$72:$BI$72)</f>
        <v>0.14207080665703953</v>
      </c>
      <c r="G31" s="7">
        <f ca="1">SUMIF('Unleverred IRR'!$C$3:$BI$3,G3+0.75,'Unleverred IRR'!$C$72:$BI$72)</f>
        <v>0.1199463253397639</v>
      </c>
      <c r="H31" s="7">
        <f ca="1">SUMIF('Unleverred IRR'!$C$3:$BI$3,H3+0.75,'Unleverred IRR'!$C$72:$BI$72)</f>
        <v>0.10331537675965707</v>
      </c>
      <c r="I31" s="7">
        <f ca="1">SUMIF('Unleverred IRR'!$C$3:$BI$3,I3+0.75,'Unleverred IRR'!$C$72:$BI$72)</f>
        <v>0.11159857366887693</v>
      </c>
      <c r="J31" s="7">
        <f ca="1">SUMIF('Unleverred IRR'!$C$3:$BI$3,J3+0.75,'Unleverred IRR'!$C$72:$BI$72)</f>
        <v>0.11124937972923865</v>
      </c>
      <c r="K31" s="7">
        <f ca="1">SUMIF('Unleverred IRR'!$C$3:$BI$3,K3+0.75,'Unleverred IRR'!$C$72:$BI$72)</f>
        <v>0.1086204432567468</v>
      </c>
      <c r="L31" s="7">
        <f ca="1">SUMIF('Unleverred IRR'!$C$3:$BI$3,L3+0.75,'Unleverred IRR'!$C$72:$BI$72)</f>
        <v>0.10731106518439804</v>
      </c>
      <c r="M31" s="7">
        <f ca="1">SUMIF('Unleverred IRR'!$C$3:$BI$3,M3+0.75,'Unleverred IRR'!$C$72:$BI$72)</f>
        <v>0.10556959786544629</v>
      </c>
      <c r="N31" s="7">
        <f ca="1">SUMIF('Unleverred IRR'!$C$3:$BI$3,N3+0.75,'Unleverred IRR'!$C$72:$BI$72)</f>
        <v>0.10639832838311003</v>
      </c>
      <c r="O31" s="7">
        <f ca="1">SUMIF('Unleverred IRR'!$C$3:$BI$3,O3+0.75,'Unleverred IRR'!$C$72:$BI$72)</f>
        <v>0.10637984851303561</v>
      </c>
      <c r="P31" s="7">
        <f ca="1">SUMIF('Unleverred IRR'!$C$3:$BI$3,P3+0.75,'Unleverred IRR'!$C$72:$BI$72)</f>
        <v>0.10613445387996312</v>
      </c>
    </row>
    <row r="32" spans="1:18" x14ac:dyDescent="0.25">
      <c r="A32" t="s">
        <v>90</v>
      </c>
      <c r="C32" s="7">
        <f>SUMIF('Levered IRR'!$C$3:$BI$3,C3+0.75,'Levered IRR'!$C$72:$BI$72)</f>
        <v>0</v>
      </c>
      <c r="D32" s="7">
        <f ca="1">SUMIF('Levered IRR'!$C$3:$BI$3,D3+0.75,'Levered IRR'!$C$72:$BI$72)</f>
        <v>0.48098915842947743</v>
      </c>
      <c r="E32" s="7">
        <f ca="1">SUMIF('Levered IRR'!$C$3:$BI$3,E3+0.75,'Levered IRR'!$C$72:$BI$72)</f>
        <v>0.31467888461140325</v>
      </c>
      <c r="F32" s="7">
        <f ca="1">SUMIF('Levered IRR'!$C$3:$BI$3,F3+0.75,'Levered IRR'!$C$72:$BI$72)</f>
        <v>0.25016446278225146</v>
      </c>
      <c r="G32" s="7">
        <f ca="1">SUMIF('Levered IRR'!$C$3:$BI$3,G3+0.75,'Levered IRR'!$C$72:$BI$72)</f>
        <v>0.20153692736728424</v>
      </c>
      <c r="H32" s="7">
        <f ca="1">SUMIF('Levered IRR'!$C$3:$BI$3,H3+0.75,'Levered IRR'!$C$72:$BI$72)</f>
        <v>0.16547906511580357</v>
      </c>
      <c r="I32" s="7">
        <f ca="1">SUMIF('Levered IRR'!$C$3:$BI$3,I3+0.75,'Levered IRR'!$C$72:$BI$72)</f>
        <v>0.18376694439555474</v>
      </c>
      <c r="J32" s="7">
        <f ca="1">SUMIF('Levered IRR'!$C$3:$BI$3,J3+0.75,'Levered IRR'!$C$72:$BI$72)</f>
        <v>0.18310344821560998</v>
      </c>
      <c r="K32" s="7">
        <f ca="1">SUMIF('Levered IRR'!$C$3:$BI$3,K3+0.75,'Levered IRR'!$C$72:$BI$72)</f>
        <v>0.17784218242736305</v>
      </c>
      <c r="L32" s="7">
        <f ca="1">SUMIF('Levered IRR'!$C$3:$BI$3,L3+0.75,'Levered IRR'!$C$72:$BI$72)</f>
        <v>0.17473500453726221</v>
      </c>
      <c r="M32" s="7">
        <f ca="1">SUMIF('Levered IRR'!$C$3:$BI$3,M3+0.75,'Levered IRR'!$C$72:$BI$72)</f>
        <v>0.17076747827596783</v>
      </c>
      <c r="N32" s="7">
        <f ca="1">SUMIF('Levered IRR'!$C$3:$BI$3,N3+0.75,'Levered IRR'!$C$72:$BI$72)</f>
        <v>0.17094586364711928</v>
      </c>
      <c r="O32" s="7">
        <f ca="1">SUMIF('Levered IRR'!$C$3:$BI$3,O3+0.75,'Levered IRR'!$C$72:$BI$72)</f>
        <v>0.16956138100819351</v>
      </c>
      <c r="P32" s="7">
        <f ca="1">SUMIF('Levered IRR'!$C$3:$BI$3,P3+0.75,'Levered IRR'!$C$72:$BI$72)</f>
        <v>0.16789121757154235</v>
      </c>
    </row>
    <row r="33" spans="1:16" x14ac:dyDescent="0.25">
      <c r="A33" t="s">
        <v>92</v>
      </c>
      <c r="C33" s="7">
        <f ca="1">('Income Statement'!C10+'Income Statement'!C9)/'Performance Metrics'!C29</f>
        <v>1.0835851498569244E-2</v>
      </c>
      <c r="D33" s="7">
        <f ca="1">('Income Statement'!D10+'Income Statement'!D9)/'Performance Metrics'!D29</f>
        <v>7.2818540273336105E-2</v>
      </c>
      <c r="E33" s="7">
        <f ca="1">('Income Statement'!E10+'Income Statement'!E9)/'Performance Metrics'!E29</f>
        <v>8.4005073182289419E-2</v>
      </c>
      <c r="F33" s="7">
        <f ca="1">('Income Statement'!F10+'Income Statement'!F9)/'Performance Metrics'!F29</f>
        <v>8.2665164883950856E-2</v>
      </c>
      <c r="G33" s="7">
        <f ca="1">('Income Statement'!G10+'Income Statement'!G9)/'Performance Metrics'!G29</f>
        <v>7.9511274339429353E-2</v>
      </c>
      <c r="H33" s="7">
        <f ca="1">('Income Statement'!H10+'Income Statement'!H9)/'Performance Metrics'!H29</f>
        <v>7.985709994134374E-2</v>
      </c>
      <c r="I33" s="7">
        <f ca="1">('Income Statement'!I10+'Income Statement'!I9)/'Performance Metrics'!I29</f>
        <v>7.5850671414184334E-2</v>
      </c>
      <c r="J33" s="7">
        <f ca="1">('Income Statement'!J10+'Income Statement'!J9)/'Performance Metrics'!J29</f>
        <v>8.3377334686487933E-2</v>
      </c>
      <c r="K33" s="7">
        <f ca="1">('Income Statement'!K10+'Income Statement'!K9)/'Performance Metrics'!K29</f>
        <v>8.6660276388212679E-2</v>
      </c>
      <c r="L33" s="7">
        <f ca="1">('Income Statement'!L10+'Income Statement'!L9)/'Performance Metrics'!L29</f>
        <v>8.6800310271713171E-2</v>
      </c>
      <c r="M33" s="7">
        <f ca="1">('Income Statement'!M10+'Income Statement'!M9)/'Performance Metrics'!M29</f>
        <v>8.8046076977911766E-2</v>
      </c>
      <c r="N33" s="7">
        <f ca="1">('Income Statement'!N10+'Income Statement'!N9)/'Performance Metrics'!N29</f>
        <v>8.6366122227326439E-2</v>
      </c>
      <c r="O33" s="7">
        <f ca="1">('Income Statement'!O10+'Income Statement'!O9)/'Performance Metrics'!O29</f>
        <v>9.1631240217859525E-2</v>
      </c>
      <c r="P33" s="7">
        <f ca="1">('Income Statement'!P10+'Income Statement'!P9)/'Performance Metrics'!P29</f>
        <v>9.5479547997073394E-2</v>
      </c>
    </row>
    <row r="34" spans="1:16" x14ac:dyDescent="0.25">
      <c r="A34" t="s">
        <v>93</v>
      </c>
      <c r="C34" s="7">
        <f ca="1">'Cash Flow'!C11/'Cash Flow'!C30</f>
        <v>1.6464192556978448E-2</v>
      </c>
      <c r="D34" s="7">
        <f ca="1">'Cash Flow'!D11/'Cash Flow'!D30</f>
        <v>0.134564466297215</v>
      </c>
      <c r="E34" s="7">
        <f ca="1">'Cash Flow'!E11/'Cash Flow'!E30</f>
        <v>0.18796304571239447</v>
      </c>
      <c r="F34" s="7">
        <f ca="1">'Cash Flow'!F11/'Cash Flow'!F30</f>
        <v>0.21006593115936659</v>
      </c>
      <c r="G34" s="7">
        <f ca="1">'Cash Flow'!G11/'Cash Flow'!G30</f>
        <v>0.23539893941558521</v>
      </c>
      <c r="H34" s="7">
        <f ca="1">'Cash Flow'!H11/'Cash Flow'!H30</f>
        <v>0.24496495259270212</v>
      </c>
      <c r="I34" s="7">
        <f ca="1">'Cash Flow'!I11/'Cash Flow'!I30</f>
        <v>0.25553100919238159</v>
      </c>
      <c r="J34" s="7">
        <f ca="1">'Cash Flow'!J11/'Cash Flow'!J30</f>
        <v>0.29398192976951293</v>
      </c>
      <c r="K34" s="7">
        <f ca="1">'Cash Flow'!K11/'Cash Flow'!K30</f>
        <v>0.30605192989949265</v>
      </c>
      <c r="L34" s="7">
        <f ca="1">'Cash Flow'!L11/'Cash Flow'!L30</f>
        <v>0.31380515649156671</v>
      </c>
      <c r="M34" s="7">
        <f ca="1">'Cash Flow'!M11/'Cash Flow'!M30</f>
        <v>0.32669048019237462</v>
      </c>
      <c r="N34" s="7">
        <f ca="1">'Cash Flow'!N11/'Cash Flow'!N30</f>
        <v>0.33598226141017695</v>
      </c>
      <c r="O34" s="7">
        <f ca="1">'Cash Flow'!O11/'Cash Flow'!O30</f>
        <v>0.36263856736920602</v>
      </c>
      <c r="P34" s="7">
        <f ca="1">'Cash Flow'!P11/'Cash Flow'!P30</f>
        <v>0.3768410993751462</v>
      </c>
    </row>
    <row r="36" spans="1:16" x14ac:dyDescent="0.25">
      <c r="A36" s="32" t="s">
        <v>94</v>
      </c>
    </row>
    <row r="37" spans="1:16" x14ac:dyDescent="0.25">
      <c r="A37" t="s">
        <v>128</v>
      </c>
      <c r="C37" s="4">
        <f ca="1">SUMIF('Waterfall and TWR'!C29:BI29,'Performance Metrics'!C3,'Waterfall and TWR'!C167:BI167)</f>
        <v>-12032796.192507103</v>
      </c>
      <c r="D37" s="4">
        <f ca="1">SUMIF('Waterfall and TWR'!D29:BJ29,'Performance Metrics'!D3,'Waterfall and TWR'!D167:BJ167)</f>
        <v>409285.69919303118</v>
      </c>
      <c r="E37" s="4">
        <f ca="1">SUMIF('Waterfall and TWR'!E29:BK29,'Performance Metrics'!E3,'Waterfall and TWR'!E167:BK167)</f>
        <v>820550.68235169537</v>
      </c>
      <c r="F37" s="4">
        <f ca="1">SUMIF('Waterfall and TWR'!F29:BL29,'Performance Metrics'!F3,'Waterfall and TWR'!F167:BL167)</f>
        <v>653325.85219916492</v>
      </c>
      <c r="G37" s="4">
        <f ca="1">SUMIF('Waterfall and TWR'!G29:BM29,'Performance Metrics'!G3,'Waterfall and TWR'!G167:BM167)</f>
        <v>585786.61070862319</v>
      </c>
      <c r="H37" s="4">
        <f ca="1">SUMIF('Waterfall and TWR'!H29:BN29,'Performance Metrics'!H3,'Waterfall and TWR'!H167:BN167)</f>
        <v>6547059.6051897192</v>
      </c>
      <c r="I37" s="4">
        <f ca="1">SUMIF('Waterfall and TWR'!I29:BO29,'Performance Metrics'!I3,'Waterfall and TWR'!I167:BO167)</f>
        <v>-6658.8089988371867</v>
      </c>
      <c r="J37" s="4">
        <f ca="1">SUMIF('Waterfall and TWR'!J29:BP29,'Performance Metrics'!J3,'Waterfall and TWR'!J167:BP167)</f>
        <v>1197353.0509534036</v>
      </c>
      <c r="K37" s="4">
        <f ca="1">SUMIF('Waterfall and TWR'!K29:BQ29,'Performance Metrics'!K3,'Waterfall and TWR'!K167:BQ167)</f>
        <v>1360727.3354312652</v>
      </c>
      <c r="L37" s="4">
        <f ca="1">SUMIF('Waterfall and TWR'!L29:BR29,'Performance Metrics'!L3,'Waterfall and TWR'!L167:BR167)</f>
        <v>995001.49245036812</v>
      </c>
      <c r="M37" s="4">
        <f ca="1">SUMIF('Waterfall and TWR'!M29:BS29,'Performance Metrics'!M3,'Waterfall and TWR'!M167:BS167)</f>
        <v>1052765.348471063</v>
      </c>
      <c r="N37" s="4">
        <f ca="1">SUMIF('Waterfall and TWR'!N29:BT29,'Performance Metrics'!N3,'Waterfall and TWR'!N167:BT167)</f>
        <v>491930.52836370649</v>
      </c>
      <c r="O37" s="4">
        <f ca="1">SUMIF('Waterfall and TWR'!O29:BU29,'Performance Metrics'!O3,'Waterfall and TWR'!O167:BU167)</f>
        <v>1371376.8290422508</v>
      </c>
      <c r="P37" s="4">
        <f ca="1">SUMIF('Waterfall and TWR'!P29:BV29,'Performance Metrics'!P3,'Waterfall and TWR'!P167:BV167)</f>
        <v>1924568.9256046766</v>
      </c>
    </row>
    <row r="38" spans="1:16" x14ac:dyDescent="0.25">
      <c r="A38" t="s">
        <v>129</v>
      </c>
      <c r="C38" s="5">
        <f ca="1">B38-MIN(0,C37)</f>
        <v>12032796.192507103</v>
      </c>
      <c r="D38" s="5">
        <f t="shared" ref="D38:P38" ca="1" si="1">C38-MIN(0,D37)</f>
        <v>12032796.192507103</v>
      </c>
      <c r="E38" s="5">
        <f t="shared" ca="1" si="1"/>
        <v>12032796.192507103</v>
      </c>
      <c r="F38" s="5">
        <f t="shared" ca="1" si="1"/>
        <v>12032796.192507103</v>
      </c>
      <c r="G38" s="5">
        <f t="shared" ca="1" si="1"/>
        <v>12032796.192507103</v>
      </c>
      <c r="H38" s="5">
        <f t="shared" ca="1" si="1"/>
        <v>12032796.192507103</v>
      </c>
      <c r="I38" s="5">
        <f t="shared" ca="1" si="1"/>
        <v>12039455.001505941</v>
      </c>
      <c r="J38" s="5">
        <f t="shared" ca="1" si="1"/>
        <v>12039455.001505941</v>
      </c>
      <c r="K38" s="5">
        <f t="shared" ca="1" si="1"/>
        <v>12039455.001505941</v>
      </c>
      <c r="L38" s="5">
        <f t="shared" ca="1" si="1"/>
        <v>12039455.001505941</v>
      </c>
      <c r="M38" s="5">
        <f t="shared" ca="1" si="1"/>
        <v>12039455.001505941</v>
      </c>
      <c r="N38" s="5">
        <f t="shared" ca="1" si="1"/>
        <v>12039455.001505941</v>
      </c>
      <c r="O38" s="5">
        <f t="shared" ca="1" si="1"/>
        <v>12039455.001505941</v>
      </c>
      <c r="P38" s="5">
        <f t="shared" ca="1" si="1"/>
        <v>12039455.001505941</v>
      </c>
    </row>
    <row r="39" spans="1:16" x14ac:dyDescent="0.25">
      <c r="A39" t="s">
        <v>130</v>
      </c>
      <c r="C39" s="5">
        <f ca="1">B39+MAX(0,C37)</f>
        <v>0</v>
      </c>
      <c r="D39" s="5">
        <f t="shared" ref="D39:P39" ca="1" si="2">C39+MAX(0,D37)</f>
        <v>409285.69919303118</v>
      </c>
      <c r="E39" s="5">
        <f t="shared" ca="1" si="2"/>
        <v>1229836.3815447264</v>
      </c>
      <c r="F39" s="5">
        <f t="shared" ca="1" si="2"/>
        <v>1883162.2337438914</v>
      </c>
      <c r="G39" s="5">
        <f t="shared" ca="1" si="2"/>
        <v>2468948.8444525143</v>
      </c>
      <c r="H39" s="5">
        <f t="shared" ca="1" si="2"/>
        <v>9016008.4496422336</v>
      </c>
      <c r="I39" s="5">
        <f t="shared" ca="1" si="2"/>
        <v>9016008.4496422336</v>
      </c>
      <c r="J39" s="5">
        <f t="shared" ca="1" si="2"/>
        <v>10213361.500595637</v>
      </c>
      <c r="K39" s="5">
        <f t="shared" ca="1" si="2"/>
        <v>11574088.836026901</v>
      </c>
      <c r="L39" s="5">
        <f t="shared" ca="1" si="2"/>
        <v>12569090.328477269</v>
      </c>
      <c r="M39" s="5">
        <f t="shared" ca="1" si="2"/>
        <v>13621855.676948331</v>
      </c>
      <c r="N39" s="5">
        <f t="shared" ca="1" si="2"/>
        <v>14113786.205312038</v>
      </c>
      <c r="O39" s="5">
        <f t="shared" ca="1" si="2"/>
        <v>15485163.034354288</v>
      </c>
      <c r="P39" s="5">
        <f t="shared" ca="1" si="2"/>
        <v>17409731.959958963</v>
      </c>
    </row>
    <row r="40" spans="1:16" x14ac:dyDescent="0.25">
      <c r="A40" t="s">
        <v>126</v>
      </c>
      <c r="C40" s="4">
        <f ca="1">'Balance Sheet'!C9</f>
        <v>14442444.303324653</v>
      </c>
      <c r="D40" s="4">
        <f ca="1">'Balance Sheet'!D9</f>
        <v>16042313.853462718</v>
      </c>
      <c r="E40" s="4">
        <f ca="1">'Balance Sheet'!E9</f>
        <v>17408922.639179043</v>
      </c>
      <c r="F40" s="4">
        <f ca="1">'Balance Sheet'!F9</f>
        <v>18592319.91723796</v>
      </c>
      <c r="G40" s="4">
        <f ca="1">'Balance Sheet'!G9</f>
        <v>18975955.924313203</v>
      </c>
      <c r="H40" s="4">
        <f ca="1">'Balance Sheet'!H9</f>
        <v>12233149.253212627</v>
      </c>
      <c r="I40" s="4">
        <f ca="1">'Balance Sheet'!I9</f>
        <v>15867572.415715052</v>
      </c>
      <c r="J40" s="4">
        <f ca="1">'Balance Sheet'!J9</f>
        <v>17425712.728988901</v>
      </c>
      <c r="K40" s="4">
        <f ca="1">'Balance Sheet'!K9</f>
        <v>18148142.849360637</v>
      </c>
      <c r="L40" s="4">
        <f ca="1">'Balance Sheet'!L9</f>
        <v>19581521.372395903</v>
      </c>
      <c r="M40" s="4">
        <f ca="1">'Balance Sheet'!M9</f>
        <v>20738929.328280568</v>
      </c>
      <c r="N40" s="4">
        <f ca="1">'Balance Sheet'!N9</f>
        <v>23814085.275791362</v>
      </c>
      <c r="O40" s="4">
        <f ca="1">'Balance Sheet'!O9</f>
        <v>25850155.909034561</v>
      </c>
      <c r="P40" s="4">
        <f ca="1">'Balance Sheet'!P9</f>
        <v>27304556.113572799</v>
      </c>
    </row>
    <row r="41" spans="1:16" x14ac:dyDescent="0.25">
      <c r="A41" t="s">
        <v>308</v>
      </c>
      <c r="C41" s="3">
        <f ca="1">(C40+C39)/C38</f>
        <v>1.2002567044489669</v>
      </c>
      <c r="D41" s="3">
        <f t="shared" ref="D41:P41" ca="1" si="3">(D40+D39)/D38</f>
        <v>1.3672299679521094</v>
      </c>
      <c r="E41" s="3">
        <f t="shared" ca="1" si="3"/>
        <v>1.548996486147604</v>
      </c>
      <c r="F41" s="3">
        <f t="shared" ca="1" si="3"/>
        <v>1.7016395710027949</v>
      </c>
      <c r="G41" s="3">
        <f t="shared" ca="1" si="3"/>
        <v>1.7822046036248493</v>
      </c>
      <c r="H41" s="3">
        <f t="shared" ca="1" si="3"/>
        <v>1.7659368082779332</v>
      </c>
      <c r="I41" s="3">
        <f t="shared" ca="1" si="3"/>
        <v>2.0668361534840867</v>
      </c>
      <c r="J41" s="3">
        <f t="shared" ca="1" si="3"/>
        <v>2.2957080886242225</v>
      </c>
      <c r="K41" s="3">
        <f t="shared" ca="1" si="3"/>
        <v>2.4687356430726943</v>
      </c>
      <c r="L41" s="3">
        <f t="shared" ca="1" si="3"/>
        <v>2.6704374655540182</v>
      </c>
      <c r="M41" s="3">
        <f t="shared" ca="1" si="3"/>
        <v>2.8540149866360993</v>
      </c>
      <c r="N41" s="3">
        <f t="shared" ca="1" si="3"/>
        <v>3.1502980389360844</v>
      </c>
      <c r="O41" s="3">
        <f t="shared" ca="1" si="3"/>
        <v>3.4333214367443103</v>
      </c>
      <c r="P41" s="3">
        <f t="shared" ca="1" si="3"/>
        <v>3.7139794175017662</v>
      </c>
    </row>
    <row r="42" spans="1:16" x14ac:dyDescent="0.25">
      <c r="A42" t="s">
        <v>309</v>
      </c>
      <c r="C42" s="7">
        <f ca="1">MAX(0,C37)/C38</f>
        <v>0</v>
      </c>
      <c r="D42" s="7">
        <f t="shared" ref="D42:P42" ca="1" si="4">MAX(0,D37)/D38</f>
        <v>3.4014180298997825E-2</v>
      </c>
      <c r="E42" s="7">
        <f t="shared" ca="1" si="4"/>
        <v>6.8192851372539443E-2</v>
      </c>
      <c r="F42" s="7">
        <f t="shared" ca="1" si="4"/>
        <v>5.4295430733381403E-2</v>
      </c>
      <c r="G42" s="7">
        <f t="shared" ca="1" si="4"/>
        <v>4.8682500836621512E-2</v>
      </c>
      <c r="H42" s="7">
        <f t="shared" ca="1" si="4"/>
        <v>0.54410126295221506</v>
      </c>
      <c r="I42" s="7">
        <f t="shared" ca="1" si="4"/>
        <v>0</v>
      </c>
      <c r="J42" s="7">
        <f t="shared" ca="1" si="4"/>
        <v>9.9452429599482209E-2</v>
      </c>
      <c r="K42" s="7">
        <f t="shared" ca="1" si="4"/>
        <v>0.11302233658093827</v>
      </c>
      <c r="L42" s="7">
        <f t="shared" ca="1" si="4"/>
        <v>8.264506095383134E-2</v>
      </c>
      <c r="M42" s="7">
        <f t="shared" ca="1" si="4"/>
        <v>8.7442940593189564E-2</v>
      </c>
      <c r="N42" s="7">
        <f t="shared" ca="1" si="4"/>
        <v>4.0859866854618745E-2</v>
      </c>
      <c r="O42" s="7">
        <f t="shared" ca="1" si="4"/>
        <v>0.11390688605677862</v>
      </c>
      <c r="P42" s="7">
        <f t="shared" ca="1" si="4"/>
        <v>0.15985515335735248</v>
      </c>
    </row>
    <row r="43" spans="1:16" x14ac:dyDescent="0.25">
      <c r="A43" t="s">
        <v>306</v>
      </c>
      <c r="C43" s="7">
        <f>SUMIF('Waterfall and TWR'!$C$183:$BI$183,'Performance Metrics'!C3+0.75,'Waterfall and TWR'!$C$253:$BI$253)</f>
        <v>0</v>
      </c>
      <c r="D43" s="7">
        <f ca="1">SUMIF('Waterfall and TWR'!$C$183:$BI$183,'Performance Metrics'!D3+0.75,'Waterfall and TWR'!$C$253:$BI$253)</f>
        <v>0.37078979427165315</v>
      </c>
      <c r="E43" s="7">
        <f ca="1">SUMIF('Waterfall and TWR'!$C$183:$BI$183,'Performance Metrics'!E3+0.75,'Waterfall and TWR'!$C$253:$BI$253)</f>
        <v>0.2514036080774853</v>
      </c>
      <c r="F43" s="7">
        <f ca="1">SUMIF('Waterfall and TWR'!$C$183:$BI$183,'Performance Metrics'!F3+0.75,'Waterfall and TWR'!$C$253:$BI$253)</f>
        <v>0.20367234154037162</v>
      </c>
      <c r="G43" s="7">
        <f ca="1">SUMIF('Waterfall and TWR'!$C$183:$BI$183,'Performance Metrics'!G3+0.75,'Waterfall and TWR'!$C$253:$BI$253)</f>
        <v>0.16636782480618018</v>
      </c>
      <c r="H43" s="7">
        <f ca="1">SUMIF('Waterfall and TWR'!$C$183:$BI$183,'Performance Metrics'!H3+0.75,'Waterfall and TWR'!$C$253:$BI$253)</f>
        <v>0.13831046248642043</v>
      </c>
      <c r="I43" s="7">
        <f ca="1">SUMIF('Waterfall and TWR'!$C$183:$BI$183,'Performance Metrics'!I3+0.75,'Waterfall and TWR'!$C$253:$BI$253)</f>
        <v>0.15501463277119321</v>
      </c>
      <c r="J43" s="7">
        <f ca="1">SUMIF('Waterfall and TWR'!$C$183:$BI$183,'Performance Metrics'!J3+0.75,'Waterfall and TWR'!$C$253:$BI$253)</f>
        <v>0.15723107385091639</v>
      </c>
      <c r="K43" s="7">
        <f ca="1">SUMIF('Waterfall and TWR'!$C$183:$BI$183,'Performance Metrics'!K3+0.75,'Waterfall and TWR'!$C$253:$BI$253)</f>
        <v>0.15432957108971923</v>
      </c>
      <c r="L43" s="7">
        <f ca="1">SUMIF('Waterfall and TWR'!$C$183:$BI$183,'Performance Metrics'!L3+0.75,'Waterfall and TWR'!$C$253:$BI$253)</f>
        <v>0.15301767573256742</v>
      </c>
      <c r="M43" s="7">
        <f ca="1">SUMIF('Waterfall and TWR'!$C$183:$BI$183,'Performance Metrics'!M3+0.75,'Waterfall and TWR'!$C$253:$BI$253)</f>
        <v>0.15053321946592768</v>
      </c>
      <c r="N43" s="7">
        <f ca="1">SUMIF('Waterfall and TWR'!$C$183:$BI$183,'Performance Metrics'!N3+0.75,'Waterfall and TWR'!$C$253:$BI$253)</f>
        <v>0.15187521292512551</v>
      </c>
      <c r="O43" s="7">
        <f ca="1">SUMIF('Waterfall and TWR'!$C$183:$BI$183,'Performance Metrics'!O3+0.75,'Waterfall and TWR'!$C$253:$BI$253)</f>
        <v>0.15152433107803187</v>
      </c>
      <c r="P43" s="7">
        <f ca="1">SUMIF('Waterfall and TWR'!$C$183:$BI$183,'Performance Metrics'!P3+0.75,'Waterfall and TWR'!$C$253:$BI$253)</f>
        <v>0.15072098032050274</v>
      </c>
    </row>
    <row r="44" spans="1:16" x14ac:dyDescent="0.25">
      <c r="A44" t="s">
        <v>307</v>
      </c>
      <c r="C44" s="33">
        <f>SUMIF('Waterfall and TWR'!$C$28:$BI$28,'Performance Metrics'!C$3+0.75,'Waterfall and TWR'!$C179:$BI179)</f>
        <v>0</v>
      </c>
      <c r="D44" s="33">
        <f ca="1">SUMIF('Waterfall and TWR'!$C$28:$BI$28,'Performance Metrics'!D$3+0.75,'Waterfall and TWR'!$C179:$BI179)</f>
        <v>0.1398491088412781</v>
      </c>
      <c r="E44" s="33">
        <f ca="1">SUMIF('Waterfall and TWR'!$C$28:$BI$28,'Performance Metrics'!E$3+0.75,'Waterfall and TWR'!$C179:$BI179)</f>
        <v>0.13839460994850206</v>
      </c>
      <c r="F44" s="33">
        <f ca="1">SUMIF('Waterfall and TWR'!$C$28:$BI$28,'Performance Metrics'!F$3+0.75,'Waterfall and TWR'!$C179:$BI179)</f>
        <v>0.10749334876451999</v>
      </c>
      <c r="G44" s="33">
        <f ca="1">SUMIF('Waterfall and TWR'!$C$28:$BI$28,'Performance Metrics'!G$3+0.75,'Waterfall and TWR'!$C179:$BI179)</f>
        <v>5.238276742654846E-2</v>
      </c>
      <c r="H44" s="33">
        <f ca="1">SUMIF('Waterfall and TWR'!$C$28:$BI$28,'Performance Metrics'!H$3+0.75,'Waterfall and TWR'!$C179:$BI179)</f>
        <v>-1.3514441011918232E-2</v>
      </c>
      <c r="I44" s="33">
        <f ca="1">SUMIF('Waterfall and TWR'!$C$28:$BI$28,'Performance Metrics'!I$3+0.75,'Waterfall and TWR'!$C179:$BI179)</f>
        <v>0.29814159299807619</v>
      </c>
      <c r="J44" s="33">
        <f ca="1">SUMIF('Waterfall and TWR'!$C$28:$BI$28,'Performance Metrics'!J$3+0.75,'Waterfall and TWR'!$C179:$BI179)</f>
        <v>0.17681653379204509</v>
      </c>
      <c r="K44" s="33">
        <f ca="1">SUMIF('Waterfall and TWR'!$C$28:$BI$28,'Performance Metrics'!K$3+0.75,'Waterfall and TWR'!$C179:$BI179)</f>
        <v>0.12397375438148739</v>
      </c>
      <c r="L44" s="33">
        <f ca="1">SUMIF('Waterfall and TWR'!$C$28:$BI$28,'Performance Metrics'!L$3+0.75,'Waterfall and TWR'!$C179:$BI179)</f>
        <v>0.1364891297444264</v>
      </c>
      <c r="M44" s="33">
        <f ca="1">SUMIF('Waterfall and TWR'!$C$28:$BI$28,'Performance Metrics'!M$3+0.75,'Waterfall and TWR'!$C179:$BI179)</f>
        <v>0.11487688154394404</v>
      </c>
      <c r="N44" s="33">
        <f ca="1">SUMIF('Waterfall and TWR'!$C$28:$BI$28,'Performance Metrics'!N$3+0.75,'Waterfall and TWR'!$C179:$BI179)</f>
        <v>0.17469028457499358</v>
      </c>
      <c r="O44" s="33">
        <f ca="1">SUMIF('Waterfall and TWR'!$C$28:$BI$28,'Performance Metrics'!O$3+0.75,'Waterfall and TWR'!$C179:$BI179)</f>
        <v>0.14454414523541326</v>
      </c>
      <c r="P44" s="33">
        <f ca="1">SUMIF('Waterfall and TWR'!$C$28:$BI$28,'Performance Metrics'!P$3+0.75,'Waterfall and TWR'!$C179:$BI179)</f>
        <v>0.13438789615598745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3:BI43"/>
  <sheetViews>
    <sheetView topLeftCell="A10" workbookViewId="0">
      <selection activeCell="A23" sqref="A23"/>
    </sheetView>
  </sheetViews>
  <sheetFormatPr defaultRowHeight="15" x14ac:dyDescent="0.25"/>
  <cols>
    <col min="1" max="1" width="37.5703125" bestFit="1" customWidth="1"/>
    <col min="3" max="3" width="14.28515625" bestFit="1" customWidth="1"/>
    <col min="4" max="14" width="11.5703125" bestFit="1" customWidth="1"/>
    <col min="23" max="23" width="11.5703125" bestFit="1" customWidth="1"/>
  </cols>
  <sheetData>
    <row r="3" spans="1:61" x14ac:dyDescent="0.25">
      <c r="C3">
        <f>Timeline!C12</f>
        <v>2014.75</v>
      </c>
      <c r="D3">
        <f>Timeline!D12</f>
        <v>2015</v>
      </c>
      <c r="E3">
        <f>Timeline!E12</f>
        <v>2015.25</v>
      </c>
      <c r="F3">
        <f>Timeline!F12</f>
        <v>2015.5</v>
      </c>
      <c r="G3">
        <f>Timeline!G12</f>
        <v>2015.75</v>
      </c>
      <c r="H3">
        <f>Timeline!H12</f>
        <v>2016</v>
      </c>
      <c r="I3">
        <f>Timeline!I12</f>
        <v>2016.25</v>
      </c>
      <c r="J3">
        <f>Timeline!J12</f>
        <v>2016.5</v>
      </c>
      <c r="K3">
        <f>Timeline!K12</f>
        <v>2016.75</v>
      </c>
      <c r="L3">
        <f>Timeline!L12</f>
        <v>2017</v>
      </c>
      <c r="M3">
        <f>Timeline!M12</f>
        <v>2017.25</v>
      </c>
      <c r="N3">
        <f>Timeline!N12</f>
        <v>2017.5</v>
      </c>
      <c r="O3">
        <f>Timeline!O12</f>
        <v>2017.75</v>
      </c>
      <c r="P3">
        <f>Timeline!P12</f>
        <v>2018</v>
      </c>
      <c r="Q3">
        <f>Timeline!Q12</f>
        <v>2018.25</v>
      </c>
      <c r="R3">
        <f>Timeline!R12</f>
        <v>2018.5</v>
      </c>
      <c r="S3">
        <f>Timeline!S12</f>
        <v>2018.75</v>
      </c>
      <c r="T3">
        <f>Timeline!T12</f>
        <v>2019</v>
      </c>
      <c r="U3">
        <f>Timeline!U12</f>
        <v>2019.25</v>
      </c>
      <c r="V3">
        <f>Timeline!V12</f>
        <v>2019.5</v>
      </c>
      <c r="W3">
        <f>Timeline!W12</f>
        <v>2019.75</v>
      </c>
      <c r="X3">
        <f>Timeline!X12</f>
        <v>2020</v>
      </c>
      <c r="Y3">
        <f>Timeline!Y12</f>
        <v>2020.25</v>
      </c>
      <c r="Z3">
        <f>Timeline!Z12</f>
        <v>2020.5</v>
      </c>
      <c r="AA3">
        <f>Timeline!AA12</f>
        <v>2020.75</v>
      </c>
      <c r="AB3">
        <f>Timeline!AB12</f>
        <v>2021</v>
      </c>
      <c r="AC3">
        <f>Timeline!AC12</f>
        <v>2021.25</v>
      </c>
      <c r="AD3">
        <f>Timeline!AD12</f>
        <v>2021.5</v>
      </c>
      <c r="AE3">
        <f>Timeline!AE12</f>
        <v>2021.75</v>
      </c>
      <c r="AF3">
        <f>Timeline!AF12</f>
        <v>2022</v>
      </c>
      <c r="AG3">
        <f>Timeline!AG12</f>
        <v>2022.25</v>
      </c>
      <c r="AH3">
        <f>Timeline!AH12</f>
        <v>2022.5</v>
      </c>
      <c r="AI3">
        <f>Timeline!AI12</f>
        <v>2022.75</v>
      </c>
      <c r="AJ3">
        <f>Timeline!AJ12</f>
        <v>2023</v>
      </c>
      <c r="AK3">
        <f>Timeline!AK12</f>
        <v>2023.25</v>
      </c>
      <c r="AL3">
        <f>Timeline!AL12</f>
        <v>2023.5</v>
      </c>
      <c r="AM3">
        <f>Timeline!AM12</f>
        <v>2023.75</v>
      </c>
      <c r="AN3">
        <f>Timeline!AN12</f>
        <v>2024</v>
      </c>
      <c r="AO3">
        <f>Timeline!AO12</f>
        <v>2024.25</v>
      </c>
      <c r="AP3">
        <f>Timeline!AP12</f>
        <v>2024.5</v>
      </c>
      <c r="AQ3">
        <f>Timeline!AQ12</f>
        <v>2024.75</v>
      </c>
      <c r="AR3">
        <f>Timeline!AR12</f>
        <v>2025</v>
      </c>
      <c r="AS3">
        <f>Timeline!AS12</f>
        <v>2025.25</v>
      </c>
      <c r="AT3">
        <f>Timeline!AT12</f>
        <v>2025.5</v>
      </c>
      <c r="AU3">
        <f>Timeline!AU12</f>
        <v>2025.75</v>
      </c>
      <c r="AV3">
        <f>Timeline!AV12</f>
        <v>2026</v>
      </c>
      <c r="AW3">
        <f>Timeline!AW12</f>
        <v>2026.25</v>
      </c>
      <c r="AX3">
        <f>Timeline!AX12</f>
        <v>2026.5</v>
      </c>
      <c r="AY3">
        <f>Timeline!AY12</f>
        <v>2026.75</v>
      </c>
      <c r="AZ3">
        <f>Timeline!AZ12</f>
        <v>2027</v>
      </c>
      <c r="BA3">
        <f>Timeline!BA12</f>
        <v>2027.25</v>
      </c>
      <c r="BB3">
        <f>Timeline!BB12</f>
        <v>2027.5</v>
      </c>
      <c r="BC3">
        <f>Timeline!BC12</f>
        <v>2027.75</v>
      </c>
      <c r="BD3">
        <f>Timeline!BD12</f>
        <v>2028</v>
      </c>
      <c r="BE3">
        <f>Timeline!BE12</f>
        <v>2028.25</v>
      </c>
      <c r="BF3">
        <f>Timeline!BF12</f>
        <v>2028.5</v>
      </c>
      <c r="BG3">
        <f>Timeline!BG12</f>
        <v>2028.75</v>
      </c>
      <c r="BH3">
        <f>Timeline!BH12</f>
        <v>2029</v>
      </c>
      <c r="BI3">
        <f>Timeline!BI12</f>
        <v>2029.25</v>
      </c>
    </row>
    <row r="4" spans="1:61" x14ac:dyDescent="0.25">
      <c r="C4" s="2">
        <f>Timeline!C13</f>
        <v>2014</v>
      </c>
      <c r="D4" s="2">
        <f>Timeline!D13</f>
        <v>2015</v>
      </c>
      <c r="E4" s="2">
        <f>Timeline!E13</f>
        <v>2015</v>
      </c>
      <c r="F4" s="2">
        <f>Timeline!F13</f>
        <v>2015</v>
      </c>
      <c r="G4" s="2">
        <f>Timeline!G13</f>
        <v>2015</v>
      </c>
      <c r="H4" s="2">
        <f>Timeline!H13</f>
        <v>2016</v>
      </c>
      <c r="I4" s="2">
        <f>Timeline!I13</f>
        <v>2016</v>
      </c>
      <c r="J4" s="2">
        <f>Timeline!J13</f>
        <v>2016</v>
      </c>
      <c r="K4" s="2">
        <f>Timeline!K13</f>
        <v>2016</v>
      </c>
      <c r="L4" s="2">
        <f>Timeline!L13</f>
        <v>2017</v>
      </c>
      <c r="M4" s="2">
        <f>Timeline!M13</f>
        <v>2017</v>
      </c>
      <c r="N4" s="2">
        <f>Timeline!N13</f>
        <v>2017</v>
      </c>
      <c r="O4" s="2">
        <f>Timeline!O13</f>
        <v>2017</v>
      </c>
      <c r="P4" s="2">
        <f>Timeline!P13</f>
        <v>2018</v>
      </c>
      <c r="Q4" s="2">
        <f>Timeline!Q13</f>
        <v>2018</v>
      </c>
      <c r="R4" s="2">
        <f>Timeline!R13</f>
        <v>2018</v>
      </c>
      <c r="S4" s="2">
        <f>Timeline!S13</f>
        <v>2018</v>
      </c>
      <c r="T4" s="2">
        <f>Timeline!T13</f>
        <v>2019</v>
      </c>
      <c r="U4" s="2">
        <f>Timeline!U13</f>
        <v>2019</v>
      </c>
      <c r="V4" s="2">
        <f>Timeline!V13</f>
        <v>2019</v>
      </c>
      <c r="W4" s="2">
        <f>Timeline!W13</f>
        <v>2019</v>
      </c>
      <c r="X4" s="2">
        <f>Timeline!X13</f>
        <v>2020</v>
      </c>
      <c r="Y4" s="2">
        <f>Timeline!Y13</f>
        <v>2020</v>
      </c>
      <c r="Z4" s="2">
        <f>Timeline!Z13</f>
        <v>2020</v>
      </c>
      <c r="AA4" s="2">
        <f>Timeline!AA13</f>
        <v>2020</v>
      </c>
      <c r="AB4" s="2">
        <f>Timeline!AB13</f>
        <v>2021</v>
      </c>
      <c r="AC4" s="2">
        <f>Timeline!AC13</f>
        <v>2021</v>
      </c>
      <c r="AD4" s="2">
        <f>Timeline!AD13</f>
        <v>2021</v>
      </c>
      <c r="AE4" s="2">
        <f>Timeline!AE13</f>
        <v>2021</v>
      </c>
      <c r="AF4" s="2">
        <f>Timeline!AF13</f>
        <v>2022</v>
      </c>
      <c r="AG4" s="2">
        <f>Timeline!AG13</f>
        <v>2022</v>
      </c>
      <c r="AH4" s="2">
        <f>Timeline!AH13</f>
        <v>2022</v>
      </c>
      <c r="AI4" s="2">
        <f>Timeline!AI13</f>
        <v>2022</v>
      </c>
      <c r="AJ4" s="2">
        <f>Timeline!AJ13</f>
        <v>2023</v>
      </c>
      <c r="AK4" s="2">
        <f>Timeline!AK13</f>
        <v>2023</v>
      </c>
      <c r="AL4" s="2">
        <f>Timeline!AL13</f>
        <v>2023</v>
      </c>
      <c r="AM4" s="2">
        <f>Timeline!AM13</f>
        <v>2023</v>
      </c>
      <c r="AN4" s="2">
        <f>Timeline!AN13</f>
        <v>2024</v>
      </c>
      <c r="AO4" s="2">
        <f>Timeline!AO13</f>
        <v>2024</v>
      </c>
      <c r="AP4" s="2">
        <f>Timeline!AP13</f>
        <v>2024</v>
      </c>
      <c r="AQ4" s="2">
        <f>Timeline!AQ13</f>
        <v>2024</v>
      </c>
      <c r="AR4" s="2">
        <f>Timeline!AR13</f>
        <v>2025</v>
      </c>
      <c r="AS4" s="2">
        <f>Timeline!AS13</f>
        <v>2025</v>
      </c>
      <c r="AT4" s="2">
        <f>Timeline!AT13</f>
        <v>2025</v>
      </c>
      <c r="AU4" s="2">
        <f>Timeline!AU13</f>
        <v>2025</v>
      </c>
      <c r="AV4" s="2">
        <f>Timeline!AV13</f>
        <v>2026</v>
      </c>
      <c r="AW4" s="2">
        <f>Timeline!AW13</f>
        <v>2026</v>
      </c>
      <c r="AX4" s="2">
        <f>Timeline!AX13</f>
        <v>2026</v>
      </c>
      <c r="AY4" s="2">
        <f>Timeline!AY13</f>
        <v>2026</v>
      </c>
      <c r="AZ4" s="2">
        <f>Timeline!AZ13</f>
        <v>2027</v>
      </c>
      <c r="BA4" s="2">
        <f>Timeline!BA13</f>
        <v>2027</v>
      </c>
      <c r="BB4" s="2">
        <f>Timeline!BB13</f>
        <v>2027</v>
      </c>
      <c r="BC4" s="2">
        <f>Timeline!BC13</f>
        <v>2027</v>
      </c>
      <c r="BD4" s="2">
        <f>Timeline!BD13</f>
        <v>2028</v>
      </c>
      <c r="BE4" s="2">
        <f>Timeline!BE13</f>
        <v>2028</v>
      </c>
      <c r="BF4" s="2">
        <f>Timeline!BF13</f>
        <v>2028</v>
      </c>
      <c r="BG4" s="2">
        <f>Timeline!BG13</f>
        <v>2028</v>
      </c>
      <c r="BH4" s="2">
        <f>Timeline!BH13</f>
        <v>2029</v>
      </c>
      <c r="BI4" s="2">
        <f>Timeline!BI13</f>
        <v>2029</v>
      </c>
    </row>
    <row r="5" spans="1:61" x14ac:dyDescent="0.25">
      <c r="C5" s="2" t="str">
        <f>Timeline!C14</f>
        <v>Q4</v>
      </c>
      <c r="D5" s="2" t="str">
        <f>Timeline!D14</f>
        <v>Q1</v>
      </c>
      <c r="E5" s="2" t="str">
        <f>Timeline!E14</f>
        <v>Q2</v>
      </c>
      <c r="F5" s="2" t="str">
        <f>Timeline!F14</f>
        <v>Q3</v>
      </c>
      <c r="G5" s="2" t="str">
        <f>Timeline!G14</f>
        <v>Q4</v>
      </c>
      <c r="H5" s="2" t="str">
        <f>Timeline!H14</f>
        <v>Q1</v>
      </c>
      <c r="I5" s="2" t="str">
        <f>Timeline!I14</f>
        <v>Q2</v>
      </c>
      <c r="J5" s="2" t="str">
        <f>Timeline!J14</f>
        <v>Q3</v>
      </c>
      <c r="K5" s="2" t="str">
        <f>Timeline!K14</f>
        <v>Q4</v>
      </c>
      <c r="L5" s="2" t="str">
        <f>Timeline!L14</f>
        <v>Q1</v>
      </c>
      <c r="M5" s="2" t="str">
        <f>Timeline!M14</f>
        <v>Q2</v>
      </c>
      <c r="N5" s="2" t="str">
        <f>Timeline!N14</f>
        <v>Q3</v>
      </c>
      <c r="O5" s="2" t="str">
        <f>Timeline!O14</f>
        <v>Q4</v>
      </c>
      <c r="P5" s="2" t="str">
        <f>Timeline!P14</f>
        <v>Q1</v>
      </c>
      <c r="Q5" s="2" t="str">
        <f>Timeline!Q14</f>
        <v>Q2</v>
      </c>
      <c r="R5" s="2" t="str">
        <f>Timeline!R14</f>
        <v>Q3</v>
      </c>
      <c r="S5" s="2" t="str">
        <f>Timeline!S14</f>
        <v>Q4</v>
      </c>
      <c r="T5" s="2" t="str">
        <f>Timeline!T14</f>
        <v>Q1</v>
      </c>
      <c r="U5" s="2" t="str">
        <f>Timeline!U14</f>
        <v>Q2</v>
      </c>
      <c r="V5" s="2" t="str">
        <f>Timeline!V14</f>
        <v>Q3</v>
      </c>
      <c r="W5" s="2" t="str">
        <f>Timeline!W14</f>
        <v>Q4</v>
      </c>
      <c r="X5" s="2" t="str">
        <f>Timeline!X14</f>
        <v>Q1</v>
      </c>
      <c r="Y5" s="2" t="str">
        <f>Timeline!Y14</f>
        <v>Q2</v>
      </c>
      <c r="Z5" s="2" t="str">
        <f>Timeline!Z14</f>
        <v>Q3</v>
      </c>
      <c r="AA5" s="2" t="str">
        <f>Timeline!AA14</f>
        <v>Q4</v>
      </c>
      <c r="AB5" s="2" t="str">
        <f>Timeline!AB14</f>
        <v>Q1</v>
      </c>
      <c r="AC5" s="2" t="str">
        <f>Timeline!AC14</f>
        <v>Q2</v>
      </c>
      <c r="AD5" s="2" t="str">
        <f>Timeline!AD14</f>
        <v>Q3</v>
      </c>
      <c r="AE5" s="2" t="str">
        <f>Timeline!AE14</f>
        <v>Q4</v>
      </c>
      <c r="AF5" s="2" t="str">
        <f>Timeline!AF14</f>
        <v>Q1</v>
      </c>
      <c r="AG5" s="2" t="str">
        <f>Timeline!AG14</f>
        <v>Q2</v>
      </c>
      <c r="AH5" s="2" t="str">
        <f>Timeline!AH14</f>
        <v>Q3</v>
      </c>
      <c r="AI5" s="2" t="str">
        <f>Timeline!AI14</f>
        <v>Q4</v>
      </c>
      <c r="AJ5" s="2" t="str">
        <f>Timeline!AJ14</f>
        <v>Q1</v>
      </c>
      <c r="AK5" s="2" t="str">
        <f>Timeline!AK14</f>
        <v>Q2</v>
      </c>
      <c r="AL5" s="2" t="str">
        <f>Timeline!AL14</f>
        <v>Q3</v>
      </c>
      <c r="AM5" s="2" t="str">
        <f>Timeline!AM14</f>
        <v>Q4</v>
      </c>
      <c r="AN5" s="2" t="str">
        <f>Timeline!AN14</f>
        <v>Q1</v>
      </c>
      <c r="AO5" s="2" t="str">
        <f>Timeline!AO14</f>
        <v>Q2</v>
      </c>
      <c r="AP5" s="2" t="str">
        <f>Timeline!AP14</f>
        <v>Q3</v>
      </c>
      <c r="AQ5" s="2" t="str">
        <f>Timeline!AQ14</f>
        <v>Q4</v>
      </c>
      <c r="AR5" s="2" t="str">
        <f>Timeline!AR14</f>
        <v>Q1</v>
      </c>
      <c r="AS5" s="2" t="str">
        <f>Timeline!AS14</f>
        <v>Q2</v>
      </c>
      <c r="AT5" s="2" t="str">
        <f>Timeline!AT14</f>
        <v>Q3</v>
      </c>
      <c r="AU5" s="2" t="str">
        <f>Timeline!AU14</f>
        <v>Q4</v>
      </c>
      <c r="AV5" s="2" t="str">
        <f>Timeline!AV14</f>
        <v>Q1</v>
      </c>
      <c r="AW5" s="2" t="str">
        <f>Timeline!AW14</f>
        <v>Q2</v>
      </c>
      <c r="AX5" s="2" t="str">
        <f>Timeline!AX14</f>
        <v>Q3</v>
      </c>
      <c r="AY5" s="2" t="str">
        <f>Timeline!AY14</f>
        <v>Q4</v>
      </c>
      <c r="AZ5" s="2" t="str">
        <f>Timeline!AZ14</f>
        <v>Q1</v>
      </c>
      <c r="BA5" s="2" t="str">
        <f>Timeline!BA14</f>
        <v>Q2</v>
      </c>
      <c r="BB5" s="2" t="str">
        <f>Timeline!BB14</f>
        <v>Q3</v>
      </c>
      <c r="BC5" s="2" t="str">
        <f>Timeline!BC14</f>
        <v>Q4</v>
      </c>
      <c r="BD5" s="2" t="str">
        <f>Timeline!BD14</f>
        <v>Q1</v>
      </c>
      <c r="BE5" s="2" t="str">
        <f>Timeline!BE14</f>
        <v>Q2</v>
      </c>
      <c r="BF5" s="2" t="str">
        <f>Timeline!BF14</f>
        <v>Q3</v>
      </c>
      <c r="BG5" s="2" t="str">
        <f>Timeline!BG14</f>
        <v>Q4</v>
      </c>
      <c r="BH5" s="2" t="str">
        <f>Timeline!BH14</f>
        <v>Q1</v>
      </c>
      <c r="BI5" s="2" t="str">
        <f>Timeline!BI14</f>
        <v>Q2</v>
      </c>
    </row>
    <row r="7" spans="1:61" x14ac:dyDescent="0.25">
      <c r="A7" s="9" t="s">
        <v>396</v>
      </c>
    </row>
    <row r="8" spans="1:61" x14ac:dyDescent="0.25">
      <c r="A8" s="24" t="s">
        <v>389</v>
      </c>
      <c r="C8" s="4">
        <f ca="1">SUM(Operations!D52,Operations!D53,Operations!D55,Operations!D56,)</f>
        <v>49052.431686263488</v>
      </c>
      <c r="D8" s="4">
        <f ca="1">SUM(Operations!E52,Operations!E53,Operations!E55,Operations!E56,)</f>
        <v>53660.981772876534</v>
      </c>
      <c r="E8" s="4">
        <f ca="1">SUM(Operations!F52,Operations!F53,Operations!F55,Operations!F56,)</f>
        <v>58425.814239571177</v>
      </c>
      <c r="F8" s="4">
        <f ca="1">SUM(Operations!G52,Operations!G53,Operations!G55,Operations!G56,)</f>
        <v>55866.647979517031</v>
      </c>
      <c r="G8" s="4">
        <f ca="1">SUM(Operations!H52,Operations!H53,Operations!H55,Operations!H56,)</f>
        <v>57745.518915502733</v>
      </c>
      <c r="H8" s="4">
        <f ca="1">SUM(Operations!I52,Operations!I53,Operations!I55,Operations!I56,)</f>
        <v>59554.060435356878</v>
      </c>
      <c r="I8" s="4">
        <f ca="1">SUM(Operations!J52,Operations!J53,Operations!J55,Operations!J56,)</f>
        <v>60724.442375253981</v>
      </c>
      <c r="J8" s="4">
        <f ca="1">SUM(Operations!K52,Operations!K53,Operations!K55,Operations!K56,)</f>
        <v>61764.258398711194</v>
      </c>
      <c r="K8" s="4">
        <f ca="1">SUM(Operations!L52,Operations!L53,Operations!L55,Operations!L56,)</f>
        <v>62485.887654468279</v>
      </c>
      <c r="L8" s="4">
        <f ca="1">SUM(Operations!M52,Operations!M53,Operations!M55,Operations!M56,)</f>
        <v>63194.277794519861</v>
      </c>
      <c r="M8" s="4">
        <f ca="1">SUM(Operations!N52,Operations!N53,Operations!N55,Operations!N56,)</f>
        <v>65024.699956807402</v>
      </c>
      <c r="N8" s="4">
        <f ca="1">SUM(Operations!O52,Operations!O53,Operations!O55,Operations!O56,)</f>
        <v>66822.860049567724</v>
      </c>
      <c r="O8" s="4">
        <f ca="1">SUM(Operations!P52,Operations!P53,Operations!P55,Operations!P56,)</f>
        <v>68472.637696373858</v>
      </c>
      <c r="P8" s="4">
        <f ca="1">SUM(Operations!Q52,Operations!Q53,Operations!Q55,Operations!Q56,)</f>
        <v>70102.084940976914</v>
      </c>
      <c r="Q8" s="4">
        <f ca="1">SUM(Operations!R52,Operations!R53,Operations!R55,Operations!R56,)</f>
        <v>68141.080598454864</v>
      </c>
      <c r="R8" s="4">
        <f ca="1">SUM(Operations!S52,Operations!S53,Operations!S55,Operations!S56,)</f>
        <v>68427.64070639314</v>
      </c>
      <c r="S8" s="4">
        <f ca="1">SUM(Operations!T52,Operations!T53,Operations!T55,Operations!T56,)</f>
        <v>47963.18674880726</v>
      </c>
      <c r="T8" s="4">
        <f ca="1">SUM(Operations!U52,Operations!U53,Operations!U55,Operations!U56,)</f>
        <v>48309.227907030472</v>
      </c>
      <c r="U8" s="4">
        <f ca="1">SUM(Operations!V52,Operations!V53,Operations!V55,Operations!V56,)</f>
        <v>47114.51310089232</v>
      </c>
      <c r="V8" s="4">
        <f ca="1">SUM(Operations!W52,Operations!W53,Operations!W55,Operations!W56,)</f>
        <v>45874.50464700567</v>
      </c>
      <c r="W8" s="4">
        <f ca="1">SUM(Operations!X52,Operations!X53,Operations!X55,Operations!X56,)</f>
        <v>46718.451714529103</v>
      </c>
      <c r="X8" s="4">
        <f ca="1">SUM(Operations!Y52,Operations!Y53,Operations!Y55,Operations!Y56,)</f>
        <v>47547.926015797864</v>
      </c>
      <c r="Y8" s="4">
        <f ca="1">SUM(Operations!Z52,Operations!Z53,Operations!Z55,Operations!Z56,)</f>
        <v>54370.283062096001</v>
      </c>
      <c r="Z8" s="4">
        <f ca="1">SUM(Operations!AA52,Operations!AA53,Operations!AA55,Operations!AA56,)</f>
        <v>61205.75075479981</v>
      </c>
      <c r="AA8" s="4">
        <f ca="1">SUM(Operations!AB52,Operations!AB53,Operations!AB55,Operations!AB56,)</f>
        <v>63533.340170210904</v>
      </c>
      <c r="AB8" s="4">
        <f ca="1">SUM(Operations!AC52,Operations!AC53,Operations!AC55,Operations!AC56,)</f>
        <v>65788.965354370201</v>
      </c>
      <c r="AC8" s="4">
        <f ca="1">SUM(Operations!AD52,Operations!AD53,Operations!AD55,Operations!AD56,)</f>
        <v>66530.478121876251</v>
      </c>
      <c r="AD8" s="4">
        <f ca="1">SUM(Operations!AE52,Operations!AE53,Operations!AE55,Operations!AE56,)</f>
        <v>67215.942178964659</v>
      </c>
      <c r="AE8" s="4">
        <f ca="1">SUM(Operations!AF52,Operations!AF53,Operations!AF55,Operations!AF56,)</f>
        <v>67310.82568759266</v>
      </c>
      <c r="AF8" s="4">
        <f ca="1">SUM(Operations!AG52,Operations!AG53,Operations!AG55,Operations!AG56,)</f>
        <v>67310.628003162565</v>
      </c>
      <c r="AG8" s="4">
        <f ca="1">SUM(Operations!AH52,Operations!AH53,Operations!AH55,Operations!AH56,)</f>
        <v>68650.841359505372</v>
      </c>
      <c r="AH8" s="4">
        <f ca="1">SUM(Operations!AI52,Operations!AI53,Operations!AI55,Operations!AI56,)</f>
        <v>70002.561122732048</v>
      </c>
      <c r="AI8" s="4">
        <f ca="1">SUM(Operations!AJ52,Operations!AJ53,Operations!AJ55,Operations!AJ56,)</f>
        <v>71367.012176081669</v>
      </c>
      <c r="AJ8" s="4">
        <f ca="1">SUM(Operations!AK52,Operations!AK53,Operations!AK55,Operations!AK56,)</f>
        <v>72743.248471773739</v>
      </c>
      <c r="AK8" s="4">
        <f ca="1">SUM(Operations!AL52,Operations!AL53,Operations!AL55,Operations!AL56,)</f>
        <v>74131.378234433767</v>
      </c>
      <c r="AL8" s="4">
        <f ca="1">SUM(Operations!AM52,Operations!AM53,Operations!AM55,Operations!AM56,)</f>
        <v>75531.510751554408</v>
      </c>
      <c r="AM8" s="4">
        <f ca="1">SUM(Operations!AN52,Operations!AN53,Operations!AN55,Operations!AN56,)</f>
        <v>76943.756384632128</v>
      </c>
      <c r="AN8" s="4">
        <f ca="1">SUM(Operations!AO52,Operations!AO53,Operations!AO55,Operations!AO56,)</f>
        <v>78368.226580424511</v>
      </c>
      <c r="AO8" s="4">
        <f ca="1">SUM(Operations!AP52,Operations!AP53,Operations!AP55,Operations!AP56,)</f>
        <v>79180.227580338134</v>
      </c>
      <c r="AP8" s="4">
        <f ca="1">SUM(Operations!AQ52,Operations!AQ53,Operations!AQ55,Operations!AQ56,)</f>
        <v>79995.963221885671</v>
      </c>
      <c r="AQ8" s="4">
        <f ca="1">SUM(Operations!AR52,Operations!AR53,Operations!AR55,Operations!AR56,)</f>
        <v>80387.166718760855</v>
      </c>
      <c r="AR8" s="4">
        <f ca="1">SUM(Operations!AS52,Operations!AS53,Operations!AS55,Operations!AS56,)</f>
        <v>80773.182594468541</v>
      </c>
      <c r="AS8" s="4">
        <f ca="1">SUM(Operations!AT52,Operations!AT53,Operations!AT55,Operations!AT56,)</f>
        <v>86276.908425748945</v>
      </c>
      <c r="AT8" s="4">
        <f ca="1">SUM(Operations!AU52,Operations!AU53,Operations!AU55,Operations!AU56,)</f>
        <v>91857.71645825835</v>
      </c>
      <c r="AU8" s="4">
        <f ca="1">SUM(Operations!AV52,Operations!AV53,Operations!AV55,Operations!AV56,)</f>
        <v>95791.982526251959</v>
      </c>
      <c r="AV8" s="4">
        <f ca="1">SUM(Operations!AW52,Operations!AW53,Operations!AW55,Operations!AW56,)</f>
        <v>99776.835585708788</v>
      </c>
      <c r="AW8" s="4">
        <f ca="1">SUM(Operations!AX52,Operations!AX53,Operations!AX55,Operations!AX56,)</f>
        <v>99752.97280499294</v>
      </c>
      <c r="AX8" s="4">
        <f ca="1">SUM(Operations!AY52,Operations!AY53,Operations!AY55,Operations!AY56,)</f>
        <v>99711.42138756621</v>
      </c>
      <c r="AY8" s="4">
        <f ca="1">SUM(Operations!AZ52,Operations!AZ53,Operations!AZ55,Operations!AZ56,)</f>
        <v>101212.99685059323</v>
      </c>
      <c r="AZ8" s="4">
        <f ca="1">SUM(Operations!BA52,Operations!BA53,Operations!BA55,Operations!BA56,)</f>
        <v>102725.23553132557</v>
      </c>
      <c r="BA8" s="4">
        <f ca="1">SUM(Operations!BB52,Operations!BB53,Operations!BB55,Operations!BB56,)</f>
        <v>104020.41521908087</v>
      </c>
      <c r="BB8" s="4">
        <f ca="1">SUM(Operations!BC52,Operations!BC53,Operations!BC55,Operations!BC56,)</f>
        <v>105321.45763536271</v>
      </c>
      <c r="BC8" s="4">
        <f ca="1">SUM(Operations!BD52,Operations!BD53,Operations!BD55,Operations!BD56,)</f>
        <v>107185.57089046613</v>
      </c>
      <c r="BD8" s="4">
        <f ca="1">SUM(Operations!BE52,Operations!BE53,Operations!BE55,Operations!BE56,)</f>
        <v>109065.64179660077</v>
      </c>
      <c r="BE8" s="4">
        <f ca="1">SUM(Operations!BF52,Operations!BF53,Operations!BF55,Operations!BF56,)</f>
        <v>110962.25553167125</v>
      </c>
      <c r="BF8" s="4">
        <f ca="1">SUM(Operations!BG52,Operations!BG53,Operations!BG55,Operations!BG56,)</f>
        <v>112875.12489165217</v>
      </c>
      <c r="BG8" s="4">
        <f ca="1">SUM(Operations!BH52,Operations!BH53,Operations!BH55,Operations!BH56,)</f>
        <v>113318.36661616569</v>
      </c>
      <c r="BH8" s="4">
        <f ca="1">SUM(Operations!BI52,Operations!BI53,Operations!BI55,Operations!BI56,)</f>
        <v>113195.89595280489</v>
      </c>
      <c r="BI8" s="4">
        <f>SUM(Operations!BJ52,Operations!BJ53,Operations!BJ55,Operations!BJ56,)</f>
        <v>0</v>
      </c>
    </row>
    <row r="9" spans="1:61" x14ac:dyDescent="0.25">
      <c r="A9" t="s">
        <v>393</v>
      </c>
      <c r="C9" s="4">
        <f ca="1">SUM(Operations!D54,Operations!D57)</f>
        <v>0</v>
      </c>
      <c r="D9" s="4">
        <f ca="1">SUM(Operations!E54,Operations!E57)</f>
        <v>0</v>
      </c>
      <c r="E9" s="4">
        <f ca="1">SUM(Operations!F54,Operations!F57)</f>
        <v>0</v>
      </c>
      <c r="F9" s="4">
        <f ca="1">SUM(Operations!G54,Operations!G57)</f>
        <v>0</v>
      </c>
      <c r="G9" s="4">
        <f ca="1">SUM(Operations!H54,Operations!H57)</f>
        <v>0</v>
      </c>
      <c r="H9" s="4">
        <f ca="1">SUM(Operations!I54,Operations!I57)</f>
        <v>0</v>
      </c>
      <c r="I9" s="4">
        <f ca="1">SUM(Operations!J54,Operations!J57)</f>
        <v>0</v>
      </c>
      <c r="J9" s="4">
        <f ca="1">SUM(Operations!K54,Operations!K57)</f>
        <v>0</v>
      </c>
      <c r="K9" s="4">
        <f ca="1">SUM(Operations!L54,Operations!L57)</f>
        <v>0</v>
      </c>
      <c r="L9" s="4">
        <f ca="1">SUM(Operations!M54,Operations!M57)</f>
        <v>0</v>
      </c>
      <c r="M9" s="4">
        <f ca="1">SUM(Operations!N54,Operations!N57)</f>
        <v>0</v>
      </c>
      <c r="N9" s="4">
        <f ca="1">SUM(Operations!O54,Operations!O57)</f>
        <v>0</v>
      </c>
      <c r="O9" s="4">
        <f ca="1">SUM(Operations!P54,Operations!P57)</f>
        <v>0</v>
      </c>
      <c r="P9" s="4">
        <f ca="1">SUM(Operations!Q54,Operations!Q57)</f>
        <v>0</v>
      </c>
      <c r="Q9" s="4">
        <f ca="1">SUM(Operations!R54,Operations!R57)</f>
        <v>0</v>
      </c>
      <c r="R9" s="4">
        <f ca="1">SUM(Operations!S54,Operations!S57)</f>
        <v>0</v>
      </c>
      <c r="S9" s="4">
        <f ca="1">SUM(Operations!T54,Operations!T57)</f>
        <v>0</v>
      </c>
      <c r="T9" s="4">
        <f ca="1">SUM(Operations!U54,Operations!U57)</f>
        <v>0</v>
      </c>
      <c r="U9" s="4">
        <f ca="1">SUM(Operations!V54,Operations!V57)</f>
        <v>0</v>
      </c>
      <c r="V9" s="4">
        <f ca="1">SUM(Operations!W54,Operations!W57)</f>
        <v>0</v>
      </c>
      <c r="W9" s="4">
        <f ca="1">SUM(Operations!X54,Operations!X57)</f>
        <v>0</v>
      </c>
      <c r="X9" s="4">
        <f ca="1">SUM(Operations!Y54,Operations!Y57)</f>
        <v>0</v>
      </c>
      <c r="Y9" s="4">
        <f ca="1">SUM(Operations!Z54,Operations!Z57)</f>
        <v>0</v>
      </c>
      <c r="Z9" s="4">
        <f ca="1">SUM(Operations!AA54,Operations!AA57)</f>
        <v>0</v>
      </c>
      <c r="AA9" s="4">
        <f ca="1">SUM(Operations!AB54,Operations!AB57)</f>
        <v>0</v>
      </c>
      <c r="AB9" s="4">
        <f ca="1">SUM(Operations!AC54,Operations!AC57)</f>
        <v>0</v>
      </c>
      <c r="AC9" s="4">
        <f ca="1">SUM(Operations!AD54,Operations!AD57)</f>
        <v>0</v>
      </c>
      <c r="AD9" s="4">
        <f ca="1">SUM(Operations!AE54,Operations!AE57)</f>
        <v>0</v>
      </c>
      <c r="AE9" s="4">
        <f ca="1">SUM(Operations!AF54,Operations!AF57)</f>
        <v>0</v>
      </c>
      <c r="AF9" s="4">
        <f ca="1">SUM(Operations!AG54,Operations!AG57)</f>
        <v>0</v>
      </c>
      <c r="AG9" s="4">
        <f ca="1">SUM(Operations!AH54,Operations!AH57)</f>
        <v>0</v>
      </c>
      <c r="AH9" s="4">
        <f ca="1">SUM(Operations!AI54,Operations!AI57)</f>
        <v>0</v>
      </c>
      <c r="AI9" s="4">
        <f ca="1">SUM(Operations!AJ54,Operations!AJ57)</f>
        <v>0</v>
      </c>
      <c r="AJ9" s="4">
        <f ca="1">SUM(Operations!AK54,Operations!AK57)</f>
        <v>0</v>
      </c>
      <c r="AK9" s="4">
        <f ca="1">SUM(Operations!AL54,Operations!AL57)</f>
        <v>0</v>
      </c>
      <c r="AL9" s="4">
        <f ca="1">SUM(Operations!AM54,Operations!AM57)</f>
        <v>0</v>
      </c>
      <c r="AM9" s="4">
        <f ca="1">SUM(Operations!AN54,Operations!AN57)</f>
        <v>0</v>
      </c>
      <c r="AN9" s="4">
        <f ca="1">SUM(Operations!AO54,Operations!AO57)</f>
        <v>0</v>
      </c>
      <c r="AO9" s="4">
        <f ca="1">SUM(Operations!AP54,Operations!AP57)</f>
        <v>0</v>
      </c>
      <c r="AP9" s="4">
        <f ca="1">SUM(Operations!AQ54,Operations!AQ57)</f>
        <v>0</v>
      </c>
      <c r="AQ9" s="4">
        <f ca="1">SUM(Operations!AR54,Operations!AR57)</f>
        <v>0</v>
      </c>
      <c r="AR9" s="4">
        <f ca="1">SUM(Operations!AS54,Operations!AS57)</f>
        <v>0</v>
      </c>
      <c r="AS9" s="4">
        <f ca="1">SUM(Operations!AT54,Operations!AT57)</f>
        <v>0</v>
      </c>
      <c r="AT9" s="4">
        <f ca="1">SUM(Operations!AU54,Operations!AU57)</f>
        <v>0</v>
      </c>
      <c r="AU9" s="4">
        <f ca="1">SUM(Operations!AV54,Operations!AV57)</f>
        <v>0</v>
      </c>
      <c r="AV9" s="4">
        <f ca="1">SUM(Operations!AW54,Operations!AW57)</f>
        <v>0</v>
      </c>
      <c r="AW9" s="4">
        <f ca="1">SUM(Operations!AX54,Operations!AX57)</f>
        <v>0</v>
      </c>
      <c r="AX9" s="4">
        <f ca="1">SUM(Operations!AY54,Operations!AY57)</f>
        <v>0</v>
      </c>
      <c r="AY9" s="4">
        <f ca="1">SUM(Operations!AZ54,Operations!AZ57)</f>
        <v>0</v>
      </c>
      <c r="AZ9" s="4">
        <f ca="1">SUM(Operations!BA54,Operations!BA57)</f>
        <v>0</v>
      </c>
      <c r="BA9" s="4">
        <f ca="1">SUM(Operations!BB54,Operations!BB57)</f>
        <v>0</v>
      </c>
      <c r="BB9" s="4">
        <f ca="1">SUM(Operations!BC54,Operations!BC57)</f>
        <v>0</v>
      </c>
      <c r="BC9" s="4">
        <f ca="1">SUM(Operations!BD54,Operations!BD57)</f>
        <v>0</v>
      </c>
      <c r="BD9" s="4">
        <f ca="1">SUM(Operations!BE54,Operations!BE57)</f>
        <v>0</v>
      </c>
      <c r="BE9" s="4">
        <f ca="1">SUM(Operations!BF54,Operations!BF57)</f>
        <v>0</v>
      </c>
      <c r="BF9" s="4">
        <f ca="1">SUM(Operations!BG54,Operations!BG57)</f>
        <v>0</v>
      </c>
      <c r="BG9" s="4">
        <f ca="1">SUM(Operations!BH54,Operations!BH57)</f>
        <v>0</v>
      </c>
      <c r="BH9" s="4">
        <f ca="1">SUM(Operations!BI54,Operations!BI57)</f>
        <v>0</v>
      </c>
      <c r="BI9" s="4">
        <f>SUM(Operations!BJ54,Operations!BJ57)</f>
        <v>0</v>
      </c>
    </row>
    <row r="10" spans="1:61" x14ac:dyDescent="0.25">
      <c r="A10" t="s">
        <v>8</v>
      </c>
      <c r="C10" s="5">
        <f ca="1">SUM(C8:C9)</f>
        <v>49052.431686263488</v>
      </c>
      <c r="D10" s="5">
        <f t="shared" ref="D10:BI10" ca="1" si="0">SUM(D8:D9)</f>
        <v>53660.981772876534</v>
      </c>
      <c r="E10" s="5">
        <f t="shared" ca="1" si="0"/>
        <v>58425.814239571177</v>
      </c>
      <c r="F10" s="5">
        <f t="shared" ca="1" si="0"/>
        <v>55866.647979517031</v>
      </c>
      <c r="G10" s="5">
        <f t="shared" ca="1" si="0"/>
        <v>57745.518915502733</v>
      </c>
      <c r="H10" s="5">
        <f t="shared" ca="1" si="0"/>
        <v>59554.060435356878</v>
      </c>
      <c r="I10" s="5">
        <f t="shared" ca="1" si="0"/>
        <v>60724.442375253981</v>
      </c>
      <c r="J10" s="5">
        <f t="shared" ca="1" si="0"/>
        <v>61764.258398711194</v>
      </c>
      <c r="K10" s="5">
        <f t="shared" ca="1" si="0"/>
        <v>62485.887654468279</v>
      </c>
      <c r="L10" s="5">
        <f t="shared" ca="1" si="0"/>
        <v>63194.277794519861</v>
      </c>
      <c r="M10" s="5">
        <f t="shared" ca="1" si="0"/>
        <v>65024.699956807402</v>
      </c>
      <c r="N10" s="5">
        <f t="shared" ca="1" si="0"/>
        <v>66822.860049567724</v>
      </c>
      <c r="O10" s="5">
        <f t="shared" ca="1" si="0"/>
        <v>68472.637696373858</v>
      </c>
      <c r="P10" s="5">
        <f t="shared" ca="1" si="0"/>
        <v>70102.084940976914</v>
      </c>
      <c r="Q10" s="5">
        <f t="shared" ca="1" si="0"/>
        <v>68141.080598454864</v>
      </c>
      <c r="R10" s="5">
        <f t="shared" ca="1" si="0"/>
        <v>68427.64070639314</v>
      </c>
      <c r="S10" s="5">
        <f t="shared" ca="1" si="0"/>
        <v>47963.18674880726</v>
      </c>
      <c r="T10" s="5">
        <f t="shared" ca="1" si="0"/>
        <v>48309.227907030472</v>
      </c>
      <c r="U10" s="5">
        <f t="shared" ca="1" si="0"/>
        <v>47114.51310089232</v>
      </c>
      <c r="V10" s="5">
        <f t="shared" ca="1" si="0"/>
        <v>45874.50464700567</v>
      </c>
      <c r="W10" s="5">
        <f t="shared" ca="1" si="0"/>
        <v>46718.451714529103</v>
      </c>
      <c r="X10" s="5">
        <f t="shared" ca="1" si="0"/>
        <v>47547.926015797864</v>
      </c>
      <c r="Y10" s="5">
        <f t="shared" ca="1" si="0"/>
        <v>54370.283062096001</v>
      </c>
      <c r="Z10" s="5">
        <f t="shared" ca="1" si="0"/>
        <v>61205.75075479981</v>
      </c>
      <c r="AA10" s="5">
        <f t="shared" ca="1" si="0"/>
        <v>63533.340170210904</v>
      </c>
      <c r="AB10" s="5">
        <f t="shared" ca="1" si="0"/>
        <v>65788.965354370201</v>
      </c>
      <c r="AC10" s="5">
        <f t="shared" ca="1" si="0"/>
        <v>66530.478121876251</v>
      </c>
      <c r="AD10" s="5">
        <f t="shared" ca="1" si="0"/>
        <v>67215.942178964659</v>
      </c>
      <c r="AE10" s="5">
        <f t="shared" ca="1" si="0"/>
        <v>67310.82568759266</v>
      </c>
      <c r="AF10" s="5">
        <f t="shared" ca="1" si="0"/>
        <v>67310.628003162565</v>
      </c>
      <c r="AG10" s="5">
        <f t="shared" ca="1" si="0"/>
        <v>68650.841359505372</v>
      </c>
      <c r="AH10" s="5">
        <f t="shared" ca="1" si="0"/>
        <v>70002.561122732048</v>
      </c>
      <c r="AI10" s="5">
        <f t="shared" ca="1" si="0"/>
        <v>71367.012176081669</v>
      </c>
      <c r="AJ10" s="5">
        <f t="shared" ca="1" si="0"/>
        <v>72743.248471773739</v>
      </c>
      <c r="AK10" s="5">
        <f t="shared" ca="1" si="0"/>
        <v>74131.378234433767</v>
      </c>
      <c r="AL10" s="5">
        <f t="shared" ca="1" si="0"/>
        <v>75531.510751554408</v>
      </c>
      <c r="AM10" s="5">
        <f t="shared" ca="1" si="0"/>
        <v>76943.756384632128</v>
      </c>
      <c r="AN10" s="5">
        <f t="shared" ca="1" si="0"/>
        <v>78368.226580424511</v>
      </c>
      <c r="AO10" s="5">
        <f t="shared" ca="1" si="0"/>
        <v>79180.227580338134</v>
      </c>
      <c r="AP10" s="5">
        <f t="shared" ca="1" si="0"/>
        <v>79995.963221885671</v>
      </c>
      <c r="AQ10" s="5">
        <f t="shared" ca="1" si="0"/>
        <v>80387.166718760855</v>
      </c>
      <c r="AR10" s="5">
        <f t="shared" ca="1" si="0"/>
        <v>80773.182594468541</v>
      </c>
      <c r="AS10" s="5">
        <f t="shared" ca="1" si="0"/>
        <v>86276.908425748945</v>
      </c>
      <c r="AT10" s="5">
        <f t="shared" ca="1" si="0"/>
        <v>91857.71645825835</v>
      </c>
      <c r="AU10" s="5">
        <f t="shared" ca="1" si="0"/>
        <v>95791.982526251959</v>
      </c>
      <c r="AV10" s="5">
        <f t="shared" ca="1" si="0"/>
        <v>99776.835585708788</v>
      </c>
      <c r="AW10" s="5">
        <f t="shared" ca="1" si="0"/>
        <v>99752.97280499294</v>
      </c>
      <c r="AX10" s="5">
        <f t="shared" ca="1" si="0"/>
        <v>99711.42138756621</v>
      </c>
      <c r="AY10" s="5">
        <f t="shared" ca="1" si="0"/>
        <v>101212.99685059323</v>
      </c>
      <c r="AZ10" s="5">
        <f t="shared" ca="1" si="0"/>
        <v>102725.23553132557</v>
      </c>
      <c r="BA10" s="5">
        <f t="shared" ca="1" si="0"/>
        <v>104020.41521908087</v>
      </c>
      <c r="BB10" s="5">
        <f t="shared" ca="1" si="0"/>
        <v>105321.45763536271</v>
      </c>
      <c r="BC10" s="5">
        <f t="shared" ca="1" si="0"/>
        <v>107185.57089046613</v>
      </c>
      <c r="BD10" s="5">
        <f t="shared" ca="1" si="0"/>
        <v>109065.64179660077</v>
      </c>
      <c r="BE10" s="5">
        <f t="shared" ca="1" si="0"/>
        <v>110962.25553167125</v>
      </c>
      <c r="BF10" s="5">
        <f t="shared" ca="1" si="0"/>
        <v>112875.12489165217</v>
      </c>
      <c r="BG10" s="5">
        <f t="shared" ca="1" si="0"/>
        <v>113318.36661616569</v>
      </c>
      <c r="BH10" s="5">
        <f t="shared" ca="1" si="0"/>
        <v>113195.89595280489</v>
      </c>
      <c r="BI10" s="5">
        <f t="shared" si="0"/>
        <v>0</v>
      </c>
    </row>
    <row r="12" spans="1:61" x14ac:dyDescent="0.25">
      <c r="A12" t="s">
        <v>390</v>
      </c>
      <c r="C12" s="4">
        <f ca="1">'Qtr Cash Flow'!C32</f>
        <v>12393780.078282315</v>
      </c>
      <c r="D12" s="4">
        <f ca="1">'Qtr Cash Flow'!D32</f>
        <v>12393780.078282315</v>
      </c>
      <c r="E12" s="4">
        <f ca="1">'Qtr Cash Flow'!E32</f>
        <v>12393780.078282315</v>
      </c>
      <c r="F12" s="4">
        <f ca="1">'Qtr Cash Flow'!F32</f>
        <v>12393780.078282315</v>
      </c>
      <c r="G12" s="4">
        <f ca="1">'Qtr Cash Flow'!G32</f>
        <v>12393780.078282315</v>
      </c>
      <c r="H12" s="4">
        <f ca="1">'Qtr Cash Flow'!H32</f>
        <v>12393780.078282315</v>
      </c>
      <c r="I12" s="4">
        <f ca="1">'Qtr Cash Flow'!I32</f>
        <v>12393780.078282315</v>
      </c>
      <c r="J12" s="4">
        <f ca="1">'Qtr Cash Flow'!J32</f>
        <v>12393780.078282315</v>
      </c>
      <c r="K12" s="4">
        <f ca="1">'Qtr Cash Flow'!K32</f>
        <v>12393780.078282315</v>
      </c>
      <c r="L12" s="4">
        <f ca="1">'Qtr Cash Flow'!L32</f>
        <v>12393780.078282315</v>
      </c>
      <c r="M12" s="4">
        <f ca="1">'Qtr Cash Flow'!M32</f>
        <v>12393780.078282315</v>
      </c>
      <c r="N12" s="4">
        <f ca="1">'Qtr Cash Flow'!N32</f>
        <v>12393780.078282315</v>
      </c>
      <c r="O12" s="4">
        <f ca="1">'Qtr Cash Flow'!O32</f>
        <v>12393780.078282315</v>
      </c>
      <c r="P12" s="4">
        <f ca="1">'Qtr Cash Flow'!P32</f>
        <v>12393780.078282315</v>
      </c>
      <c r="Q12" s="4">
        <f ca="1">'Qtr Cash Flow'!Q32</f>
        <v>12393780.078282315</v>
      </c>
      <c r="R12" s="4">
        <f ca="1">'Qtr Cash Flow'!R32</f>
        <v>12393780.078282315</v>
      </c>
      <c r="S12" s="4">
        <f ca="1">'Qtr Cash Flow'!S32</f>
        <v>12393780.078282315</v>
      </c>
      <c r="T12" s="4">
        <f ca="1">'Qtr Cash Flow'!T32</f>
        <v>12393780.078282315</v>
      </c>
      <c r="U12" s="4">
        <f ca="1">'Qtr Cash Flow'!U32</f>
        <v>12393780.078282315</v>
      </c>
      <c r="V12" s="4">
        <f ca="1">'Qtr Cash Flow'!V32</f>
        <v>12393780.078282315</v>
      </c>
      <c r="W12" s="4">
        <f ca="1">'Qtr Cash Flow'!W32</f>
        <v>12393780.078282315</v>
      </c>
      <c r="X12" s="4">
        <f ca="1">'Qtr Cash Flow'!X32</f>
        <v>12393780.078282315</v>
      </c>
      <c r="Y12" s="4">
        <f ca="1">'Qtr Cash Flow'!Y32</f>
        <v>12393780.078282315</v>
      </c>
      <c r="Z12" s="4">
        <f ca="1">'Qtr Cash Flow'!Z32</f>
        <v>12455153.93901637</v>
      </c>
      <c r="AA12" s="4">
        <f ca="1">'Qtr Cash Flow'!AA32</f>
        <v>12503877.588481089</v>
      </c>
      <c r="AB12" s="4">
        <f ca="1">'Qtr Cash Flow'!AB32</f>
        <v>12503877.588481089</v>
      </c>
      <c r="AC12" s="4">
        <f ca="1">'Qtr Cash Flow'!AC32</f>
        <v>12503877.588481089</v>
      </c>
      <c r="AD12" s="4">
        <f ca="1">'Qtr Cash Flow'!AD32</f>
        <v>12503877.588481089</v>
      </c>
      <c r="AE12" s="4">
        <f ca="1">'Qtr Cash Flow'!AE32</f>
        <v>12503877.588481089</v>
      </c>
      <c r="AF12" s="4">
        <f ca="1">'Qtr Cash Flow'!AF32</f>
        <v>12503877.588481089</v>
      </c>
      <c r="AG12" s="4">
        <f ca="1">'Qtr Cash Flow'!AG32</f>
        <v>12503877.588481089</v>
      </c>
      <c r="AH12" s="4">
        <f ca="1">'Qtr Cash Flow'!AH32</f>
        <v>12503877.588481089</v>
      </c>
      <c r="AI12" s="4">
        <f ca="1">'Qtr Cash Flow'!AI32</f>
        <v>12503877.588481089</v>
      </c>
      <c r="AJ12" s="4">
        <f ca="1">'Qtr Cash Flow'!AJ32</f>
        <v>12503877.588481089</v>
      </c>
      <c r="AK12" s="4">
        <f ca="1">'Qtr Cash Flow'!AK32</f>
        <v>12503877.588481089</v>
      </c>
      <c r="AL12" s="4">
        <f ca="1">'Qtr Cash Flow'!AL32</f>
        <v>12503877.588481089</v>
      </c>
      <c r="AM12" s="4">
        <f ca="1">'Qtr Cash Flow'!AM32</f>
        <v>12503877.588481089</v>
      </c>
      <c r="AN12" s="4">
        <f ca="1">'Qtr Cash Flow'!AN32</f>
        <v>12503877.588481089</v>
      </c>
      <c r="AO12" s="4">
        <f ca="1">'Qtr Cash Flow'!AO32</f>
        <v>12503877.588481089</v>
      </c>
      <c r="AP12" s="4">
        <f ca="1">'Qtr Cash Flow'!AP32</f>
        <v>12503877.588481089</v>
      </c>
      <c r="AQ12" s="4">
        <f ca="1">'Qtr Cash Flow'!AQ32</f>
        <v>12503877.588481089</v>
      </c>
      <c r="AR12" s="4">
        <f ca="1">'Qtr Cash Flow'!AR32</f>
        <v>12503877.588481089</v>
      </c>
      <c r="AS12" s="4">
        <f ca="1">'Qtr Cash Flow'!AS32</f>
        <v>12503877.588481089</v>
      </c>
      <c r="AT12" s="4">
        <f ca="1">'Qtr Cash Flow'!AT32</f>
        <v>12503877.588481089</v>
      </c>
      <c r="AU12" s="4">
        <f ca="1">'Qtr Cash Flow'!AU32</f>
        <v>12503877.588481089</v>
      </c>
      <c r="AV12" s="4">
        <f ca="1">'Qtr Cash Flow'!AV32</f>
        <v>12503877.588481089</v>
      </c>
      <c r="AW12" s="4">
        <f ca="1">'Qtr Cash Flow'!AW32</f>
        <v>12503877.588481089</v>
      </c>
      <c r="AX12" s="4">
        <f ca="1">'Qtr Cash Flow'!AX32</f>
        <v>12503877.588481089</v>
      </c>
      <c r="AY12" s="4">
        <f ca="1">'Qtr Cash Flow'!AY32</f>
        <v>12503877.588481089</v>
      </c>
      <c r="AZ12" s="4">
        <f ca="1">'Qtr Cash Flow'!AZ32</f>
        <v>12503877.588481089</v>
      </c>
      <c r="BA12" s="4">
        <f ca="1">'Qtr Cash Flow'!BA32</f>
        <v>12503877.588481089</v>
      </c>
      <c r="BB12" s="4">
        <f ca="1">'Qtr Cash Flow'!BB32</f>
        <v>12503877.588481089</v>
      </c>
      <c r="BC12" s="4">
        <f ca="1">'Qtr Cash Flow'!BC32</f>
        <v>12503877.588481089</v>
      </c>
      <c r="BD12" s="4">
        <f ca="1">'Qtr Cash Flow'!BD32</f>
        <v>12503877.588481089</v>
      </c>
      <c r="BE12" s="4">
        <f ca="1">'Qtr Cash Flow'!BE32</f>
        <v>12503877.588481089</v>
      </c>
      <c r="BF12" s="4">
        <f ca="1">'Qtr Cash Flow'!BF32</f>
        <v>12503877.588481089</v>
      </c>
      <c r="BG12" s="4">
        <f ca="1">'Qtr Cash Flow'!BG32</f>
        <v>12503877.588481089</v>
      </c>
      <c r="BH12" s="4">
        <f ca="1">'Qtr Cash Flow'!BH32</f>
        <v>12503877.588481089</v>
      </c>
      <c r="BI12" s="4">
        <f ca="1">'Qtr Cash Flow'!BI32</f>
        <v>12503877.588481089</v>
      </c>
    </row>
    <row r="13" spans="1:61" x14ac:dyDescent="0.25">
      <c r="A13" t="s">
        <v>391</v>
      </c>
      <c r="C13" s="4">
        <f ca="1">Valuation!C68</f>
        <v>15682373.850341283</v>
      </c>
      <c r="D13" s="4">
        <f ca="1">Valuation!D68</f>
        <v>15696778.139604315</v>
      </c>
      <c r="E13" s="4">
        <f ca="1">Valuation!E68</f>
        <v>17171514.16732049</v>
      </c>
      <c r="F13" s="4">
        <f ca="1">Valuation!F68</f>
        <v>18696260.556662776</v>
      </c>
      <c r="G13" s="4">
        <f ca="1">Valuation!G68</f>
        <v>17877327.353445448</v>
      </c>
      <c r="H13" s="4">
        <f ca="1">Valuation!H68</f>
        <v>18478566.052960873</v>
      </c>
      <c r="I13" s="4">
        <f ca="1">Valuation!I68</f>
        <v>19057299.3393142</v>
      </c>
      <c r="J13" s="4">
        <f ca="1">Valuation!J68</f>
        <v>19431821.560081273</v>
      </c>
      <c r="K13" s="4">
        <f ca="1">Valuation!K68</f>
        <v>19764562.687587582</v>
      </c>
      <c r="L13" s="4">
        <f ca="1">Valuation!L68</f>
        <v>19995484.049429849</v>
      </c>
      <c r="M13" s="4">
        <f ca="1">Valuation!M68</f>
        <v>20222168.894246355</v>
      </c>
      <c r="N13" s="4">
        <f ca="1">Valuation!N68</f>
        <v>20807903.986178368</v>
      </c>
      <c r="O13" s="4">
        <f ca="1">Valuation!O68</f>
        <v>21383315.215861671</v>
      </c>
      <c r="P13" s="4">
        <f ca="1">Valuation!P68</f>
        <v>21911244.062839635</v>
      </c>
      <c r="Q13" s="4">
        <f ca="1">Valuation!Q68</f>
        <v>22432667.18111261</v>
      </c>
      <c r="R13" s="4">
        <f ca="1">Valuation!R68</f>
        <v>21805145.791505557</v>
      </c>
      <c r="S13" s="4">
        <f ca="1">Valuation!S68</f>
        <v>21896845.026045803</v>
      </c>
      <c r="T13" s="4">
        <f ca="1">Valuation!T68</f>
        <v>15348219.759618323</v>
      </c>
      <c r="U13" s="4">
        <f ca="1">Valuation!U68</f>
        <v>15458952.930249751</v>
      </c>
      <c r="V13" s="4">
        <f ca="1">Valuation!V68</f>
        <v>15076644.192285541</v>
      </c>
      <c r="W13" s="4">
        <f ca="1">Valuation!W68</f>
        <v>14679841.487041812</v>
      </c>
      <c r="X13" s="4">
        <f ca="1">Valuation!X68</f>
        <v>14949904.548649311</v>
      </c>
      <c r="Y13" s="4">
        <f ca="1">Valuation!Y68</f>
        <v>15215336.325055316</v>
      </c>
      <c r="Z13" s="4">
        <f ca="1">Valuation!Z68</f>
        <v>17398490.579870719</v>
      </c>
      <c r="AA13" s="4">
        <f ca="1">Valuation!AA68</f>
        <v>19585840.241535939</v>
      </c>
      <c r="AB13" s="4">
        <f ca="1">Valuation!AB68</f>
        <v>20330668.854467489</v>
      </c>
      <c r="AC13" s="4">
        <f ca="1">Valuation!AC68</f>
        <v>21052468.913398463</v>
      </c>
      <c r="AD13" s="4">
        <f ca="1">Valuation!AD68</f>
        <v>21289752.9990004</v>
      </c>
      <c r="AE13" s="4">
        <f ca="1">Valuation!AE68</f>
        <v>21509101.497268692</v>
      </c>
      <c r="AF13" s="4">
        <f ca="1">Valuation!AF68</f>
        <v>21539464.220029652</v>
      </c>
      <c r="AG13" s="4">
        <f ca="1">Valuation!AG68</f>
        <v>21539400.961012021</v>
      </c>
      <c r="AH13" s="4">
        <f ca="1">Valuation!AH68</f>
        <v>21968269.235041719</v>
      </c>
      <c r="AI13" s="4">
        <f ca="1">Valuation!AI68</f>
        <v>22400819.559274256</v>
      </c>
      <c r="AJ13" s="4">
        <f ca="1">Valuation!AJ68</f>
        <v>22837443.896346133</v>
      </c>
      <c r="AK13" s="4">
        <f ca="1">Valuation!AK68</f>
        <v>23277839.510967594</v>
      </c>
      <c r="AL13" s="4">
        <f ca="1">Valuation!AL68</f>
        <v>23722041.035018805</v>
      </c>
      <c r="AM13" s="4">
        <f ca="1">Valuation!AM68</f>
        <v>24170083.44049741</v>
      </c>
      <c r="AN13" s="4">
        <f ca="1">Valuation!AN68</f>
        <v>24622002.043082278</v>
      </c>
      <c r="AO13" s="4">
        <f ca="1">Valuation!AO68</f>
        <v>25077832.505735841</v>
      </c>
      <c r="AP13" s="4">
        <f ca="1">Valuation!AP68</f>
        <v>25337672.825708203</v>
      </c>
      <c r="AQ13" s="4">
        <f ca="1">Valuation!AQ68</f>
        <v>25598708.231003415</v>
      </c>
      <c r="AR13" s="4">
        <f ca="1">Valuation!AR68</f>
        <v>25723893.35000347</v>
      </c>
      <c r="AS13" s="4">
        <f ca="1">Valuation!AS68</f>
        <v>25847418.430229932</v>
      </c>
      <c r="AT13" s="4">
        <f ca="1">Valuation!AT68</f>
        <v>27608610.696239661</v>
      </c>
      <c r="AU13" s="4">
        <f ca="1">Valuation!AU68</f>
        <v>29394469.266642671</v>
      </c>
      <c r="AV13" s="4">
        <f ca="1">Valuation!AV68</f>
        <v>30653434.408400625</v>
      </c>
      <c r="AW13" s="4">
        <f ca="1">Valuation!AW68</f>
        <v>31928587.387426808</v>
      </c>
      <c r="AX13" s="4">
        <f ca="1">Valuation!AX68</f>
        <v>31920951.29759774</v>
      </c>
      <c r="AY13" s="4">
        <f ca="1">Valuation!AY68</f>
        <v>31907654.844021186</v>
      </c>
      <c r="AZ13" s="4">
        <f ca="1">Valuation!AZ68</f>
        <v>32388158.992189832</v>
      </c>
      <c r="BA13" s="4">
        <f ca="1">Valuation!BA68</f>
        <v>32872075.370024182</v>
      </c>
      <c r="BB13" s="4">
        <f ca="1">Valuation!BB68</f>
        <v>33286532.870105878</v>
      </c>
      <c r="BC13" s="4">
        <f ca="1">Valuation!BC68</f>
        <v>33702866.443316065</v>
      </c>
      <c r="BD13" s="4">
        <f ca="1">Valuation!BD68</f>
        <v>34299382.68494916</v>
      </c>
      <c r="BE13" s="4">
        <f ca="1">Valuation!BE68</f>
        <v>34901005.374912247</v>
      </c>
      <c r="BF13" s="4">
        <f ca="1">Valuation!BF68</f>
        <v>35507921.770134799</v>
      </c>
      <c r="BG13" s="4">
        <f ca="1">Valuation!BG68</f>
        <v>36120039.965328693</v>
      </c>
      <c r="BH13" s="4">
        <f ca="1">Valuation!BH68</f>
        <v>36261877.317173019</v>
      </c>
      <c r="BI13" s="4">
        <f ca="1">Valuation!BI68</f>
        <v>36222686.70489756</v>
      </c>
    </row>
    <row r="15" spans="1:61" x14ac:dyDescent="0.25">
      <c r="A15" t="s">
        <v>392</v>
      </c>
      <c r="C15" s="7">
        <f ca="1">4*C10/C12</f>
        <v>1.5831306147579081E-2</v>
      </c>
      <c r="D15" s="7">
        <f t="shared" ref="D15:BI15" ca="1" si="1">4*D10/D12</f>
        <v>1.7318681284947745E-2</v>
      </c>
      <c r="E15" s="7">
        <f t="shared" ca="1" si="1"/>
        <v>1.8856495393830986E-2</v>
      </c>
      <c r="F15" s="7">
        <f t="shared" ca="1" si="1"/>
        <v>1.803054358771863E-2</v>
      </c>
      <c r="G15" s="7">
        <f t="shared" ca="1" si="1"/>
        <v>1.8636935156430764E-2</v>
      </c>
      <c r="H15" s="7">
        <f t="shared" ca="1" si="1"/>
        <v>1.9220628431099489E-2</v>
      </c>
      <c r="I15" s="7">
        <f t="shared" ca="1" si="1"/>
        <v>1.9598360465234246E-2</v>
      </c>
      <c r="J15" s="7">
        <f t="shared" ca="1" si="1"/>
        <v>1.9933953324519939E-2</v>
      </c>
      <c r="K15" s="7">
        <f t="shared" ca="1" si="1"/>
        <v>2.0166853779812543E-2</v>
      </c>
      <c r="L15" s="7">
        <f t="shared" ca="1" si="1"/>
        <v>2.0395481409341939E-2</v>
      </c>
      <c r="M15" s="7">
        <f t="shared" ca="1" si="1"/>
        <v>2.0986236498015814E-2</v>
      </c>
      <c r="N15" s="7">
        <f t="shared" ca="1" si="1"/>
        <v>2.1566579244587943E-2</v>
      </c>
      <c r="O15" s="7">
        <f t="shared" ca="1" si="1"/>
        <v>2.2099032664411662E-2</v>
      </c>
      <c r="P15" s="7">
        <f t="shared" ca="1" si="1"/>
        <v>2.2624924598691937E-2</v>
      </c>
      <c r="Q15" s="7">
        <f t="shared" ca="1" si="1"/>
        <v>2.19920250861507E-2</v>
      </c>
      <c r="R15" s="7">
        <f t="shared" ca="1" si="1"/>
        <v>2.2084510221800448E-2</v>
      </c>
      <c r="S15" s="7">
        <f t="shared" ca="1" si="1"/>
        <v>1.5479760475289827E-2</v>
      </c>
      <c r="T15" s="7">
        <f t="shared" ca="1" si="1"/>
        <v>1.5591442675889652E-2</v>
      </c>
      <c r="U15" s="7">
        <f t="shared" ca="1" si="1"/>
        <v>1.5205857390821812E-2</v>
      </c>
      <c r="V15" s="7">
        <f t="shared" ca="1" si="1"/>
        <v>1.4805653919062772E-2</v>
      </c>
      <c r="W15" s="7">
        <f t="shared" ca="1" si="1"/>
        <v>1.5078031534993618E-2</v>
      </c>
      <c r="X15" s="7">
        <f t="shared" ca="1" si="1"/>
        <v>1.534573817365578E-2</v>
      </c>
      <c r="Y15" s="7">
        <f t="shared" ca="1" si="1"/>
        <v>1.7547602981069294E-2</v>
      </c>
      <c r="Z15" s="7">
        <f t="shared" ca="1" si="1"/>
        <v>1.9656361070920159E-2</v>
      </c>
      <c r="AA15" s="7">
        <f t="shared" ca="1" si="1"/>
        <v>2.0324364092860134E-2</v>
      </c>
      <c r="AB15" s="7">
        <f t="shared" ca="1" si="1"/>
        <v>2.1045940313739724E-2</v>
      </c>
      <c r="AC15" s="7">
        <f t="shared" ca="1" si="1"/>
        <v>2.1283150814965089E-2</v>
      </c>
      <c r="AD15" s="7">
        <f t="shared" ca="1" si="1"/>
        <v>2.1502431290877578E-2</v>
      </c>
      <c r="AE15" s="7">
        <f t="shared" ca="1" si="1"/>
        <v>2.1532784597827866E-2</v>
      </c>
      <c r="AF15" s="7">
        <f t="shared" ca="1" si="1"/>
        <v>2.1532721358427546E-2</v>
      </c>
      <c r="AG15" s="7">
        <f t="shared" ca="1" si="1"/>
        <v>2.1961456635739424E-2</v>
      </c>
      <c r="AH15" s="7">
        <f t="shared" ca="1" si="1"/>
        <v>2.2393872821410313E-2</v>
      </c>
      <c r="AI15" s="7">
        <f t="shared" ca="1" si="1"/>
        <v>2.283036175652484E-2</v>
      </c>
      <c r="AJ15" s="7">
        <f t="shared" ca="1" si="1"/>
        <v>2.3270620799674749E-2</v>
      </c>
      <c r="AK15" s="7">
        <f t="shared" ca="1" si="1"/>
        <v>2.3714684572000481E-2</v>
      </c>
      <c r="AL15" s="7">
        <f t="shared" ca="1" si="1"/>
        <v>2.4162588034654493E-2</v>
      </c>
      <c r="AM15" s="7">
        <f t="shared" ca="1" si="1"/>
        <v>2.4614366492363874E-2</v>
      </c>
      <c r="AN15" s="7">
        <f t="shared" ca="1" si="1"/>
        <v>2.5070055597031578E-2</v>
      </c>
      <c r="AO15" s="7">
        <f t="shared" ca="1" si="1"/>
        <v>2.5329815337693677E-2</v>
      </c>
      <c r="AP15" s="7">
        <f t="shared" ca="1" si="1"/>
        <v>2.5590769793069672E-2</v>
      </c>
      <c r="AQ15" s="7">
        <f t="shared" ca="1" si="1"/>
        <v>2.5715916090802326E-2</v>
      </c>
      <c r="AR15" s="7">
        <f t="shared" ca="1" si="1"/>
        <v>2.5839402864557468E-2</v>
      </c>
      <c r="AS15" s="7">
        <f t="shared" ca="1" si="1"/>
        <v>2.7600048965683917E-2</v>
      </c>
      <c r="AT15" s="7">
        <f t="shared" ca="1" si="1"/>
        <v>2.9385353721914285E-2</v>
      </c>
      <c r="AU15" s="7">
        <f t="shared" ca="1" si="1"/>
        <v>3.064392844488437E-2</v>
      </c>
      <c r="AV15" s="7">
        <f t="shared" ca="1" si="1"/>
        <v>3.1918685985098227E-2</v>
      </c>
      <c r="AW15" s="7">
        <f t="shared" ca="1" si="1"/>
        <v>3.1911052263303694E-2</v>
      </c>
      <c r="AX15" s="7">
        <f t="shared" ca="1" si="1"/>
        <v>3.1897759933102059E-2</v>
      </c>
      <c r="AY15" s="7">
        <f t="shared" ca="1" si="1"/>
        <v>3.2378115071706522E-2</v>
      </c>
      <c r="AZ15" s="7">
        <f t="shared" ca="1" si="1"/>
        <v>3.2861881381807144E-2</v>
      </c>
      <c r="BA15" s="7">
        <f t="shared" ca="1" si="1"/>
        <v>3.3276210354108805E-2</v>
      </c>
      <c r="BB15" s="7">
        <f t="shared" ca="1" si="1"/>
        <v>3.3692414817748276E-2</v>
      </c>
      <c r="BC15" s="7">
        <f t="shared" ca="1" si="1"/>
        <v>3.4288746073204805E-2</v>
      </c>
      <c r="BD15" s="7">
        <f t="shared" ca="1" si="1"/>
        <v>3.4890182193426142E-2</v>
      </c>
      <c r="BE15" s="7">
        <f t="shared" ca="1" si="1"/>
        <v>3.5496910377271346E-2</v>
      </c>
      <c r="BF15" s="7">
        <f t="shared" ca="1" si="1"/>
        <v>3.6108838747953127E-2</v>
      </c>
      <c r="BG15" s="7">
        <f t="shared" ca="1" si="1"/>
        <v>3.625063211449147E-2</v>
      </c>
      <c r="BH15" s="7">
        <f t="shared" ca="1" si="1"/>
        <v>3.6211453655651274E-2</v>
      </c>
      <c r="BI15" s="7">
        <f t="shared" ca="1" si="1"/>
        <v>0</v>
      </c>
    </row>
    <row r="16" spans="1:61" x14ac:dyDescent="0.25">
      <c r="A16" t="s">
        <v>394</v>
      </c>
      <c r="C16" s="7">
        <f ca="1">4*C10/C13</f>
        <v>1.2511481273020666E-2</v>
      </c>
      <c r="D16" s="7">
        <f t="shared" ref="D16:BI16" ca="1" si="2">4*D10/D13</f>
        <v>1.3674393890421445E-2</v>
      </c>
      <c r="E16" s="7">
        <f t="shared" ca="1" si="2"/>
        <v>1.3609938802196655E-2</v>
      </c>
      <c r="F16" s="7">
        <f t="shared" ca="1" si="2"/>
        <v>1.1952475268560133E-2</v>
      </c>
      <c r="G16" s="7">
        <f t="shared" ca="1" si="2"/>
        <v>1.2920391907322455E-2</v>
      </c>
      <c r="H16" s="7">
        <f t="shared" ca="1" si="2"/>
        <v>1.2891489580884305E-2</v>
      </c>
      <c r="I16" s="7">
        <f t="shared" ca="1" si="2"/>
        <v>1.2745655361561681E-2</v>
      </c>
      <c r="J16" s="7">
        <f t="shared" ca="1" si="2"/>
        <v>1.2714043962938256E-2</v>
      </c>
      <c r="K16" s="7">
        <f t="shared" ca="1" si="2"/>
        <v>1.2646045074138731E-2</v>
      </c>
      <c r="L16" s="7">
        <f t="shared" ca="1" si="2"/>
        <v>1.2641710025783903E-2</v>
      </c>
      <c r="M16" s="7">
        <f t="shared" ca="1" si="2"/>
        <v>1.2862062481400467E-2</v>
      </c>
      <c r="N16" s="7">
        <f t="shared" ca="1" si="2"/>
        <v>1.284566866397591E-2</v>
      </c>
      <c r="O16" s="7">
        <f t="shared" ca="1" si="2"/>
        <v>1.2808610265555524E-2</v>
      </c>
      <c r="P16" s="7">
        <f t="shared" ca="1" si="2"/>
        <v>1.2797463209287421E-2</v>
      </c>
      <c r="Q16" s="7">
        <f t="shared" ca="1" si="2"/>
        <v>1.2150330595699628E-2</v>
      </c>
      <c r="R16" s="7">
        <f t="shared" ca="1" si="2"/>
        <v>1.2552567428015072E-2</v>
      </c>
      <c r="S16" s="7">
        <f t="shared" ca="1" si="2"/>
        <v>8.761661635136227E-3</v>
      </c>
      <c r="T16" s="7">
        <f t="shared" ca="1" si="2"/>
        <v>1.2590184050956492E-2</v>
      </c>
      <c r="U16" s="7">
        <f t="shared" ca="1" si="2"/>
        <v>1.2190867858507969E-2</v>
      </c>
      <c r="V16" s="7">
        <f t="shared" ca="1" si="2"/>
        <v>1.2171012079857628E-2</v>
      </c>
      <c r="W16" s="7">
        <f t="shared" ca="1" si="2"/>
        <v>1.2729960812115963E-2</v>
      </c>
      <c r="X16" s="7">
        <f t="shared" ca="1" si="2"/>
        <v>1.2721934340401848E-2</v>
      </c>
      <c r="Y16" s="7">
        <f t="shared" ca="1" si="2"/>
        <v>1.4293547484077277E-2</v>
      </c>
      <c r="Z16" s="7">
        <f t="shared" ca="1" si="2"/>
        <v>1.4071508209019498E-2</v>
      </c>
      <c r="AA16" s="7">
        <f t="shared" ca="1" si="2"/>
        <v>1.2975361666736145E-2</v>
      </c>
      <c r="AB16" s="7">
        <f t="shared" ca="1" si="2"/>
        <v>1.2943787698340016E-2</v>
      </c>
      <c r="AC16" s="7">
        <f t="shared" ca="1" si="2"/>
        <v>1.2640888514417258E-2</v>
      </c>
      <c r="AD16" s="7">
        <f t="shared" ca="1" si="2"/>
        <v>1.2628787601644903E-2</v>
      </c>
      <c r="AE16" s="7">
        <f t="shared" ca="1" si="2"/>
        <v>1.2517645276096735E-2</v>
      </c>
      <c r="AF16" s="7">
        <f t="shared" ca="1" si="2"/>
        <v>1.2499963288886282E-2</v>
      </c>
      <c r="AG16" s="7">
        <f t="shared" ca="1" si="2"/>
        <v>1.2748885910758371E-2</v>
      </c>
      <c r="AH16" s="7">
        <f t="shared" ca="1" si="2"/>
        <v>1.274612221359169E-2</v>
      </c>
      <c r="AI16" s="7">
        <f t="shared" ca="1" si="2"/>
        <v>1.2743643059529885E-2</v>
      </c>
      <c r="AJ16" s="7">
        <f t="shared" ca="1" si="2"/>
        <v>1.2741049094975513E-2</v>
      </c>
      <c r="AK16" s="7">
        <f t="shared" ca="1" si="2"/>
        <v>1.2738532405381694E-2</v>
      </c>
      <c r="AL16" s="7">
        <f t="shared" ca="1" si="2"/>
        <v>1.2736089721799865E-2</v>
      </c>
      <c r="AM16" s="7">
        <f t="shared" ca="1" si="2"/>
        <v>1.2733717957416974E-2</v>
      </c>
      <c r="AN16" s="7">
        <f t="shared" ca="1" si="2"/>
        <v>1.2731414195043917E-2</v>
      </c>
      <c r="AO16" s="7">
        <f t="shared" ca="1" si="2"/>
        <v>1.2629516934883095E-2</v>
      </c>
      <c r="AP16" s="7">
        <f t="shared" ca="1" si="2"/>
        <v>1.2628778305278277E-2</v>
      </c>
      <c r="AQ16" s="7">
        <f t="shared" ca="1" si="2"/>
        <v>1.2561128630920741E-2</v>
      </c>
      <c r="AR16" s="7">
        <f t="shared" ca="1" si="2"/>
        <v>1.2560024487033203E-2</v>
      </c>
      <c r="AS16" s="7">
        <f t="shared" ca="1" si="2"/>
        <v>1.3351725420259921E-2</v>
      </c>
      <c r="AT16" s="7">
        <f t="shared" ca="1" si="2"/>
        <v>1.3308560502216002E-2</v>
      </c>
      <c r="AU16" s="7">
        <f t="shared" ca="1" si="2"/>
        <v>1.303537500980952E-2</v>
      </c>
      <c r="AV16" s="7">
        <f t="shared" ca="1" si="2"/>
        <v>1.3019987810353123E-2</v>
      </c>
      <c r="AW16" s="7">
        <f t="shared" ca="1" si="2"/>
        <v>1.2497010480867659E-2</v>
      </c>
      <c r="AX16" s="7">
        <f t="shared" ca="1" si="2"/>
        <v>1.2494793210635943E-2</v>
      </c>
      <c r="AY16" s="7">
        <f t="shared" ca="1" si="2"/>
        <v>1.2688240153701975E-2</v>
      </c>
      <c r="AZ16" s="7">
        <f t="shared" ca="1" si="2"/>
        <v>1.2686764388935724E-2</v>
      </c>
      <c r="BA16" s="7">
        <f t="shared" ca="1" si="2"/>
        <v>1.2657602423719966E-2</v>
      </c>
      <c r="BB16" s="7">
        <f t="shared" ca="1" si="2"/>
        <v>1.2656344599944837E-2</v>
      </c>
      <c r="BC16" s="7">
        <f t="shared" ca="1" si="2"/>
        <v>1.2721240915307738E-2</v>
      </c>
      <c r="BD16" s="7">
        <f t="shared" ca="1" si="2"/>
        <v>1.2719254197476812E-2</v>
      </c>
      <c r="BE16" s="7">
        <f t="shared" ca="1" si="2"/>
        <v>1.2717370670523299E-2</v>
      </c>
      <c r="BF16" s="7">
        <f t="shared" ca="1" si="2"/>
        <v>1.2715486490295223E-2</v>
      </c>
      <c r="BG16" s="7">
        <f t="shared" ca="1" si="2"/>
        <v>1.2549085407982824E-2</v>
      </c>
      <c r="BH16" s="7">
        <f t="shared" ca="1" si="2"/>
        <v>1.2486490422181999E-2</v>
      </c>
      <c r="BI16" s="7">
        <f t="shared" ca="1" si="2"/>
        <v>0</v>
      </c>
    </row>
    <row r="18" spans="1:61" x14ac:dyDescent="0.25">
      <c r="A18" t="s">
        <v>395</v>
      </c>
      <c r="C18" s="7">
        <f ca="1">C9/C10</f>
        <v>0</v>
      </c>
      <c r="D18" s="7">
        <f t="shared" ref="D18:BI18" ca="1" si="3">D9/D10</f>
        <v>0</v>
      </c>
      <c r="E18" s="7">
        <f t="shared" ca="1" si="3"/>
        <v>0</v>
      </c>
      <c r="F18" s="7">
        <f t="shared" ca="1" si="3"/>
        <v>0</v>
      </c>
      <c r="G18" s="7">
        <f t="shared" ca="1" si="3"/>
        <v>0</v>
      </c>
      <c r="H18" s="7">
        <f t="shared" ca="1" si="3"/>
        <v>0</v>
      </c>
      <c r="I18" s="7">
        <f t="shared" ca="1" si="3"/>
        <v>0</v>
      </c>
      <c r="J18" s="7">
        <f t="shared" ca="1" si="3"/>
        <v>0</v>
      </c>
      <c r="K18" s="7">
        <f t="shared" ca="1" si="3"/>
        <v>0</v>
      </c>
      <c r="L18" s="7">
        <f t="shared" ca="1" si="3"/>
        <v>0</v>
      </c>
      <c r="M18" s="7">
        <f t="shared" ca="1" si="3"/>
        <v>0</v>
      </c>
      <c r="N18" s="7">
        <f t="shared" ca="1" si="3"/>
        <v>0</v>
      </c>
      <c r="O18" s="7">
        <f t="shared" ca="1" si="3"/>
        <v>0</v>
      </c>
      <c r="P18" s="7">
        <f t="shared" ca="1" si="3"/>
        <v>0</v>
      </c>
      <c r="Q18" s="7">
        <f t="shared" ca="1" si="3"/>
        <v>0</v>
      </c>
      <c r="R18" s="7">
        <f t="shared" ca="1" si="3"/>
        <v>0</v>
      </c>
      <c r="S18" s="7">
        <f t="shared" ca="1" si="3"/>
        <v>0</v>
      </c>
      <c r="T18" s="7">
        <f t="shared" ca="1" si="3"/>
        <v>0</v>
      </c>
      <c r="U18" s="7">
        <f t="shared" ca="1" si="3"/>
        <v>0</v>
      </c>
      <c r="V18" s="7">
        <f t="shared" ca="1" si="3"/>
        <v>0</v>
      </c>
      <c r="W18" s="7">
        <f t="shared" ca="1" si="3"/>
        <v>0</v>
      </c>
      <c r="X18" s="7">
        <f t="shared" ca="1" si="3"/>
        <v>0</v>
      </c>
      <c r="Y18" s="7">
        <f t="shared" ca="1" si="3"/>
        <v>0</v>
      </c>
      <c r="Z18" s="7">
        <f t="shared" ca="1" si="3"/>
        <v>0</v>
      </c>
      <c r="AA18" s="7">
        <f t="shared" ca="1" si="3"/>
        <v>0</v>
      </c>
      <c r="AB18" s="7">
        <f t="shared" ca="1" si="3"/>
        <v>0</v>
      </c>
      <c r="AC18" s="7">
        <f t="shared" ca="1" si="3"/>
        <v>0</v>
      </c>
      <c r="AD18" s="7">
        <f t="shared" ca="1" si="3"/>
        <v>0</v>
      </c>
      <c r="AE18" s="7">
        <f t="shared" ca="1" si="3"/>
        <v>0</v>
      </c>
      <c r="AF18" s="7">
        <f t="shared" ca="1" si="3"/>
        <v>0</v>
      </c>
      <c r="AG18" s="7">
        <f t="shared" ca="1" si="3"/>
        <v>0</v>
      </c>
      <c r="AH18" s="7">
        <f t="shared" ca="1" si="3"/>
        <v>0</v>
      </c>
      <c r="AI18" s="7">
        <f t="shared" ca="1" si="3"/>
        <v>0</v>
      </c>
      <c r="AJ18" s="7">
        <f t="shared" ca="1" si="3"/>
        <v>0</v>
      </c>
      <c r="AK18" s="7">
        <f t="shared" ca="1" si="3"/>
        <v>0</v>
      </c>
      <c r="AL18" s="7">
        <f t="shared" ca="1" si="3"/>
        <v>0</v>
      </c>
      <c r="AM18" s="7">
        <f t="shared" ca="1" si="3"/>
        <v>0</v>
      </c>
      <c r="AN18" s="7">
        <f t="shared" ca="1" si="3"/>
        <v>0</v>
      </c>
      <c r="AO18" s="7">
        <f t="shared" ca="1" si="3"/>
        <v>0</v>
      </c>
      <c r="AP18" s="7">
        <f t="shared" ca="1" si="3"/>
        <v>0</v>
      </c>
      <c r="AQ18" s="7">
        <f t="shared" ca="1" si="3"/>
        <v>0</v>
      </c>
      <c r="AR18" s="7">
        <f t="shared" ca="1" si="3"/>
        <v>0</v>
      </c>
      <c r="AS18" s="7">
        <f t="shared" ca="1" si="3"/>
        <v>0</v>
      </c>
      <c r="AT18" s="7">
        <f t="shared" ca="1" si="3"/>
        <v>0</v>
      </c>
      <c r="AU18" s="7">
        <f t="shared" ca="1" si="3"/>
        <v>0</v>
      </c>
      <c r="AV18" s="7">
        <f t="shared" ca="1" si="3"/>
        <v>0</v>
      </c>
      <c r="AW18" s="7">
        <f t="shared" ca="1" si="3"/>
        <v>0</v>
      </c>
      <c r="AX18" s="7">
        <f t="shared" ca="1" si="3"/>
        <v>0</v>
      </c>
      <c r="AY18" s="7">
        <f t="shared" ca="1" si="3"/>
        <v>0</v>
      </c>
      <c r="AZ18" s="7">
        <f t="shared" ca="1" si="3"/>
        <v>0</v>
      </c>
      <c r="BA18" s="7">
        <f t="shared" ca="1" si="3"/>
        <v>0</v>
      </c>
      <c r="BB18" s="7">
        <f t="shared" ca="1" si="3"/>
        <v>0</v>
      </c>
      <c r="BC18" s="7">
        <f t="shared" ca="1" si="3"/>
        <v>0</v>
      </c>
      <c r="BD18" s="7">
        <f t="shared" ca="1" si="3"/>
        <v>0</v>
      </c>
      <c r="BE18" s="7">
        <f t="shared" ca="1" si="3"/>
        <v>0</v>
      </c>
      <c r="BF18" s="7">
        <f t="shared" ca="1" si="3"/>
        <v>0</v>
      </c>
      <c r="BG18" s="7">
        <f t="shared" ca="1" si="3"/>
        <v>0</v>
      </c>
      <c r="BH18" s="7">
        <f t="shared" ca="1" si="3"/>
        <v>0</v>
      </c>
      <c r="BI18" s="7" t="e">
        <f t="shared" si="3"/>
        <v>#DIV/0!</v>
      </c>
    </row>
    <row r="21" spans="1:61" x14ac:dyDescent="0.25">
      <c r="A21" s="9" t="s">
        <v>400</v>
      </c>
    </row>
    <row r="22" spans="1:61" x14ac:dyDescent="0.25">
      <c r="A22" s="24" t="s">
        <v>399</v>
      </c>
      <c r="C22" s="4">
        <f ca="1">'Waterfall and TWR'!C127</f>
        <v>360983.8857752129</v>
      </c>
      <c r="D22" s="4">
        <f ca="1">'Waterfall and TWR'!D127</f>
        <v>0</v>
      </c>
      <c r="E22" s="4">
        <f ca="1">'Waterfall and TWR'!E127</f>
        <v>0</v>
      </c>
      <c r="F22" s="4">
        <f ca="1">'Waterfall and TWR'!F127</f>
        <v>0</v>
      </c>
      <c r="G22" s="4">
        <f ca="1">'Waterfall and TWR'!G127</f>
        <v>0</v>
      </c>
      <c r="H22" s="4">
        <f ca="1">'Waterfall and TWR'!H127</f>
        <v>0</v>
      </c>
      <c r="I22" s="4">
        <f ca="1">'Waterfall and TWR'!I127</f>
        <v>0</v>
      </c>
      <c r="J22" s="4">
        <f ca="1">'Waterfall and TWR'!J127</f>
        <v>0</v>
      </c>
      <c r="K22" s="4">
        <f ca="1">'Waterfall and TWR'!K127</f>
        <v>0</v>
      </c>
      <c r="L22" s="4">
        <f ca="1">'Waterfall and TWR'!L127</f>
        <v>0</v>
      </c>
      <c r="M22" s="4">
        <f ca="1">'Waterfall and TWR'!M127</f>
        <v>0</v>
      </c>
      <c r="N22" s="4">
        <f ca="1">'Waterfall and TWR'!N127</f>
        <v>0</v>
      </c>
      <c r="O22" s="4">
        <f ca="1">'Waterfall and TWR'!O127</f>
        <v>0</v>
      </c>
      <c r="P22" s="4">
        <f ca="1">'Waterfall and TWR'!P127</f>
        <v>0</v>
      </c>
      <c r="Q22" s="4">
        <f ca="1">'Waterfall and TWR'!Q127</f>
        <v>0</v>
      </c>
      <c r="R22" s="4">
        <f ca="1">'Waterfall and TWR'!R127</f>
        <v>0</v>
      </c>
      <c r="S22" s="4">
        <f ca="1">'Waterfall and TWR'!S127</f>
        <v>0</v>
      </c>
      <c r="T22" s="4">
        <f ca="1">'Waterfall and TWR'!T127</f>
        <v>0</v>
      </c>
      <c r="U22" s="4">
        <f ca="1">'Waterfall and TWR'!U127</f>
        <v>0</v>
      </c>
      <c r="V22" s="4">
        <f ca="1">'Waterfall and TWR'!V127</f>
        <v>0</v>
      </c>
      <c r="W22" s="4">
        <f ca="1">'Waterfall and TWR'!W127</f>
        <v>0</v>
      </c>
      <c r="X22" s="4">
        <f ca="1">'Waterfall and TWR'!X127</f>
        <v>0</v>
      </c>
      <c r="Y22" s="4">
        <f ca="1">'Waterfall and TWR'!Y127</f>
        <v>0</v>
      </c>
      <c r="Z22" s="4">
        <f ca="1">'Waterfall and TWR'!Z127</f>
        <v>1787.5881767200221</v>
      </c>
      <c r="AA22" s="4">
        <f ca="1">'Waterfall and TWR'!AA127</f>
        <v>1419.1354213024792</v>
      </c>
      <c r="AB22" s="4">
        <f ca="1">'Waterfall and TWR'!AB127</f>
        <v>0</v>
      </c>
      <c r="AC22" s="4">
        <f ca="1">'Waterfall and TWR'!AC127</f>
        <v>0</v>
      </c>
      <c r="AD22" s="4">
        <f ca="1">'Waterfall and TWR'!AD127</f>
        <v>0</v>
      </c>
      <c r="AE22" s="4">
        <f ca="1">'Waterfall and TWR'!AE127</f>
        <v>0</v>
      </c>
      <c r="AF22" s="4">
        <f ca="1">'Waterfall and TWR'!AF127</f>
        <v>0</v>
      </c>
      <c r="AG22" s="4">
        <f ca="1">'Waterfall and TWR'!AG127</f>
        <v>0</v>
      </c>
      <c r="AH22" s="4">
        <f ca="1">'Waterfall and TWR'!AH127</f>
        <v>0</v>
      </c>
      <c r="AI22" s="4">
        <f ca="1">'Waterfall and TWR'!AI127</f>
        <v>0</v>
      </c>
      <c r="AJ22" s="4">
        <f ca="1">'Waterfall and TWR'!AJ127</f>
        <v>0</v>
      </c>
      <c r="AK22" s="4">
        <f ca="1">'Waterfall and TWR'!AK127</f>
        <v>0</v>
      </c>
      <c r="AL22" s="4">
        <f ca="1">'Waterfall and TWR'!AL127</f>
        <v>0</v>
      </c>
      <c r="AM22" s="4">
        <f ca="1">'Waterfall and TWR'!AM127</f>
        <v>0</v>
      </c>
      <c r="AN22" s="4">
        <f ca="1">'Waterfall and TWR'!AN127</f>
        <v>0</v>
      </c>
      <c r="AO22" s="4">
        <f ca="1">'Waterfall and TWR'!AO127</f>
        <v>0</v>
      </c>
      <c r="AP22" s="4">
        <f ca="1">'Waterfall and TWR'!AP127</f>
        <v>0</v>
      </c>
      <c r="AQ22" s="4">
        <f ca="1">'Waterfall and TWR'!AQ127</f>
        <v>0</v>
      </c>
      <c r="AR22" s="4">
        <f ca="1">'Waterfall and TWR'!AR127</f>
        <v>0</v>
      </c>
      <c r="AS22" s="4">
        <f ca="1">'Waterfall and TWR'!AS127</f>
        <v>0</v>
      </c>
      <c r="AT22" s="4">
        <f ca="1">'Waterfall and TWR'!AT127</f>
        <v>0</v>
      </c>
      <c r="AU22" s="4">
        <f ca="1">'Waterfall and TWR'!AU127</f>
        <v>0</v>
      </c>
      <c r="AV22" s="4">
        <f ca="1">'Waterfall and TWR'!AV127</f>
        <v>0</v>
      </c>
      <c r="AW22" s="4">
        <f ca="1">'Waterfall and TWR'!AW127</f>
        <v>0</v>
      </c>
      <c r="AX22" s="4">
        <f ca="1">'Waterfall and TWR'!AX127</f>
        <v>0</v>
      </c>
      <c r="AY22" s="4">
        <f ca="1">'Waterfall and TWR'!AY127</f>
        <v>0</v>
      </c>
      <c r="AZ22" s="4">
        <f ca="1">'Waterfall and TWR'!AZ127</f>
        <v>0</v>
      </c>
      <c r="BA22" s="4">
        <f ca="1">'Waterfall and TWR'!BA127</f>
        <v>0</v>
      </c>
      <c r="BB22" s="4">
        <f ca="1">'Waterfall and TWR'!BB127</f>
        <v>0</v>
      </c>
      <c r="BC22" s="4">
        <f ca="1">'Waterfall and TWR'!BC127</f>
        <v>0</v>
      </c>
      <c r="BD22" s="4">
        <f ca="1">'Waterfall and TWR'!BD127</f>
        <v>0</v>
      </c>
      <c r="BE22" s="4">
        <f ca="1">'Waterfall and TWR'!BE127</f>
        <v>0</v>
      </c>
      <c r="BF22" s="4">
        <f ca="1">'Waterfall and TWR'!BF127</f>
        <v>0</v>
      </c>
      <c r="BG22" s="4">
        <f ca="1">'Waterfall and TWR'!BG127</f>
        <v>0</v>
      </c>
      <c r="BH22" s="4">
        <f ca="1">'Waterfall and TWR'!BH127</f>
        <v>0</v>
      </c>
      <c r="BI22" s="4">
        <f ca="1">'Waterfall and TWR'!BI127</f>
        <v>0</v>
      </c>
    </row>
    <row r="23" spans="1:61" x14ac:dyDescent="0.25">
      <c r="A23" s="24" t="s">
        <v>458</v>
      </c>
      <c r="C23" s="4">
        <f ca="1">SUM('Waterfall and TWR'!C128,'Waterfall and TWR'!C131:'Waterfall and TWR'!C134)</f>
        <v>0</v>
      </c>
      <c r="D23" s="4">
        <f ca="1">SUM('Waterfall and TWR'!D128,'Waterfall and TWR'!D131:'Waterfall and TWR'!D134)</f>
        <v>1906.7596893880454</v>
      </c>
      <c r="E23" s="4">
        <f ca="1">SUM('Waterfall and TWR'!E128,'Waterfall and TWR'!E131:'Waterfall and TWR'!E134)</f>
        <v>3075.277245898068</v>
      </c>
      <c r="F23" s="4">
        <f ca="1">SUM('Waterfall and TWR'!F128,'Waterfall and TWR'!F131:'Waterfall and TWR'!F134)</f>
        <v>3058.6225152590932</v>
      </c>
      <c r="G23" s="4">
        <f ca="1">SUM('Waterfall and TWR'!G128,'Waterfall and TWR'!G131:'Waterfall and TWR'!G134)</f>
        <v>4237.9115252457241</v>
      </c>
      <c r="H23" s="4">
        <f ca="1">SUM('Waterfall and TWR'!H128,'Waterfall and TWR'!H131:'Waterfall and TWR'!H134)</f>
        <v>20173.679584884412</v>
      </c>
      <c r="I23" s="4">
        <f ca="1">SUM('Waterfall and TWR'!I128,'Waterfall and TWR'!I131:'Waterfall and TWR'!I134)</f>
        <v>31090.155861393665</v>
      </c>
      <c r="J23" s="4">
        <f ca="1">SUM('Waterfall and TWR'!J128,'Waterfall and TWR'!J131:'Waterfall and TWR'!J134)</f>
        <v>39879.213162145206</v>
      </c>
      <c r="K23" s="4">
        <f ca="1">SUM('Waterfall and TWR'!K128,'Waterfall and TWR'!K131:'Waterfall and TWR'!K134)</f>
        <v>48935.877738673269</v>
      </c>
      <c r="L23" s="4">
        <f ca="1">SUM('Waterfall and TWR'!L128,'Waterfall and TWR'!L131:'Waterfall and TWR'!L134)</f>
        <v>41037.031978867017</v>
      </c>
      <c r="M23" s="4">
        <f ca="1">SUM('Waterfall and TWR'!M128,'Waterfall and TWR'!M131:'Waterfall and TWR'!M134)</f>
        <v>38758.984575633011</v>
      </c>
      <c r="N23" s="4">
        <f ca="1">SUM('Waterfall and TWR'!N128,'Waterfall and TWR'!N131:'Waterfall and TWR'!N134)</f>
        <v>6073.0277985798693</v>
      </c>
      <c r="O23" s="4">
        <f ca="1">SUM('Waterfall and TWR'!O128,'Waterfall and TWR'!O131:'Waterfall and TWR'!O134)</f>
        <v>9356.0603587953519</v>
      </c>
      <c r="P23" s="4">
        <f ca="1">SUM('Waterfall and TWR'!P128,'Waterfall and TWR'!P131:'Waterfall and TWR'!P134)</f>
        <v>12947.893911931991</v>
      </c>
      <c r="Q23" s="4">
        <f ca="1">SUM('Waterfall and TWR'!Q128,'Waterfall and TWR'!Q131:'Waterfall and TWR'!Q134)</f>
        <v>16597.420040952486</v>
      </c>
      <c r="R23" s="4">
        <f ca="1">SUM('Waterfall and TWR'!R128,'Waterfall and TWR'!R131:'Waterfall and TWR'!R134)</f>
        <v>21102.420884538729</v>
      </c>
      <c r="S23" s="4">
        <f ca="1">SUM('Waterfall and TWR'!S128,'Waterfall and TWR'!S131:'Waterfall and TWR'!S134)</f>
        <v>25159.837945921281</v>
      </c>
      <c r="T23" s="4">
        <f ca="1">SUM('Waterfall and TWR'!T128,'Waterfall and TWR'!T131:'Waterfall and TWR'!T134)</f>
        <v>233807.47649069896</v>
      </c>
      <c r="U23" s="4">
        <f ca="1">SUM('Waterfall and TWR'!U128,'Waterfall and TWR'!U131:'Waterfall and TWR'!U134)</f>
        <v>20052.425041674142</v>
      </c>
      <c r="V23" s="4">
        <f ca="1">SUM('Waterfall and TWR'!V128,'Waterfall and TWR'!V131:'Waterfall and TWR'!V134)</f>
        <v>24607.023938088987</v>
      </c>
      <c r="W23" s="4">
        <f ca="1">SUM('Waterfall and TWR'!W128,'Waterfall and TWR'!W131:'Waterfall and TWR'!W134)</f>
        <v>29228.39752847928</v>
      </c>
      <c r="X23" s="4">
        <f ca="1">SUM('Waterfall and TWR'!X128,'Waterfall and TWR'!X131:'Waterfall and TWR'!X134)</f>
        <v>2306.9064160391031</v>
      </c>
      <c r="Y23" s="4">
        <f ca="1">SUM('Waterfall and TWR'!Y128,'Waterfall and TWR'!Y131:'Waterfall and TWR'!Y134)</f>
        <v>2948.1022472950362</v>
      </c>
      <c r="Z23" s="4">
        <f ca="1">SUM('Waterfall and TWR'!Z128,'Waterfall and TWR'!Z131:'Waterfall and TWR'!Z134)</f>
        <v>0</v>
      </c>
      <c r="AA23" s="4">
        <f ca="1">SUM('Waterfall and TWR'!AA128,'Waterfall and TWR'!AA131:'Waterfall and TWR'!AA134)</f>
        <v>0</v>
      </c>
      <c r="AB23" s="4">
        <f ca="1">SUM('Waterfall and TWR'!AB128,'Waterfall and TWR'!AB131:'Waterfall and TWR'!AB134)</f>
        <v>42057.411346513705</v>
      </c>
      <c r="AC23" s="4">
        <f ca="1">SUM('Waterfall and TWR'!AC128,'Waterfall and TWR'!AC131:'Waterfall and TWR'!AC134)</f>
        <v>49977.452565117928</v>
      </c>
      <c r="AD23" s="4">
        <f ca="1">SUM('Waterfall and TWR'!AD128,'Waterfall and TWR'!AD131:'Waterfall and TWR'!AD134)</f>
        <v>93555.548218200172</v>
      </c>
      <c r="AE23" s="4">
        <f ca="1">SUM('Waterfall and TWR'!AE128,'Waterfall and TWR'!AE131:'Waterfall and TWR'!AE134)</f>
        <v>94986.805913883087</v>
      </c>
      <c r="AF23" s="4">
        <f ca="1">SUM('Waterfall and TWR'!AF128,'Waterfall and TWR'!AF131:'Waterfall and TWR'!AF134)</f>
        <v>89698.408139567837</v>
      </c>
      <c r="AG23" s="4">
        <f ca="1">SUM('Waterfall and TWR'!AG128,'Waterfall and TWR'!AG131:'Waterfall and TWR'!AG134)</f>
        <v>90252.119050694906</v>
      </c>
      <c r="AH23" s="4">
        <f ca="1">SUM('Waterfall and TWR'!AH128,'Waterfall and TWR'!AH131:'Waterfall and TWR'!AH134)</f>
        <v>70043.736102012321</v>
      </c>
      <c r="AI23" s="4">
        <f ca="1">SUM('Waterfall and TWR'!AI128,'Waterfall and TWR'!AI131:'Waterfall and TWR'!AI134)</f>
        <v>68866.652447938832</v>
      </c>
      <c r="AJ23" s="4">
        <f ca="1">SUM('Waterfall and TWR'!AJ128,'Waterfall and TWR'!AJ131:'Waterfall and TWR'!AJ134)</f>
        <v>57074.559813524451</v>
      </c>
      <c r="AK23" s="4">
        <f ca="1">SUM('Waterfall and TWR'!AK128,'Waterfall and TWR'!AK131:'Waterfall and TWR'!AK134)</f>
        <v>57881.060324613027</v>
      </c>
      <c r="AL23" s="4">
        <f ca="1">SUM('Waterfall and TWR'!AL128,'Waterfall and TWR'!AL131:'Waterfall and TWR'!AL134)</f>
        <v>58693.222663221721</v>
      </c>
      <c r="AM23" s="4">
        <f ca="1">SUM('Waterfall and TWR'!AM128,'Waterfall and TWR'!AM131:'Waterfall and TWR'!AM134)</f>
        <v>59511.084822972771</v>
      </c>
      <c r="AN23" s="4">
        <f ca="1">SUM('Waterfall and TWR'!AN128,'Waterfall and TWR'!AN131:'Waterfall and TWR'!AN134)</f>
        <v>60334.685029283821</v>
      </c>
      <c r="AO23" s="4">
        <f ca="1">SUM('Waterfall and TWR'!AO128,'Waterfall and TWR'!AO131:'Waterfall and TWR'!AO134)</f>
        <v>61164.061740460471</v>
      </c>
      <c r="AP23" s="4">
        <f ca="1">SUM('Waterfall and TWR'!AP128,'Waterfall and TWR'!AP131:'Waterfall and TWR'!AP134)</f>
        <v>62117.869809315875</v>
      </c>
      <c r="AQ23" s="4">
        <f ca="1">SUM('Waterfall and TWR'!AQ128,'Waterfall and TWR'!AQ131:'Waterfall and TWR'!AQ134)</f>
        <v>63079.186711065719</v>
      </c>
      <c r="AR23" s="4">
        <f ca="1">SUM('Waterfall and TWR'!AR128,'Waterfall and TWR'!AR131:'Waterfall and TWR'!AR134)</f>
        <v>38205.713662757567</v>
      </c>
      <c r="AS23" s="4">
        <f ca="1">SUM('Waterfall and TWR'!AS128,'Waterfall and TWR'!AS131:'Waterfall and TWR'!AS134)</f>
        <v>38471.641268769141</v>
      </c>
      <c r="AT23" s="4">
        <f ca="1">SUM('Waterfall and TWR'!AT128,'Waterfall and TWR'!AT131:'Waterfall and TWR'!AT134)</f>
        <v>20152.060000096815</v>
      </c>
      <c r="AU23" s="4">
        <f ca="1">SUM('Waterfall and TWR'!AU128,'Waterfall and TWR'!AU131:'Waterfall and TWR'!AU134)</f>
        <v>18445.272855040777</v>
      </c>
      <c r="AV23" s="4">
        <f ca="1">SUM('Waterfall and TWR'!AV128,'Waterfall and TWR'!AV131:'Waterfall and TWR'!AV134)</f>
        <v>48324.717511742121</v>
      </c>
      <c r="AW23" s="4">
        <f ca="1">SUM('Waterfall and TWR'!AW128,'Waterfall and TWR'!AW131:'Waterfall and TWR'!AW134)</f>
        <v>53670.203452627873</v>
      </c>
      <c r="AX23" s="4">
        <f ca="1">SUM('Waterfall and TWR'!AX128,'Waterfall and TWR'!AX131:'Waterfall and TWR'!AX134)</f>
        <v>107502.97253356843</v>
      </c>
      <c r="AY23" s="4">
        <f ca="1">SUM('Waterfall and TWR'!AY128,'Waterfall and TWR'!AY131:'Waterfall and TWR'!AY134)</f>
        <v>111858.53122232565</v>
      </c>
      <c r="AZ23" s="4">
        <f ca="1">SUM('Waterfall and TWR'!AZ128,'Waterfall and TWR'!AZ131:'Waterfall and TWR'!AZ134)</f>
        <v>131197.47308825122</v>
      </c>
      <c r="BA23" s="4">
        <f ca="1">SUM('Waterfall and TWR'!BA128,'Waterfall and TWR'!BA131:'Waterfall and TWR'!BA134)</f>
        <v>129696.82809368441</v>
      </c>
      <c r="BB23" s="4">
        <f ca="1">SUM('Waterfall and TWR'!BB128,'Waterfall and TWR'!BB131:'Waterfall and TWR'!BB134)</f>
        <v>94657.131515702975</v>
      </c>
      <c r="BC23" s="4">
        <f ca="1">SUM('Waterfall and TWR'!BC128,'Waterfall and TWR'!BC131:'Waterfall and TWR'!BC134)</f>
        <v>95435.178686170999</v>
      </c>
      <c r="BD23" s="4">
        <f ca="1">SUM('Waterfall and TWR'!BD128,'Waterfall and TWR'!BD131:'Waterfall and TWR'!BD134)</f>
        <v>87684.655239302796</v>
      </c>
      <c r="BE23" s="4">
        <f ca="1">SUM('Waterfall and TWR'!BE128,'Waterfall and TWR'!BE131:'Waterfall and TWR'!BE134)</f>
        <v>87814.950579056764</v>
      </c>
      <c r="BF23" s="4">
        <f ca="1">SUM('Waterfall and TWR'!BF128,'Waterfall and TWR'!BF131:'Waterfall and TWR'!BF134)</f>
        <v>83579.66214226032</v>
      </c>
      <c r="BG23" s="4">
        <f ca="1">SUM('Waterfall and TWR'!BG128,'Waterfall and TWR'!BG131:'Waterfall and TWR'!BG134)</f>
        <v>84536.62969458531</v>
      </c>
      <c r="BH23" s="4">
        <f ca="1">SUM('Waterfall and TWR'!BH128,'Waterfall and TWR'!BH131:'Waterfall and TWR'!BH134)</f>
        <v>85782.389646561016</v>
      </c>
      <c r="BI23" s="4">
        <f ca="1">SUM('Waterfall and TWR'!BI128,'Waterfall and TWR'!BI131:'Waterfall and TWR'!BI134)</f>
        <v>121848.61381047239</v>
      </c>
    </row>
    <row r="24" spans="1:61" x14ac:dyDescent="0.25">
      <c r="A24" t="s">
        <v>457</v>
      </c>
      <c r="C24" s="4">
        <f ca="1">C23-C22</f>
        <v>-360983.8857752129</v>
      </c>
      <c r="D24" s="4">
        <f t="shared" ref="D24:BI24" ca="1" si="4">D23-D22</f>
        <v>1906.7596893880454</v>
      </c>
      <c r="E24" s="4">
        <f t="shared" ca="1" si="4"/>
        <v>3075.277245898068</v>
      </c>
      <c r="F24" s="4">
        <f t="shared" ca="1" si="4"/>
        <v>3058.6225152590932</v>
      </c>
      <c r="G24" s="4">
        <f t="shared" ca="1" si="4"/>
        <v>4237.9115252457241</v>
      </c>
      <c r="H24" s="4">
        <f t="shared" ca="1" si="4"/>
        <v>20173.679584884412</v>
      </c>
      <c r="I24" s="4">
        <f t="shared" ca="1" si="4"/>
        <v>31090.155861393665</v>
      </c>
      <c r="J24" s="4">
        <f t="shared" ca="1" si="4"/>
        <v>39879.213162145206</v>
      </c>
      <c r="K24" s="4">
        <f t="shared" ca="1" si="4"/>
        <v>48935.877738673269</v>
      </c>
      <c r="L24" s="4">
        <f t="shared" ca="1" si="4"/>
        <v>41037.031978867017</v>
      </c>
      <c r="M24" s="4">
        <f t="shared" ca="1" si="4"/>
        <v>38758.984575633011</v>
      </c>
      <c r="N24" s="4">
        <f t="shared" ca="1" si="4"/>
        <v>6073.0277985798693</v>
      </c>
      <c r="O24" s="4">
        <f t="shared" ca="1" si="4"/>
        <v>9356.0603587953519</v>
      </c>
      <c r="P24" s="4">
        <f t="shared" ca="1" si="4"/>
        <v>12947.893911931991</v>
      </c>
      <c r="Q24" s="4">
        <f t="shared" ca="1" si="4"/>
        <v>16597.420040952486</v>
      </c>
      <c r="R24" s="4">
        <f t="shared" ca="1" si="4"/>
        <v>21102.420884538729</v>
      </c>
      <c r="S24" s="4">
        <f t="shared" ca="1" si="4"/>
        <v>25159.837945921281</v>
      </c>
      <c r="T24" s="4">
        <f t="shared" ca="1" si="4"/>
        <v>233807.47649069896</v>
      </c>
      <c r="U24" s="4">
        <f t="shared" ca="1" si="4"/>
        <v>20052.425041674142</v>
      </c>
      <c r="V24" s="4">
        <f t="shared" ca="1" si="4"/>
        <v>24607.023938088987</v>
      </c>
      <c r="W24" s="4">
        <f t="shared" ca="1" si="4"/>
        <v>29228.39752847928</v>
      </c>
      <c r="X24" s="4">
        <f t="shared" ca="1" si="4"/>
        <v>2306.9064160391031</v>
      </c>
      <c r="Y24" s="4">
        <f t="shared" ca="1" si="4"/>
        <v>2948.1022472950362</v>
      </c>
      <c r="Z24" s="4">
        <f t="shared" ca="1" si="4"/>
        <v>-1787.5881767200221</v>
      </c>
      <c r="AA24" s="4">
        <f t="shared" ca="1" si="4"/>
        <v>-1419.1354213024792</v>
      </c>
      <c r="AB24" s="4">
        <f t="shared" ca="1" si="4"/>
        <v>42057.411346513705</v>
      </c>
      <c r="AC24" s="4">
        <f t="shared" ca="1" si="4"/>
        <v>49977.452565117928</v>
      </c>
      <c r="AD24" s="4">
        <f t="shared" ca="1" si="4"/>
        <v>93555.548218200172</v>
      </c>
      <c r="AE24" s="4">
        <f t="shared" ca="1" si="4"/>
        <v>94986.805913883087</v>
      </c>
      <c r="AF24" s="4">
        <f t="shared" ca="1" si="4"/>
        <v>89698.408139567837</v>
      </c>
      <c r="AG24" s="4">
        <f t="shared" ca="1" si="4"/>
        <v>90252.119050694906</v>
      </c>
      <c r="AH24" s="4">
        <f t="shared" ca="1" si="4"/>
        <v>70043.736102012321</v>
      </c>
      <c r="AI24" s="4">
        <f t="shared" ca="1" si="4"/>
        <v>68866.652447938832</v>
      </c>
      <c r="AJ24" s="4">
        <f t="shared" ca="1" si="4"/>
        <v>57074.559813524451</v>
      </c>
      <c r="AK24" s="4">
        <f t="shared" ca="1" si="4"/>
        <v>57881.060324613027</v>
      </c>
      <c r="AL24" s="4">
        <f t="shared" ca="1" si="4"/>
        <v>58693.222663221721</v>
      </c>
      <c r="AM24" s="4">
        <f t="shared" ca="1" si="4"/>
        <v>59511.084822972771</v>
      </c>
      <c r="AN24" s="4">
        <f t="shared" ca="1" si="4"/>
        <v>60334.685029283821</v>
      </c>
      <c r="AO24" s="4">
        <f t="shared" ca="1" si="4"/>
        <v>61164.061740460471</v>
      </c>
      <c r="AP24" s="4">
        <f t="shared" ca="1" si="4"/>
        <v>62117.869809315875</v>
      </c>
      <c r="AQ24" s="4">
        <f t="shared" ca="1" si="4"/>
        <v>63079.186711065719</v>
      </c>
      <c r="AR24" s="4">
        <f t="shared" ca="1" si="4"/>
        <v>38205.713662757567</v>
      </c>
      <c r="AS24" s="4">
        <f t="shared" ca="1" si="4"/>
        <v>38471.641268769141</v>
      </c>
      <c r="AT24" s="4">
        <f t="shared" ca="1" si="4"/>
        <v>20152.060000096815</v>
      </c>
      <c r="AU24" s="4">
        <f t="shared" ca="1" si="4"/>
        <v>18445.272855040777</v>
      </c>
      <c r="AV24" s="4">
        <f t="shared" ca="1" si="4"/>
        <v>48324.717511742121</v>
      </c>
      <c r="AW24" s="4">
        <f t="shared" ca="1" si="4"/>
        <v>53670.203452627873</v>
      </c>
      <c r="AX24" s="4">
        <f t="shared" ca="1" si="4"/>
        <v>107502.97253356843</v>
      </c>
      <c r="AY24" s="4">
        <f t="shared" ca="1" si="4"/>
        <v>111858.53122232565</v>
      </c>
      <c r="AZ24" s="4">
        <f t="shared" ca="1" si="4"/>
        <v>131197.47308825122</v>
      </c>
      <c r="BA24" s="4">
        <f t="shared" ca="1" si="4"/>
        <v>129696.82809368441</v>
      </c>
      <c r="BB24" s="4">
        <f t="shared" ca="1" si="4"/>
        <v>94657.131515702975</v>
      </c>
      <c r="BC24" s="4">
        <f t="shared" ca="1" si="4"/>
        <v>95435.178686170999</v>
      </c>
      <c r="BD24" s="4">
        <f t="shared" ca="1" si="4"/>
        <v>87684.655239302796</v>
      </c>
      <c r="BE24" s="4">
        <f t="shared" ca="1" si="4"/>
        <v>87814.950579056764</v>
      </c>
      <c r="BF24" s="4">
        <f t="shared" ca="1" si="4"/>
        <v>83579.66214226032</v>
      </c>
      <c r="BG24" s="4">
        <f t="shared" ca="1" si="4"/>
        <v>84536.62969458531</v>
      </c>
      <c r="BH24" s="4">
        <f t="shared" ca="1" si="4"/>
        <v>85782.389646561016</v>
      </c>
      <c r="BI24" s="4">
        <f t="shared" ca="1" si="4"/>
        <v>121848.61381047239</v>
      </c>
    </row>
    <row r="25" spans="1:61" x14ac:dyDescent="0.25">
      <c r="A25" t="s">
        <v>459</v>
      </c>
      <c r="C25" s="4">
        <f ca="1">B25+C24</f>
        <v>-360983.8857752129</v>
      </c>
      <c r="D25" s="4">
        <f t="shared" ref="D25:BI25" ca="1" si="5">C25+D24</f>
        <v>-359077.12608582486</v>
      </c>
      <c r="E25" s="4">
        <f t="shared" ca="1" si="5"/>
        <v>-356001.84883992677</v>
      </c>
      <c r="F25" s="4">
        <f t="shared" ca="1" si="5"/>
        <v>-352943.22632466769</v>
      </c>
      <c r="G25" s="4">
        <f t="shared" ca="1" si="5"/>
        <v>-348705.31479942199</v>
      </c>
      <c r="H25" s="4">
        <f t="shared" ca="1" si="5"/>
        <v>-328531.63521453756</v>
      </c>
      <c r="I25" s="4">
        <f t="shared" ca="1" si="5"/>
        <v>-297441.47935314389</v>
      </c>
      <c r="J25" s="4">
        <f t="shared" ca="1" si="5"/>
        <v>-257562.26619099869</v>
      </c>
      <c r="K25" s="4">
        <f t="shared" ca="1" si="5"/>
        <v>-208626.38845232542</v>
      </c>
      <c r="L25" s="4">
        <f t="shared" ca="1" si="5"/>
        <v>-167589.35647345841</v>
      </c>
      <c r="M25" s="4">
        <f t="shared" ca="1" si="5"/>
        <v>-128830.37189782539</v>
      </c>
      <c r="N25" s="4">
        <f t="shared" ca="1" si="5"/>
        <v>-122757.34409924551</v>
      </c>
      <c r="O25" s="4">
        <f t="shared" ca="1" si="5"/>
        <v>-113401.28374045016</v>
      </c>
      <c r="P25" s="4">
        <f t="shared" ca="1" si="5"/>
        <v>-100453.38982851818</v>
      </c>
      <c r="Q25" s="4">
        <f t="shared" ca="1" si="5"/>
        <v>-83855.9697875657</v>
      </c>
      <c r="R25" s="4">
        <f t="shared" ca="1" si="5"/>
        <v>-62753.548903026967</v>
      </c>
      <c r="S25" s="4">
        <f t="shared" ca="1" si="5"/>
        <v>-37593.710957105686</v>
      </c>
      <c r="T25" s="4">
        <f t="shared" ca="1" si="5"/>
        <v>196213.76553359328</v>
      </c>
      <c r="U25" s="4">
        <f t="shared" ca="1" si="5"/>
        <v>216266.19057526742</v>
      </c>
      <c r="V25" s="4">
        <f t="shared" ca="1" si="5"/>
        <v>240873.21451335642</v>
      </c>
      <c r="W25" s="4">
        <f t="shared" ca="1" si="5"/>
        <v>270101.61204183567</v>
      </c>
      <c r="X25" s="4">
        <f t="shared" ca="1" si="5"/>
        <v>272408.51845787477</v>
      </c>
      <c r="Y25" s="4">
        <f t="shared" ca="1" si="5"/>
        <v>275356.6207051698</v>
      </c>
      <c r="Z25" s="4">
        <f t="shared" ca="1" si="5"/>
        <v>273569.03252844978</v>
      </c>
      <c r="AA25" s="4">
        <f t="shared" ca="1" si="5"/>
        <v>272149.89710714732</v>
      </c>
      <c r="AB25" s="4">
        <f t="shared" ca="1" si="5"/>
        <v>314207.30845366104</v>
      </c>
      <c r="AC25" s="4">
        <f t="shared" ca="1" si="5"/>
        <v>364184.76101877895</v>
      </c>
      <c r="AD25" s="4">
        <f t="shared" ca="1" si="5"/>
        <v>457740.30923697911</v>
      </c>
      <c r="AE25" s="4">
        <f t="shared" ca="1" si="5"/>
        <v>552727.11515086214</v>
      </c>
      <c r="AF25" s="4">
        <f t="shared" ca="1" si="5"/>
        <v>642425.52329042996</v>
      </c>
      <c r="AG25" s="4">
        <f t="shared" ca="1" si="5"/>
        <v>732677.64234112483</v>
      </c>
      <c r="AH25" s="4">
        <f t="shared" ca="1" si="5"/>
        <v>802721.37844313716</v>
      </c>
      <c r="AI25" s="4">
        <f t="shared" ca="1" si="5"/>
        <v>871588.03089107596</v>
      </c>
      <c r="AJ25" s="4">
        <f t="shared" ca="1" si="5"/>
        <v>928662.59070460044</v>
      </c>
      <c r="AK25" s="4">
        <f t="shared" ca="1" si="5"/>
        <v>986543.65102921345</v>
      </c>
      <c r="AL25" s="4">
        <f t="shared" ca="1" si="5"/>
        <v>1045236.8736924352</v>
      </c>
      <c r="AM25" s="4">
        <f t="shared" ca="1" si="5"/>
        <v>1104747.958515408</v>
      </c>
      <c r="AN25" s="4">
        <f t="shared" ca="1" si="5"/>
        <v>1165082.6435446918</v>
      </c>
      <c r="AO25" s="4">
        <f t="shared" ca="1" si="5"/>
        <v>1226246.7052851524</v>
      </c>
      <c r="AP25" s="4">
        <f t="shared" ca="1" si="5"/>
        <v>1288364.5750944682</v>
      </c>
      <c r="AQ25" s="4">
        <f t="shared" ca="1" si="5"/>
        <v>1351443.7618055339</v>
      </c>
      <c r="AR25" s="4">
        <f t="shared" ca="1" si="5"/>
        <v>1389649.4754682914</v>
      </c>
      <c r="AS25" s="4">
        <f t="shared" ca="1" si="5"/>
        <v>1428121.1167370605</v>
      </c>
      <c r="AT25" s="4">
        <f t="shared" ca="1" si="5"/>
        <v>1448273.1767371574</v>
      </c>
      <c r="AU25" s="4">
        <f t="shared" ca="1" si="5"/>
        <v>1466718.4495921982</v>
      </c>
      <c r="AV25" s="4">
        <f t="shared" ca="1" si="5"/>
        <v>1515043.1671039404</v>
      </c>
      <c r="AW25" s="4">
        <f t="shared" ca="1" si="5"/>
        <v>1568713.3705565683</v>
      </c>
      <c r="AX25" s="4">
        <f t="shared" ca="1" si="5"/>
        <v>1676216.3430901368</v>
      </c>
      <c r="AY25" s="4">
        <f t="shared" ca="1" si="5"/>
        <v>1788074.8743124625</v>
      </c>
      <c r="AZ25" s="4">
        <f t="shared" ca="1" si="5"/>
        <v>1919272.3474007137</v>
      </c>
      <c r="BA25" s="4">
        <f t="shared" ca="1" si="5"/>
        <v>2048969.1754943982</v>
      </c>
      <c r="BB25" s="4">
        <f t="shared" ca="1" si="5"/>
        <v>2143626.3070101012</v>
      </c>
      <c r="BC25" s="4">
        <f t="shared" ca="1" si="5"/>
        <v>2239061.485696272</v>
      </c>
      <c r="BD25" s="4">
        <f t="shared" ca="1" si="5"/>
        <v>2326746.1409355747</v>
      </c>
      <c r="BE25" s="4">
        <f t="shared" ca="1" si="5"/>
        <v>2414561.0915146316</v>
      </c>
      <c r="BF25" s="4">
        <f t="shared" ca="1" si="5"/>
        <v>2498140.7536568921</v>
      </c>
      <c r="BG25" s="4">
        <f t="shared" ca="1" si="5"/>
        <v>2582677.3833514773</v>
      </c>
      <c r="BH25" s="4">
        <f t="shared" ca="1" si="5"/>
        <v>2668459.7729980382</v>
      </c>
      <c r="BI25" s="4">
        <f t="shared" ca="1" si="5"/>
        <v>2790308.3868085104</v>
      </c>
    </row>
    <row r="26" spans="1:61" x14ac:dyDescent="0.25">
      <c r="A26" t="s">
        <v>397</v>
      </c>
      <c r="C26" s="4">
        <f ca="1">'Waterfall and TWR'!C162</f>
        <v>1239929.5470166299</v>
      </c>
      <c r="D26" s="4">
        <f ca="1">'Waterfall and TWR'!D162</f>
        <v>1237120.2261299491</v>
      </c>
      <c r="E26" s="4">
        <f ca="1">'Waterfall and TWR'!E162</f>
        <v>1639094.0772536807</v>
      </c>
      <c r="F26" s="4">
        <f ca="1">'Waterfall and TWR'!F162</f>
        <v>2050705.2389621604</v>
      </c>
      <c r="G26" s="4">
        <f ca="1">'Waterfall and TWR'!G162</f>
        <v>1835013.4999827296</v>
      </c>
      <c r="H26" s="4">
        <f ca="1">'Waterfall and TWR'!H162</f>
        <v>1999382.968510678</v>
      </c>
      <c r="I26" s="4">
        <f ca="1">'Waterfall and TWR'!I162</f>
        <v>2156969.6264798269</v>
      </c>
      <c r="J26" s="4">
        <f ca="1">'Waterfall and TWR'!J162</f>
        <v>2260975.7258502655</v>
      </c>
      <c r="K26" s="4">
        <f ca="1">'Waterfall and TWR'!K162</f>
        <v>2355640.0484085381</v>
      </c>
      <c r="L26" s="4">
        <f ca="1">'Waterfall and TWR'!L162</f>
        <v>2420986.1035673097</v>
      </c>
      <c r="M26" s="4">
        <f ca="1">'Waterfall and TWR'!M162</f>
        <v>2484710.8518157154</v>
      </c>
      <c r="N26" s="4">
        <f ca="1">'Waterfall and TWR'!N162</f>
        <v>2638963.6331039146</v>
      </c>
      <c r="O26" s="4">
        <f ca="1">'Waterfall and TWR'!O162</f>
        <v>2790995.2986237109</v>
      </c>
      <c r="P26" s="4">
        <f ca="1">'Waterfall and TWR'!P162</f>
        <v>2930839.4958800077</v>
      </c>
      <c r="Q26" s="4">
        <f ca="1">'Waterfall and TWR'!Q162</f>
        <v>3069659.3640065379</v>
      </c>
      <c r="R26" s="4">
        <f ca="1">'Waterfall and TWR'!R162</f>
        <v>2897086.2520912513</v>
      </c>
      <c r="S26" s="4">
        <f ca="1">'Waterfall and TWR'!S162</f>
        <v>2920889.1017326005</v>
      </c>
      <c r="T26" s="4">
        <f ca="1">'Waterfall and TWR'!T162</f>
        <v>2622566.7652750183</v>
      </c>
      <c r="U26" s="4">
        <f ca="1">'Waterfall and TWR'!U162</f>
        <v>2653631.7323410437</v>
      </c>
      <c r="V26" s="4">
        <f ca="1">'Waterfall and TWR'!V162</f>
        <v>2551611.6591769308</v>
      </c>
      <c r="W26" s="4">
        <f ca="1">'Waterfall and TWR'!W162</f>
        <v>2446692.2338291854</v>
      </c>
      <c r="X26" s="4">
        <f ca="1">'Waterfall and TWR'!X162</f>
        <v>2517256.0382055957</v>
      </c>
      <c r="Y26" s="4">
        <f ca="1">'Waterfall and TWR'!Y162</f>
        <v>2586613.251387801</v>
      </c>
      <c r="Z26" s="4">
        <f ca="1">'Waterfall and TWR'!Z162</f>
        <v>3150480.0011039898</v>
      </c>
      <c r="AA26" s="4">
        <f ca="1">'Waterfall and TWR'!AA162</f>
        <v>3718267.8258208875</v>
      </c>
      <c r="AB26" s="4">
        <f ca="1">'Waterfall and TWR'!AB162</f>
        <v>3859669.5851051752</v>
      </c>
      <c r="AC26" s="4">
        <f ca="1">'Waterfall and TWR'!AC162</f>
        <v>3996699.4956273176</v>
      </c>
      <c r="AD26" s="4">
        <f ca="1">'Waterfall and TWR'!AD162</f>
        <v>4041746.6199882105</v>
      </c>
      <c r="AE26" s="4">
        <f ca="1">'Waterfall and TWR'!AE162</f>
        <v>4083388.7682797834</v>
      </c>
      <c r="AF26" s="4">
        <f ca="1">'Waterfall and TWR'!AF162</f>
        <v>4089152.9700579122</v>
      </c>
      <c r="AG26" s="4">
        <f ca="1">'Waterfall and TWR'!AG162</f>
        <v>4089140.9606691375</v>
      </c>
      <c r="AH26" s="4">
        <f ca="1">'Waterfall and TWR'!AH162</f>
        <v>4170559.3264463767</v>
      </c>
      <c r="AI26" s="4">
        <f ca="1">'Waterfall and TWR'!AI162</f>
        <v>4252676.7099136114</v>
      </c>
      <c r="AJ26" s="4">
        <f ca="1">'Waterfall and TWR'!AJ162</f>
        <v>4335567.5230971985</v>
      </c>
      <c r="AK26" s="4">
        <f ca="1">'Waterfall and TWR'!AK162</f>
        <v>4419174.2933090217</v>
      </c>
      <c r="AL26" s="4">
        <f ca="1">'Waterfall and TWR'!AL162</f>
        <v>4503503.5952277407</v>
      </c>
      <c r="AM26" s="4">
        <f ca="1">'Waterfall and TWR'!AM162</f>
        <v>4588562.0681014992</v>
      </c>
      <c r="AN26" s="4">
        <f ca="1">'Waterfall and TWR'!AN162</f>
        <v>4674356.4164245129</v>
      </c>
      <c r="AO26" s="4">
        <f ca="1">'Waterfall and TWR'!AO162</f>
        <v>4760893.4106209353</v>
      </c>
      <c r="AP26" s="4">
        <f ca="1">'Waterfall and TWR'!AP162</f>
        <v>4810222.7163688317</v>
      </c>
      <c r="AQ26" s="4">
        <f ca="1">'Waterfall and TWR'!AQ162</f>
        <v>4859778.9027228355</v>
      </c>
      <c r="AR26" s="4">
        <f ca="1">'Waterfall and TWR'!AR162</f>
        <v>4883544.6331949122</v>
      </c>
      <c r="AS26" s="4">
        <f ca="1">'Waterfall and TWR'!AS162</f>
        <v>4906995.2141158134</v>
      </c>
      <c r="AT26" s="4">
        <f ca="1">'Waterfall and TWR'!AT162</f>
        <v>5241348.2189923115</v>
      </c>
      <c r="AU26" s="4">
        <f ca="1">'Waterfall and TWR'!AU162</f>
        <v>5580383.9908513017</v>
      </c>
      <c r="AV26" s="4">
        <f ca="1">'Waterfall and TWR'!AV162</f>
        <v>5819391.8415587321</v>
      </c>
      <c r="AW26" s="4">
        <f ca="1">'Waterfall and TWR'!AW162</f>
        <v>6061472.8672610484</v>
      </c>
      <c r="AX26" s="4">
        <f ca="1">'Waterfall and TWR'!AX162</f>
        <v>6060023.1961324997</v>
      </c>
      <c r="AY26" s="4">
        <f ca="1">'Waterfall and TWR'!AY162</f>
        <v>6057498.9349866137</v>
      </c>
      <c r="AZ26" s="4">
        <f ca="1">'Waterfall and TWR'!AZ162</f>
        <v>6148720.0974323303</v>
      </c>
      <c r="BA26" s="4">
        <f ca="1">'Waterfall and TWR'!BA162</f>
        <v>6240589.0535710305</v>
      </c>
      <c r="BB26" s="4">
        <f ca="1">'Waterfall and TWR'!BB162</f>
        <v>6319271.6103936769</v>
      </c>
      <c r="BC26" s="4">
        <f ca="1">'Waterfall and TWR'!BC162</f>
        <v>6398310.3297432549</v>
      </c>
      <c r="BD26" s="4">
        <f ca="1">'Waterfall and TWR'!BD162</f>
        <v>6511555.7724452838</v>
      </c>
      <c r="BE26" s="4">
        <f ca="1">'Waterfall and TWR'!BE162</f>
        <v>6625770.6472623236</v>
      </c>
      <c r="BF26" s="4">
        <f ca="1">'Waterfall and TWR'!BF162</f>
        <v>6740990.5039286427</v>
      </c>
      <c r="BG26" s="4">
        <f ca="1">'Waterfall and TWR'!BG162</f>
        <v>6857197.8947130442</v>
      </c>
      <c r="BH26" s="4">
        <f ca="1">'Waterfall and TWR'!BH162</f>
        <v>6884124.9632155187</v>
      </c>
      <c r="BI26" s="4">
        <f ca="1">'Waterfall and TWR'!BI162</f>
        <v>6876684.8334635682</v>
      </c>
    </row>
    <row r="27" spans="1:61" x14ac:dyDescent="0.25">
      <c r="A27" t="s">
        <v>460</v>
      </c>
      <c r="C27" s="4">
        <f ca="1">C26+C25</f>
        <v>878945.66124141705</v>
      </c>
      <c r="D27" s="4">
        <f t="shared" ref="D27:BI27" ca="1" si="6">D26+D25</f>
        <v>878043.10004412429</v>
      </c>
      <c r="E27" s="4">
        <f t="shared" ca="1" si="6"/>
        <v>1283092.2284137539</v>
      </c>
      <c r="F27" s="4">
        <f t="shared" ca="1" si="6"/>
        <v>1697762.0126374927</v>
      </c>
      <c r="G27" s="4">
        <f t="shared" ca="1" si="6"/>
        <v>1486308.1851833076</v>
      </c>
      <c r="H27" s="4">
        <f t="shared" ca="1" si="6"/>
        <v>1670851.3332961404</v>
      </c>
      <c r="I27" s="4">
        <f t="shared" ca="1" si="6"/>
        <v>1859528.147126683</v>
      </c>
      <c r="J27" s="4">
        <f t="shared" ca="1" si="6"/>
        <v>2003413.4596592668</v>
      </c>
      <c r="K27" s="4">
        <f t="shared" ca="1" si="6"/>
        <v>2147013.6599562126</v>
      </c>
      <c r="L27" s="4">
        <f t="shared" ca="1" si="6"/>
        <v>2253396.7470938512</v>
      </c>
      <c r="M27" s="4">
        <f t="shared" ca="1" si="6"/>
        <v>2355880.4799178899</v>
      </c>
      <c r="N27" s="4">
        <f t="shared" ca="1" si="6"/>
        <v>2516206.2890046691</v>
      </c>
      <c r="O27" s="4">
        <f t="shared" ca="1" si="6"/>
        <v>2677594.0148832607</v>
      </c>
      <c r="P27" s="4">
        <f t="shared" ca="1" si="6"/>
        <v>2830386.1060514897</v>
      </c>
      <c r="Q27" s="4">
        <f t="shared" ca="1" si="6"/>
        <v>2985803.3942189724</v>
      </c>
      <c r="R27" s="4">
        <f t="shared" ca="1" si="6"/>
        <v>2834332.7031882242</v>
      </c>
      <c r="S27" s="4">
        <f t="shared" ca="1" si="6"/>
        <v>2883295.3907754947</v>
      </c>
      <c r="T27" s="4">
        <f t="shared" ca="1" si="6"/>
        <v>2818780.5308086118</v>
      </c>
      <c r="U27" s="4">
        <f t="shared" ca="1" si="6"/>
        <v>2869897.9229163108</v>
      </c>
      <c r="V27" s="4">
        <f t="shared" ca="1" si="6"/>
        <v>2792484.8736902871</v>
      </c>
      <c r="W27" s="4">
        <f t="shared" ca="1" si="6"/>
        <v>2716793.845871021</v>
      </c>
      <c r="X27" s="4">
        <f t="shared" ca="1" si="6"/>
        <v>2789664.5566634703</v>
      </c>
      <c r="Y27" s="4">
        <f t="shared" ca="1" si="6"/>
        <v>2861969.8720929706</v>
      </c>
      <c r="Z27" s="4">
        <f t="shared" ca="1" si="6"/>
        <v>3424049.0336324396</v>
      </c>
      <c r="AA27" s="4">
        <f t="shared" ca="1" si="6"/>
        <v>3990417.7229280346</v>
      </c>
      <c r="AB27" s="4">
        <f t="shared" ca="1" si="6"/>
        <v>4173876.8935588361</v>
      </c>
      <c r="AC27" s="4">
        <f t="shared" ca="1" si="6"/>
        <v>4360884.2566460967</v>
      </c>
      <c r="AD27" s="4">
        <f t="shared" ca="1" si="6"/>
        <v>4499486.9292251896</v>
      </c>
      <c r="AE27" s="4">
        <f t="shared" ca="1" si="6"/>
        <v>4636115.8834306458</v>
      </c>
      <c r="AF27" s="4">
        <f t="shared" ca="1" si="6"/>
        <v>4731578.4933483424</v>
      </c>
      <c r="AG27" s="4">
        <f t="shared" ca="1" si="6"/>
        <v>4821818.6030102624</v>
      </c>
      <c r="AH27" s="4">
        <f t="shared" ca="1" si="6"/>
        <v>4973280.7048895136</v>
      </c>
      <c r="AI27" s="4">
        <f t="shared" ca="1" si="6"/>
        <v>5124264.7408046871</v>
      </c>
      <c r="AJ27" s="4">
        <f t="shared" ca="1" si="6"/>
        <v>5264230.1138017988</v>
      </c>
      <c r="AK27" s="4">
        <f t="shared" ca="1" si="6"/>
        <v>5405717.9443382351</v>
      </c>
      <c r="AL27" s="4">
        <f t="shared" ca="1" si="6"/>
        <v>5548740.4689201759</v>
      </c>
      <c r="AM27" s="4">
        <f t="shared" ca="1" si="6"/>
        <v>5693310.0266169067</v>
      </c>
      <c r="AN27" s="4">
        <f t="shared" ca="1" si="6"/>
        <v>5839439.0599692045</v>
      </c>
      <c r="AO27" s="4">
        <f t="shared" ca="1" si="6"/>
        <v>5987140.1159060877</v>
      </c>
      <c r="AP27" s="4">
        <f t="shared" ca="1" si="6"/>
        <v>6098587.2914632997</v>
      </c>
      <c r="AQ27" s="4">
        <f t="shared" ca="1" si="6"/>
        <v>6211222.6645283699</v>
      </c>
      <c r="AR27" s="4">
        <f t="shared" ca="1" si="6"/>
        <v>6273194.1086632032</v>
      </c>
      <c r="AS27" s="4">
        <f t="shared" ca="1" si="6"/>
        <v>6335116.3308528736</v>
      </c>
      <c r="AT27" s="4">
        <f t="shared" ca="1" si="6"/>
        <v>6689621.3957294691</v>
      </c>
      <c r="AU27" s="4">
        <f t="shared" ca="1" si="6"/>
        <v>7047102.4404434999</v>
      </c>
      <c r="AV27" s="4">
        <f t="shared" ca="1" si="6"/>
        <v>7334435.0086626727</v>
      </c>
      <c r="AW27" s="4">
        <f t="shared" ca="1" si="6"/>
        <v>7630186.2378176171</v>
      </c>
      <c r="AX27" s="4">
        <f t="shared" ca="1" si="6"/>
        <v>7736239.5392226363</v>
      </c>
      <c r="AY27" s="4">
        <f t="shared" ca="1" si="6"/>
        <v>7845573.809299076</v>
      </c>
      <c r="AZ27" s="4">
        <f t="shared" ca="1" si="6"/>
        <v>8067992.444833044</v>
      </c>
      <c r="BA27" s="4">
        <f t="shared" ca="1" si="6"/>
        <v>8289558.2290654285</v>
      </c>
      <c r="BB27" s="4">
        <f t="shared" ca="1" si="6"/>
        <v>8462897.9174037781</v>
      </c>
      <c r="BC27" s="4">
        <f t="shared" ca="1" si="6"/>
        <v>8637371.815439526</v>
      </c>
      <c r="BD27" s="4">
        <f t="shared" ca="1" si="6"/>
        <v>8838301.9133808576</v>
      </c>
      <c r="BE27" s="4">
        <f t="shared" ca="1" si="6"/>
        <v>9040331.7387769558</v>
      </c>
      <c r="BF27" s="4">
        <f t="shared" ca="1" si="6"/>
        <v>9239131.2575855348</v>
      </c>
      <c r="BG27" s="4">
        <f t="shared" ca="1" si="6"/>
        <v>9439875.278064521</v>
      </c>
      <c r="BH27" s="4">
        <f t="shared" ca="1" si="6"/>
        <v>9552584.7362135574</v>
      </c>
      <c r="BI27" s="4">
        <f t="shared" ca="1" si="6"/>
        <v>9666993.2202720791</v>
      </c>
    </row>
    <row r="29" spans="1:61" x14ac:dyDescent="0.25">
      <c r="A29" t="s">
        <v>401</v>
      </c>
    </row>
    <row r="30" spans="1:61" x14ac:dyDescent="0.25">
      <c r="A30" t="s">
        <v>398</v>
      </c>
      <c r="C30" s="5">
        <f t="shared" ref="C30:W30" ca="1" si="7">-C22</f>
        <v>-360983.8857752129</v>
      </c>
      <c r="D30" s="5">
        <f t="shared" ca="1" si="7"/>
        <v>0</v>
      </c>
      <c r="E30" s="5">
        <f t="shared" ca="1" si="7"/>
        <v>0</v>
      </c>
      <c r="F30" s="5">
        <f t="shared" ca="1" si="7"/>
        <v>0</v>
      </c>
      <c r="G30" s="5">
        <f t="shared" ca="1" si="7"/>
        <v>0</v>
      </c>
      <c r="H30" s="5">
        <f t="shared" ca="1" si="7"/>
        <v>0</v>
      </c>
      <c r="I30" s="5">
        <f t="shared" ca="1" si="7"/>
        <v>0</v>
      </c>
      <c r="J30" s="5">
        <f t="shared" ca="1" si="7"/>
        <v>0</v>
      </c>
      <c r="K30" s="5">
        <f t="shared" ca="1" si="7"/>
        <v>0</v>
      </c>
      <c r="L30" s="5">
        <f t="shared" ca="1" si="7"/>
        <v>0</v>
      </c>
      <c r="M30" s="5">
        <f t="shared" ca="1" si="7"/>
        <v>0</v>
      </c>
      <c r="N30" s="5">
        <f t="shared" ca="1" si="7"/>
        <v>0</v>
      </c>
      <c r="O30" s="5">
        <f t="shared" ca="1" si="7"/>
        <v>0</v>
      </c>
      <c r="P30" s="5">
        <f t="shared" ca="1" si="7"/>
        <v>0</v>
      </c>
      <c r="Q30" s="5">
        <f t="shared" ca="1" si="7"/>
        <v>0</v>
      </c>
      <c r="R30" s="5">
        <f t="shared" ca="1" si="7"/>
        <v>0</v>
      </c>
      <c r="S30" s="5">
        <f t="shared" ca="1" si="7"/>
        <v>0</v>
      </c>
      <c r="T30" s="5">
        <f t="shared" ca="1" si="7"/>
        <v>0</v>
      </c>
      <c r="U30" s="5">
        <f t="shared" ca="1" si="7"/>
        <v>0</v>
      </c>
      <c r="V30" s="5">
        <f t="shared" ca="1" si="7"/>
        <v>0</v>
      </c>
      <c r="W30" s="5">
        <f t="shared" ca="1" si="7"/>
        <v>0</v>
      </c>
    </row>
    <row r="31" spans="1:61" x14ac:dyDescent="0.25">
      <c r="A31" t="s">
        <v>456</v>
      </c>
      <c r="C31" s="5">
        <f ca="1">C23</f>
        <v>0</v>
      </c>
      <c r="D31" s="5">
        <f t="shared" ref="D31:W31" ca="1" si="8">D23</f>
        <v>1906.7596893880454</v>
      </c>
      <c r="E31" s="5">
        <f t="shared" ca="1" si="8"/>
        <v>3075.277245898068</v>
      </c>
      <c r="F31" s="5">
        <f t="shared" ca="1" si="8"/>
        <v>3058.6225152590932</v>
      </c>
      <c r="G31" s="5">
        <f t="shared" ca="1" si="8"/>
        <v>4237.9115252457241</v>
      </c>
      <c r="H31" s="5">
        <f t="shared" ca="1" si="8"/>
        <v>20173.679584884412</v>
      </c>
      <c r="I31" s="5">
        <f t="shared" ca="1" si="8"/>
        <v>31090.155861393665</v>
      </c>
      <c r="J31" s="5">
        <f t="shared" ca="1" si="8"/>
        <v>39879.213162145206</v>
      </c>
      <c r="K31" s="5">
        <f t="shared" ca="1" si="8"/>
        <v>48935.877738673269</v>
      </c>
      <c r="L31" s="5">
        <f t="shared" ca="1" si="8"/>
        <v>41037.031978867017</v>
      </c>
      <c r="M31" s="5">
        <f t="shared" ca="1" si="8"/>
        <v>38758.984575633011</v>
      </c>
      <c r="N31" s="5">
        <f t="shared" ca="1" si="8"/>
        <v>6073.0277985798693</v>
      </c>
      <c r="O31" s="5">
        <f t="shared" ca="1" si="8"/>
        <v>9356.0603587953519</v>
      </c>
      <c r="P31" s="5">
        <f t="shared" ca="1" si="8"/>
        <v>12947.893911931991</v>
      </c>
      <c r="Q31" s="5">
        <f t="shared" ca="1" si="8"/>
        <v>16597.420040952486</v>
      </c>
      <c r="R31" s="5">
        <f t="shared" ca="1" si="8"/>
        <v>21102.420884538729</v>
      </c>
      <c r="S31" s="5">
        <f t="shared" ca="1" si="8"/>
        <v>25159.837945921281</v>
      </c>
      <c r="T31" s="5">
        <f t="shared" ca="1" si="8"/>
        <v>233807.47649069896</v>
      </c>
      <c r="U31" s="5">
        <f t="shared" ca="1" si="8"/>
        <v>20052.425041674142</v>
      </c>
      <c r="V31" s="5">
        <f t="shared" ca="1" si="8"/>
        <v>24607.023938088987</v>
      </c>
      <c r="W31" s="5">
        <f t="shared" ca="1" si="8"/>
        <v>29228.39752847928</v>
      </c>
    </row>
    <row r="32" spans="1:61" x14ac:dyDescent="0.25">
      <c r="A32" t="s">
        <v>402</v>
      </c>
      <c r="W32" s="5">
        <f ca="1">W26</f>
        <v>2446692.2338291854</v>
      </c>
    </row>
    <row r="33" spans="1:61" x14ac:dyDescent="0.25">
      <c r="A33" t="s">
        <v>127</v>
      </c>
      <c r="C33" s="5">
        <f ca="1">SUM(C30:C32)</f>
        <v>-360983.8857752129</v>
      </c>
      <c r="D33" s="5">
        <f t="shared" ref="D33:W33" ca="1" si="9">SUM(D30:D32)</f>
        <v>1906.7596893880454</v>
      </c>
      <c r="E33" s="5">
        <f t="shared" ca="1" si="9"/>
        <v>3075.277245898068</v>
      </c>
      <c r="F33" s="5">
        <f t="shared" ca="1" si="9"/>
        <v>3058.6225152590932</v>
      </c>
      <c r="G33" s="5">
        <f t="shared" ca="1" si="9"/>
        <v>4237.9115252457241</v>
      </c>
      <c r="H33" s="5">
        <f t="shared" ca="1" si="9"/>
        <v>20173.679584884412</v>
      </c>
      <c r="I33" s="5">
        <f t="shared" ca="1" si="9"/>
        <v>31090.155861393665</v>
      </c>
      <c r="J33" s="5">
        <f t="shared" ca="1" si="9"/>
        <v>39879.213162145206</v>
      </c>
      <c r="K33" s="5">
        <f t="shared" ca="1" si="9"/>
        <v>48935.877738673269</v>
      </c>
      <c r="L33" s="5">
        <f t="shared" ca="1" si="9"/>
        <v>41037.031978867017</v>
      </c>
      <c r="M33" s="5">
        <f t="shared" ca="1" si="9"/>
        <v>38758.984575633011</v>
      </c>
      <c r="N33" s="5">
        <f t="shared" ca="1" si="9"/>
        <v>6073.0277985798693</v>
      </c>
      <c r="O33" s="5">
        <f t="shared" ca="1" si="9"/>
        <v>9356.0603587953519</v>
      </c>
      <c r="P33" s="5">
        <f t="shared" ca="1" si="9"/>
        <v>12947.893911931991</v>
      </c>
      <c r="Q33" s="5">
        <f t="shared" ca="1" si="9"/>
        <v>16597.420040952486</v>
      </c>
      <c r="R33" s="5">
        <f t="shared" ca="1" si="9"/>
        <v>21102.420884538729</v>
      </c>
      <c r="S33" s="5">
        <f t="shared" ca="1" si="9"/>
        <v>25159.837945921281</v>
      </c>
      <c r="T33" s="5">
        <f t="shared" ca="1" si="9"/>
        <v>233807.47649069896</v>
      </c>
      <c r="U33" s="5">
        <f t="shared" ca="1" si="9"/>
        <v>20052.425041674142</v>
      </c>
      <c r="V33" s="5">
        <f t="shared" ca="1" si="9"/>
        <v>24607.023938088987</v>
      </c>
      <c r="W33" s="5">
        <f t="shared" ca="1" si="9"/>
        <v>2475920.6313576647</v>
      </c>
    </row>
    <row r="34" spans="1:61" x14ac:dyDescent="0.25">
      <c r="A34" t="s">
        <v>109</v>
      </c>
      <c r="B34" s="6">
        <f ca="1">-1+(1+IRR(C33:W33))^4</f>
        <v>0.62962503400232794</v>
      </c>
    </row>
    <row r="36" spans="1:61" x14ac:dyDescent="0.25">
      <c r="A36" s="9" t="s">
        <v>403</v>
      </c>
    </row>
    <row r="37" spans="1:61" x14ac:dyDescent="0.25">
      <c r="A37" t="s">
        <v>405</v>
      </c>
      <c r="D37" s="7">
        <f ca="1">'Gross Levered IRR'!D72</f>
        <v>1.6911474222029543</v>
      </c>
      <c r="E37" s="7">
        <f ca="1">'Gross Levered IRR'!E72</f>
        <v>1.0020246999016726</v>
      </c>
      <c r="F37" s="7">
        <f ca="1">'Gross Levered IRR'!F72</f>
        <v>0.8017501629085515</v>
      </c>
      <c r="G37" s="7">
        <f ca="1">'Gross Levered IRR'!G72</f>
        <v>0.50761276350702622</v>
      </c>
      <c r="H37" s="7">
        <f ca="1">'Gross Levered IRR'!H72</f>
        <v>0.44218352329872257</v>
      </c>
      <c r="I37" s="7">
        <f ca="1">'Gross Levered IRR'!I72</f>
        <v>0.39973270938404282</v>
      </c>
      <c r="J37" s="7">
        <f ca="1">'Gross Levered IRR'!J72</f>
        <v>0.36306947657307265</v>
      </c>
      <c r="K37" s="7">
        <f ca="1">'Gross Levered IRR'!K72</f>
        <v>0.33588677990895555</v>
      </c>
      <c r="L37" s="7">
        <f ca="1">'Gross Levered IRR'!L72</f>
        <v>0.31124184438599989</v>
      </c>
      <c r="M37" s="7">
        <f ca="1">'Gross Levered IRR'!M72</f>
        <v>0.29143771850629152</v>
      </c>
      <c r="N37" s="7">
        <f ca="1">'Gross Levered IRR'!N72</f>
        <v>0.27975713760915988</v>
      </c>
      <c r="O37" s="7">
        <f ca="1">'Gross Levered IRR'!O72</f>
        <v>0.269767011922871</v>
      </c>
      <c r="P37" s="7">
        <f ca="1">'Gross Levered IRR'!P72</f>
        <v>0.26052394799949519</v>
      </c>
      <c r="Q37" s="7">
        <f ca="1">'Gross Levered IRR'!Q72</f>
        <v>0.25253628566531372</v>
      </c>
      <c r="R37" s="7">
        <f ca="1">'Gross Levered IRR'!R72</f>
        <v>0.23045247121474266</v>
      </c>
      <c r="S37" s="7">
        <f ca="1">'Gross Levered IRR'!S72</f>
        <v>0.22059326850305006</v>
      </c>
      <c r="T37" s="7">
        <f ca="1">'Gross Levered IRR'!T72</f>
        <v>0.20673400290870014</v>
      </c>
      <c r="U37" s="7">
        <f ca="1">'Gross Levered IRR'!U72</f>
        <v>0.20191138850680779</v>
      </c>
      <c r="V37" s="7">
        <f ca="1">'Gross Levered IRR'!V72</f>
        <v>0.19265168711224279</v>
      </c>
      <c r="W37" s="7">
        <f ca="1">'Gross Levered IRR'!W72</f>
        <v>0.1843157207785775</v>
      </c>
      <c r="X37" s="7">
        <f ca="1">'Gross Levered IRR'!X72</f>
        <v>0.18186116509222128</v>
      </c>
      <c r="Y37" s="7">
        <f ca="1">'Gross Levered IRR'!Y72</f>
        <v>0.17951181233418945</v>
      </c>
      <c r="Z37" s="7">
        <f ca="1">'Gross Levered IRR'!Z72</f>
        <v>0.1916690409727313</v>
      </c>
      <c r="AA37" s="7">
        <f ca="1">'Gross Levered IRR'!AA72</f>
        <v>0.20161337746699903</v>
      </c>
      <c r="AB37" s="7">
        <f ca="1">'Gross Levered IRR'!AB72</f>
        <v>0.20230879409080527</v>
      </c>
      <c r="AC37" s="7">
        <f ca="1">'Gross Levered IRR'!AC72</f>
        <v>0.20285278761328551</v>
      </c>
      <c r="AD37" s="7">
        <f ca="1">'Gross Levered IRR'!AD72</f>
        <v>0.20176556306914506</v>
      </c>
      <c r="AE37" s="7">
        <f ca="1">'Gross Levered IRR'!AE72</f>
        <v>0.20066383725948489</v>
      </c>
      <c r="AF37" s="7">
        <f ca="1">'Gross Levered IRR'!AF72</f>
        <v>0.19854893533057671</v>
      </c>
      <c r="AG37" s="7">
        <f ca="1">'Gross Levered IRR'!AG72</f>
        <v>0.19645775379009089</v>
      </c>
      <c r="AH37" s="7">
        <f ca="1">'Gross Levered IRR'!AH72</f>
        <v>0.19593092485778763</v>
      </c>
      <c r="AI37" s="7">
        <f ca="1">'Gross Levered IRR'!AI72</f>
        <v>0.19536039241548164</v>
      </c>
      <c r="AJ37" s="7">
        <f ca="1">'Gross Levered IRR'!AJ72</f>
        <v>0.19453860659087963</v>
      </c>
      <c r="AK37" s="7">
        <f ca="1">'Gross Levered IRR'!AK72</f>
        <v>0.19373884220966398</v>
      </c>
      <c r="AL37" s="7">
        <f ca="1">'Gross Levered IRR'!AL72</f>
        <v>0.19296031890209209</v>
      </c>
      <c r="AM37" s="7">
        <f ca="1">'Gross Levered IRR'!AM72</f>
        <v>0.1922022937916732</v>
      </c>
      <c r="AN37" s="7">
        <f ca="1">'Gross Levered IRR'!AN72</f>
        <v>0.19146405923893695</v>
      </c>
      <c r="AO37" s="7">
        <f ca="1">'Gross Levered IRR'!AO72</f>
        <v>0.19074494074289872</v>
      </c>
      <c r="AP37" s="7">
        <f ca="1">'Gross Levered IRR'!AP72</f>
        <v>0.18948659508252108</v>
      </c>
      <c r="AQ37" s="7">
        <f ca="1">'Gross Levered IRR'!AQ72</f>
        <v>0.18829273153467896</v>
      </c>
      <c r="AR37" s="7">
        <f ca="1">'Gross Levered IRR'!AR72</f>
        <v>0.18646009267143038</v>
      </c>
      <c r="AS37" s="7">
        <f ca="1">'Gross Levered IRR'!AS72</f>
        <v>0.18471024748149767</v>
      </c>
      <c r="AT37" s="7">
        <f ca="1">'Gross Levered IRR'!AT72</f>
        <v>0.18663656021381869</v>
      </c>
      <c r="AU37" s="7">
        <f ca="1">'Gross Levered IRR'!AU72</f>
        <v>0.18828237895024813</v>
      </c>
      <c r="AV37" s="7">
        <f ca="1">'Gross Levered IRR'!AV72</f>
        <v>0.18891070977648394</v>
      </c>
      <c r="AW37" s="7">
        <f ca="1">'Gross Levered IRR'!AW72</f>
        <v>0.18947960810301478</v>
      </c>
      <c r="AX37" s="7">
        <f ca="1">'Gross Levered IRR'!AX72</f>
        <v>0.18812709322349197</v>
      </c>
      <c r="AY37" s="7">
        <f ca="1">'Gross Levered IRR'!AY72</f>
        <v>0.1868746577733329</v>
      </c>
      <c r="AZ37" s="7">
        <f ca="1">'Gross Levered IRR'!AZ72</f>
        <v>0.18667228259405344</v>
      </c>
      <c r="BA37" s="7">
        <f ca="1">'Gross Levered IRR'!BA72</f>
        <v>0.1864449225121998</v>
      </c>
      <c r="BB37" s="7">
        <f ca="1">'Gross Levered IRR'!BB72</f>
        <v>0.18582458424740866</v>
      </c>
      <c r="BC37" s="7">
        <f ca="1">'Gross Levered IRR'!BC72</f>
        <v>0.18522289031793027</v>
      </c>
      <c r="BD37" s="7">
        <f ca="1">'Gross Levered IRR'!BD72</f>
        <v>0.18482094718010034</v>
      </c>
      <c r="BE37" s="7">
        <f ca="1">'Gross Levered IRR'!BE72</f>
        <v>0.1844178333608828</v>
      </c>
      <c r="BF37" s="7">
        <f ca="1">'Gross Levered IRR'!BF72</f>
        <v>0.18398599931819293</v>
      </c>
      <c r="BG37" s="7">
        <f ca="1">'Gross Levered IRR'!BG72</f>
        <v>0.18356082053717082</v>
      </c>
      <c r="BH37" s="7">
        <f ca="1">'Gross Levered IRR'!BH72</f>
        <v>0.18260343946544078</v>
      </c>
      <c r="BI37" s="7">
        <f ca="1">'Gross Levered IRR'!BI72</f>
        <v>0.18169241650251555</v>
      </c>
    </row>
    <row r="38" spans="1:61" x14ac:dyDescent="0.25">
      <c r="A38" t="s">
        <v>90</v>
      </c>
      <c r="D38" s="7">
        <f ca="1">'Levered IRR'!D72</f>
        <v>1.6161159783704564</v>
      </c>
      <c r="E38" s="7">
        <f ca="1">'Levered IRR'!E72</f>
        <v>0.96073964254865118</v>
      </c>
      <c r="F38" s="7">
        <f ca="1">'Levered IRR'!F72</f>
        <v>0.76891825212064924</v>
      </c>
      <c r="G38" s="7">
        <f ca="1">'Levered IRR'!G72</f>
        <v>0.48098915842947743</v>
      </c>
      <c r="H38" s="7">
        <f ca="1">'Levered IRR'!H72</f>
        <v>0.4178018324285766</v>
      </c>
      <c r="I38" s="7">
        <f ca="1">'Levered IRR'!I72</f>
        <v>0.37677081726599271</v>
      </c>
      <c r="J38" s="7">
        <f ca="1">'Levered IRR'!J72</f>
        <v>0.34112454091627908</v>
      </c>
      <c r="K38" s="7">
        <f ca="1">'Levered IRR'!K72</f>
        <v>0.31467888461140325</v>
      </c>
      <c r="L38" s="7">
        <f ca="1">'Levered IRR'!L72</f>
        <v>0.29059071698564631</v>
      </c>
      <c r="M38" s="7">
        <f ca="1">'Levered IRR'!M72</f>
        <v>0.27121570841021714</v>
      </c>
      <c r="N38" s="7">
        <f ca="1">'Levered IRR'!N72</f>
        <v>0.25987524814717311</v>
      </c>
      <c r="O38" s="7">
        <f ca="1">'Levered IRR'!O72</f>
        <v>0.25016446278225146</v>
      </c>
      <c r="P38" s="7">
        <f ca="1">'Levered IRR'!P72</f>
        <v>0.24115047622420227</v>
      </c>
      <c r="Q38" s="7">
        <f ca="1">'Levered IRR'!Q72</f>
        <v>0.23335607346280152</v>
      </c>
      <c r="R38" s="7">
        <f ca="1">'Levered IRR'!R72</f>
        <v>0.21128393156709535</v>
      </c>
      <c r="S38" s="7">
        <f ca="1">'Levered IRR'!S72</f>
        <v>0.20153692736728424</v>
      </c>
      <c r="T38" s="7">
        <f ca="1">'Levered IRR'!T72</f>
        <v>0.18792408278806438</v>
      </c>
      <c r="U38" s="7">
        <f ca="1">'Levered IRR'!U72</f>
        <v>0.18316668131863345</v>
      </c>
      <c r="V38" s="7">
        <f ca="1">'Levered IRR'!V72</f>
        <v>0.17386575988788056</v>
      </c>
      <c r="W38" s="7">
        <f ca="1">'Levered IRR'!W72</f>
        <v>0.16547906511580357</v>
      </c>
      <c r="X38" s="7">
        <f ca="1">'Levered IRR'!X72</f>
        <v>0.16309209367781596</v>
      </c>
      <c r="Y38" s="7">
        <f ca="1">'Levered IRR'!Y72</f>
        <v>0.16080108698705065</v>
      </c>
      <c r="Z38" s="7">
        <f ca="1">'Levered IRR'!Z72</f>
        <v>0.17342885210061132</v>
      </c>
      <c r="AA38" s="7">
        <f ca="1">'Levered IRR'!AA72</f>
        <v>0.18376694439555474</v>
      </c>
      <c r="AB38" s="7">
        <f ca="1">'Levered IRR'!AB72</f>
        <v>0.18457188088719567</v>
      </c>
      <c r="AC38" s="7">
        <f ca="1">'Levered IRR'!AC72</f>
        <v>0.18521594938993036</v>
      </c>
      <c r="AD38" s="7">
        <f ca="1">'Levered IRR'!AD72</f>
        <v>0.18417074897146546</v>
      </c>
      <c r="AE38" s="7">
        <f ca="1">'Levered IRR'!AE72</f>
        <v>0.18310344821560998</v>
      </c>
      <c r="AF38" s="7">
        <f ca="1">'Levered IRR'!AF72</f>
        <v>0.18097535751228611</v>
      </c>
      <c r="AG38" s="7">
        <f ca="1">'Levered IRR'!AG72</f>
        <v>0.17886400134517566</v>
      </c>
      <c r="AH38" s="7">
        <f ca="1">'Levered IRR'!AH72</f>
        <v>0.17837825781604821</v>
      </c>
      <c r="AI38" s="7">
        <f ca="1">'Levered IRR'!AI72</f>
        <v>0.17784218242736305</v>
      </c>
      <c r="AJ38" s="7">
        <f ca="1">'Levered IRR'!AJ72</f>
        <v>0.17703737854702095</v>
      </c>
      <c r="AK38" s="7">
        <f ca="1">'Levered IRR'!AK72</f>
        <v>0.17625162280101647</v>
      </c>
      <c r="AL38" s="7">
        <f ca="1">'Levered IRR'!AL72</f>
        <v>0.1754843481271855</v>
      </c>
      <c r="AM38" s="7">
        <f ca="1">'Levered IRR'!AM72</f>
        <v>0.17473500453726221</v>
      </c>
      <c r="AN38" s="7">
        <f ca="1">'Levered IRR'!AN72</f>
        <v>0.17400305931897231</v>
      </c>
      <c r="AO38" s="7">
        <f ca="1">'Levered IRR'!AO72</f>
        <v>0.17328799704607545</v>
      </c>
      <c r="AP38" s="7">
        <f ca="1">'Levered IRR'!AP72</f>
        <v>0.17199550209327419</v>
      </c>
      <c r="AQ38" s="7">
        <f ca="1">'Levered IRR'!AQ72</f>
        <v>0.17076747827596783</v>
      </c>
      <c r="AR38" s="7">
        <f ca="1">'Levered IRR'!AR72</f>
        <v>0.16884995059144892</v>
      </c>
      <c r="AS38" s="7">
        <f ca="1">'Levered IRR'!AS72</f>
        <v>0.16701539598022364</v>
      </c>
      <c r="AT38" s="7">
        <f ca="1">'Levered IRR'!AT72</f>
        <v>0.16913264189826038</v>
      </c>
      <c r="AU38" s="7">
        <f ca="1">'Levered IRR'!AU72</f>
        <v>0.17094586364711928</v>
      </c>
      <c r="AV38" s="7">
        <f ca="1">'Levered IRR'!AV72</f>
        <v>0.1716619864075426</v>
      </c>
      <c r="AW38" s="7">
        <f ca="1">'Levered IRR'!AW72</f>
        <v>0.1723130258538581</v>
      </c>
      <c r="AX38" s="7">
        <f ca="1">'Levered IRR'!AX72</f>
        <v>0.17088510960739889</v>
      </c>
      <c r="AY38" s="7">
        <f ca="1">'Levered IRR'!AY72</f>
        <v>0.16956138100819351</v>
      </c>
      <c r="AZ38" s="7">
        <f ca="1">'Levered IRR'!AZ72</f>
        <v>0.16937772038835974</v>
      </c>
      <c r="BA38" s="7">
        <f ca="1">'Levered IRR'!BA72</f>
        <v>0.16916476596749508</v>
      </c>
      <c r="BB38" s="7">
        <f ca="1">'Levered IRR'!BB72</f>
        <v>0.16851898785301622</v>
      </c>
      <c r="BC38" s="7">
        <f ca="1">'Levered IRR'!BC72</f>
        <v>0.16789121757154235</v>
      </c>
      <c r="BD38" s="7">
        <f ca="1">'Levered IRR'!BD72</f>
        <v>0.16748062120984097</v>
      </c>
      <c r="BE38" s="7">
        <f ca="1">'Levered IRR'!BE72</f>
        <v>0.16706687915657081</v>
      </c>
      <c r="BF38" s="7">
        <f ca="1">'Levered IRR'!BF72</f>
        <v>0.16661944981153298</v>
      </c>
      <c r="BG38" s="7">
        <f ca="1">'Levered IRR'!BG72</f>
        <v>0.16617756945318951</v>
      </c>
      <c r="BH38" s="7">
        <f ca="1">'Levered IRR'!BH72</f>
        <v>0.16514190323514</v>
      </c>
      <c r="BI38" s="7">
        <f ca="1">'Levered IRR'!BI72</f>
        <v>0.16415504169230255</v>
      </c>
    </row>
    <row r="39" spans="1:61" x14ac:dyDescent="0.25">
      <c r="A39" t="s">
        <v>406</v>
      </c>
      <c r="D39" s="7">
        <f ca="1">D37-D38</f>
        <v>7.5031443832497935E-2</v>
      </c>
      <c r="E39" s="7">
        <f t="shared" ref="E39:BI39" ca="1" si="10">E37-E38</f>
        <v>4.1285057353021459E-2</v>
      </c>
      <c r="F39" s="7">
        <f t="shared" ca="1" si="10"/>
        <v>3.2831910787902263E-2</v>
      </c>
      <c r="G39" s="7">
        <f t="shared" ca="1" si="10"/>
        <v>2.6623605077548795E-2</v>
      </c>
      <c r="H39" s="7">
        <f t="shared" ca="1" si="10"/>
        <v>2.4381690870145967E-2</v>
      </c>
      <c r="I39" s="7">
        <f t="shared" ca="1" si="10"/>
        <v>2.2961892118050109E-2</v>
      </c>
      <c r="J39" s="7">
        <f t="shared" ca="1" si="10"/>
        <v>2.1944935656793563E-2</v>
      </c>
      <c r="K39" s="7">
        <f t="shared" ca="1" si="10"/>
        <v>2.1207895297552293E-2</v>
      </c>
      <c r="L39" s="7">
        <f t="shared" ca="1" si="10"/>
        <v>2.0651127400353575E-2</v>
      </c>
      <c r="M39" s="7">
        <f t="shared" ca="1" si="10"/>
        <v>2.0222010096074383E-2</v>
      </c>
      <c r="N39" s="7">
        <f t="shared" ca="1" si="10"/>
        <v>1.9881889461986768E-2</v>
      </c>
      <c r="O39" s="7">
        <f t="shared" ca="1" si="10"/>
        <v>1.9602549140619541E-2</v>
      </c>
      <c r="P39" s="7">
        <f t="shared" ca="1" si="10"/>
        <v>1.9373471775292916E-2</v>
      </c>
      <c r="Q39" s="7">
        <f t="shared" ca="1" si="10"/>
        <v>1.9180212202512203E-2</v>
      </c>
      <c r="R39" s="7">
        <f t="shared" ca="1" si="10"/>
        <v>1.9168539647647309E-2</v>
      </c>
      <c r="S39" s="7">
        <f t="shared" ca="1" si="10"/>
        <v>1.905634113576582E-2</v>
      </c>
      <c r="T39" s="7">
        <f t="shared" ca="1" si="10"/>
        <v>1.8809920120635759E-2</v>
      </c>
      <c r="U39" s="7">
        <f t="shared" ca="1" si="10"/>
        <v>1.8744707188174337E-2</v>
      </c>
      <c r="V39" s="7">
        <f t="shared" ca="1" si="10"/>
        <v>1.8785927224362231E-2</v>
      </c>
      <c r="W39" s="7">
        <f t="shared" ca="1" si="10"/>
        <v>1.8836655662773927E-2</v>
      </c>
      <c r="X39" s="7">
        <f t="shared" ca="1" si="10"/>
        <v>1.8769071414405314E-2</v>
      </c>
      <c r="Y39" s="7">
        <f t="shared" ca="1" si="10"/>
        <v>1.8710725347138801E-2</v>
      </c>
      <c r="Z39" s="7">
        <f t="shared" ca="1" si="10"/>
        <v>1.8240188872119978E-2</v>
      </c>
      <c r="AA39" s="7">
        <f t="shared" ca="1" si="10"/>
        <v>1.784643307144429E-2</v>
      </c>
      <c r="AB39" s="7">
        <f t="shared" ca="1" si="10"/>
        <v>1.7736913203609594E-2</v>
      </c>
      <c r="AC39" s="7">
        <f t="shared" ca="1" si="10"/>
        <v>1.7636838223355156E-2</v>
      </c>
      <c r="AD39" s="7">
        <f t="shared" ca="1" si="10"/>
        <v>1.7594814097679601E-2</v>
      </c>
      <c r="AE39" s="7">
        <f t="shared" ca="1" si="10"/>
        <v>1.7560389043874913E-2</v>
      </c>
      <c r="AF39" s="7">
        <f t="shared" ca="1" si="10"/>
        <v>1.7573577818290609E-2</v>
      </c>
      <c r="AG39" s="7">
        <f t="shared" ca="1" si="10"/>
        <v>1.7593752444915234E-2</v>
      </c>
      <c r="AH39" s="7">
        <f t="shared" ca="1" si="10"/>
        <v>1.7552667041739412E-2</v>
      </c>
      <c r="AI39" s="7">
        <f t="shared" ca="1" si="10"/>
        <v>1.7518209988118594E-2</v>
      </c>
      <c r="AJ39" s="7">
        <f t="shared" ca="1" si="10"/>
        <v>1.7501228043858674E-2</v>
      </c>
      <c r="AK39" s="7">
        <f t="shared" ca="1" si="10"/>
        <v>1.7487219408647503E-2</v>
      </c>
      <c r="AL39" s="7">
        <f t="shared" ca="1" si="10"/>
        <v>1.7475970774906591E-2</v>
      </c>
      <c r="AM39" s="7">
        <f t="shared" ca="1" si="10"/>
        <v>1.7467289254410989E-2</v>
      </c>
      <c r="AN39" s="7">
        <f t="shared" ca="1" si="10"/>
        <v>1.7460999919964637E-2</v>
      </c>
      <c r="AO39" s="7">
        <f t="shared" ca="1" si="10"/>
        <v>1.7456943696823268E-2</v>
      </c>
      <c r="AP39" s="7">
        <f t="shared" ca="1" si="10"/>
        <v>1.7491092989246892E-2</v>
      </c>
      <c r="AQ39" s="7">
        <f t="shared" ca="1" si="10"/>
        <v>1.7525253258711126E-2</v>
      </c>
      <c r="AR39" s="7">
        <f t="shared" ca="1" si="10"/>
        <v>1.7610142079981461E-2</v>
      </c>
      <c r="AS39" s="7">
        <f t="shared" ca="1" si="10"/>
        <v>1.7694851501274034E-2</v>
      </c>
      <c r="AT39" s="7">
        <f t="shared" ca="1" si="10"/>
        <v>1.7503918315558309E-2</v>
      </c>
      <c r="AU39" s="7">
        <f t="shared" ca="1" si="10"/>
        <v>1.7336515303128852E-2</v>
      </c>
      <c r="AV39" s="7">
        <f t="shared" ca="1" si="10"/>
        <v>1.7248723368941343E-2</v>
      </c>
      <c r="AW39" s="7">
        <f t="shared" ca="1" si="10"/>
        <v>1.7166582249156681E-2</v>
      </c>
      <c r="AX39" s="7">
        <f t="shared" ca="1" si="10"/>
        <v>1.7241983616093082E-2</v>
      </c>
      <c r="AY39" s="7">
        <f t="shared" ca="1" si="10"/>
        <v>1.7313276765139385E-2</v>
      </c>
      <c r="AZ39" s="7">
        <f t="shared" ca="1" si="10"/>
        <v>1.7294562205693698E-2</v>
      </c>
      <c r="BA39" s="7">
        <f t="shared" ca="1" si="10"/>
        <v>1.7280156544704717E-2</v>
      </c>
      <c r="BB39" s="7">
        <f t="shared" ca="1" si="10"/>
        <v>1.7305596394392442E-2</v>
      </c>
      <c r="BC39" s="7">
        <f t="shared" ca="1" si="10"/>
        <v>1.7331672746387916E-2</v>
      </c>
      <c r="BD39" s="7">
        <f t="shared" ca="1" si="10"/>
        <v>1.7340325970259363E-2</v>
      </c>
      <c r="BE39" s="7">
        <f t="shared" ca="1" si="10"/>
        <v>1.7350954204311986E-2</v>
      </c>
      <c r="BF39" s="7">
        <f t="shared" ca="1" si="10"/>
        <v>1.7366549506659945E-2</v>
      </c>
      <c r="BG39" s="7">
        <f t="shared" ca="1" si="10"/>
        <v>1.738325108398131E-2</v>
      </c>
      <c r="BH39" s="7">
        <f t="shared" ca="1" si="10"/>
        <v>1.7461536230300778E-2</v>
      </c>
      <c r="BI39" s="7">
        <f t="shared" ca="1" si="10"/>
        <v>1.7537374810213002E-2</v>
      </c>
    </row>
    <row r="40" spans="1:61" x14ac:dyDescent="0.25">
      <c r="A40" t="s">
        <v>404</v>
      </c>
      <c r="D40" s="7">
        <f ca="1">'Waterfall and TWR'!D253</f>
        <v>1.1221936517544631</v>
      </c>
      <c r="E40" s="7">
        <f ca="1">'Waterfall and TWR'!E253</f>
        <v>0.70405514463300412</v>
      </c>
      <c r="F40" s="7">
        <f ca="1">'Waterfall and TWR'!F253</f>
        <v>0.57811735323585456</v>
      </c>
      <c r="G40" s="7">
        <f ca="1">'Waterfall and TWR'!G253</f>
        <v>0.37078979427165315</v>
      </c>
      <c r="H40" s="7">
        <f ca="1">'Waterfall and TWR'!H253</f>
        <v>0.32596019599416404</v>
      </c>
      <c r="I40" s="7">
        <f ca="1">'Waterfall and TWR'!I253</f>
        <v>0.29669565234962647</v>
      </c>
      <c r="J40" s="7">
        <f ca="1">'Waterfall and TWR'!J253</f>
        <v>0.270750964964519</v>
      </c>
      <c r="K40" s="7">
        <f ca="1">'Waterfall and TWR'!K253</f>
        <v>0.2514036080774853</v>
      </c>
      <c r="L40" s="7">
        <f ca="1">'Waterfall and TWR'!L253</f>
        <v>0.23349182812633495</v>
      </c>
      <c r="M40" s="7">
        <f ca="1">'Waterfall and TWR'!M253</f>
        <v>0.21901302367967412</v>
      </c>
      <c r="N40" s="7">
        <f ca="1">'Waterfall and TWR'!N253</f>
        <v>0.21074688749978243</v>
      </c>
      <c r="O40" s="7">
        <f ca="1">'Waterfall and TWR'!O253</f>
        <v>0.20367234154037162</v>
      </c>
      <c r="P40" s="7">
        <f ca="1">'Waterfall and TWR'!P253</f>
        <v>0.19705797984759199</v>
      </c>
      <c r="Q40" s="7">
        <f ca="1">'Waterfall and TWR'!Q253</f>
        <v>0.19134478801941635</v>
      </c>
      <c r="R40" s="7">
        <f ca="1">'Waterfall and TWR'!R253</f>
        <v>0.17387449246893549</v>
      </c>
      <c r="S40" s="7">
        <f ca="1">'Waterfall and TWR'!S253</f>
        <v>0.16636782480618018</v>
      </c>
      <c r="T40" s="7">
        <f ca="1">'Waterfall and TWR'!T253</f>
        <v>0.15557248733258655</v>
      </c>
      <c r="U40" s="7">
        <f ca="1">'Waterfall and TWR'!U253</f>
        <v>0.1521242515512311</v>
      </c>
      <c r="V40" s="7">
        <f ca="1">'Waterfall and TWR'!V253</f>
        <v>0.1448752756365459</v>
      </c>
      <c r="W40" s="7">
        <f ca="1">'Waterfall and TWR'!W253</f>
        <v>0.13831046248642043</v>
      </c>
      <c r="X40" s="7">
        <f ca="1">'Waterfall and TWR'!X253</f>
        <v>0.13664522246453381</v>
      </c>
      <c r="Y40" s="7">
        <f ca="1">'Waterfall and TWR'!Y253</f>
        <v>0.13503646609169206</v>
      </c>
      <c r="Z40" s="7">
        <f ca="1">'Waterfall and TWR'!Z253</f>
        <v>0.14590802690083593</v>
      </c>
      <c r="AA40" s="7">
        <f ca="1">'Waterfall and TWR'!AA253</f>
        <v>0.15501463277119321</v>
      </c>
      <c r="AB40" s="7">
        <f ca="1">'Waterfall and TWR'!AB253</f>
        <v>0.15656335945342104</v>
      </c>
      <c r="AC40" s="7">
        <f ca="1">'Waterfall and TWR'!AC253</f>
        <v>0.15791457857148861</v>
      </c>
      <c r="AD40" s="7">
        <f ca="1">'Waterfall and TWR'!AD253</f>
        <v>0.15760976653916758</v>
      </c>
      <c r="AE40" s="7">
        <f ca="1">'Waterfall and TWR'!AE253</f>
        <v>0.15723107385091639</v>
      </c>
      <c r="AF40" s="7">
        <f ca="1">'Waterfall and TWR'!AF253</f>
        <v>0.15578672076374045</v>
      </c>
      <c r="AG40" s="7">
        <f ca="1">'Waterfall and TWR'!AG253</f>
        <v>0.15431169264668498</v>
      </c>
      <c r="AH40" s="7">
        <f ca="1">'Waterfall and TWR'!AH253</f>
        <v>0.15436019998517692</v>
      </c>
      <c r="AI40" s="7">
        <f ca="1">'Waterfall and TWR'!AI253</f>
        <v>0.15432957108971923</v>
      </c>
      <c r="AJ40" s="7">
        <f ca="1">'Waterfall and TWR'!AJ253</f>
        <v>0.15401094132726545</v>
      </c>
      <c r="AK40" s="7">
        <f ca="1">'Waterfall and TWR'!AK253</f>
        <v>0.15368518356742911</v>
      </c>
      <c r="AL40" s="7">
        <f ca="1">'Waterfall and TWR'!AL253</f>
        <v>0.15335368892991119</v>
      </c>
      <c r="AM40" s="7">
        <f ca="1">'Waterfall and TWR'!AM253</f>
        <v>0.15301767573256742</v>
      </c>
      <c r="AN40" s="7">
        <f ca="1">'Waterfall and TWR'!AN253</f>
        <v>0.15267821205005849</v>
      </c>
      <c r="AO40" s="7">
        <f ca="1">'Waterfall and TWR'!AO253</f>
        <v>0.15233623501091786</v>
      </c>
      <c r="AP40" s="7">
        <f ca="1">'Waterfall and TWR'!AP253</f>
        <v>0.15141232485018996</v>
      </c>
      <c r="AQ40" s="7">
        <f ca="1">'Waterfall and TWR'!AQ253</f>
        <v>0.15053321946592768</v>
      </c>
      <c r="AR40" s="7">
        <f ca="1">'Waterfall and TWR'!AR253</f>
        <v>0.14896133803825928</v>
      </c>
      <c r="AS40" s="7">
        <f ca="1">'Waterfall and TWR'!AS253</f>
        <v>0.14745442285654686</v>
      </c>
      <c r="AT40" s="7">
        <f ca="1">'Waterfall and TWR'!AT253</f>
        <v>0.1498160485152169</v>
      </c>
      <c r="AU40" s="7">
        <f ca="1">'Waterfall and TWR'!AU253</f>
        <v>0.15187521292512551</v>
      </c>
      <c r="AV40" s="7">
        <f ca="1">'Waterfall and TWR'!AV253</f>
        <v>0.15284950420607935</v>
      </c>
      <c r="AW40" s="7">
        <f ca="1">'Waterfall and TWR'!AW253</f>
        <v>0.15375191456098425</v>
      </c>
      <c r="AX40" s="7">
        <f ca="1">'Waterfall and TWR'!AX253</f>
        <v>0.15259359587686738</v>
      </c>
      <c r="AY40" s="7">
        <f ca="1">'Waterfall and TWR'!AY253</f>
        <v>0.15152433107803187</v>
      </c>
      <c r="AZ40" s="7">
        <f ca="1">'Waterfall and TWR'!AZ253</f>
        <v>0.15157057244017191</v>
      </c>
      <c r="BA40" s="7">
        <f ca="1">'Waterfall and TWR'!BA253</f>
        <v>0.1515773087458423</v>
      </c>
      <c r="BB40" s="7">
        <f ca="1">'Waterfall and TWR'!BB253</f>
        <v>0.15114474880160089</v>
      </c>
      <c r="BC40" s="7">
        <f ca="1">'Waterfall and TWR'!BC253</f>
        <v>0.15072098032050274</v>
      </c>
      <c r="BD40" s="7">
        <f ca="1">'Waterfall and TWR'!BD253</f>
        <v>0.150504629179254</v>
      </c>
      <c r="BE40" s="7">
        <f ca="1">'Waterfall and TWR'!BE253</f>
        <v>0.15027770730097711</v>
      </c>
      <c r="BF40" s="7">
        <f ca="1">'Waterfall and TWR'!BF253</f>
        <v>0.15001013364992954</v>
      </c>
      <c r="BG40" s="7">
        <f ca="1">'Waterfall and TWR'!BG253</f>
        <v>0.14974142019937609</v>
      </c>
      <c r="BH40" s="7">
        <f ca="1">'Waterfall and TWR'!BH253</f>
        <v>0.14887291940712921</v>
      </c>
      <c r="BI40" s="7">
        <f ca="1">'Waterfall and TWR'!BI253</f>
        <v>0.14804573247051289</v>
      </c>
    </row>
    <row r="41" spans="1:61" x14ac:dyDescent="0.25">
      <c r="A41" t="s">
        <v>407</v>
      </c>
      <c r="D41" s="8">
        <f ca="1">D37-D40</f>
        <v>0.56895377044849127</v>
      </c>
      <c r="E41" s="8">
        <f t="shared" ref="E41:BI41" ca="1" si="11">E37-E40</f>
        <v>0.29796955526866853</v>
      </c>
      <c r="F41" s="8">
        <f t="shared" ca="1" si="11"/>
        <v>0.22363280967269694</v>
      </c>
      <c r="G41" s="8">
        <f t="shared" ca="1" si="11"/>
        <v>0.13682296923537307</v>
      </c>
      <c r="H41" s="8">
        <f t="shared" ca="1" si="11"/>
        <v>0.11622332730455853</v>
      </c>
      <c r="I41" s="8">
        <f t="shared" ca="1" si="11"/>
        <v>0.10303705703441635</v>
      </c>
      <c r="J41" s="8">
        <f t="shared" ca="1" si="11"/>
        <v>9.2318511608553644E-2</v>
      </c>
      <c r="K41" s="8">
        <f t="shared" ca="1" si="11"/>
        <v>8.448317183147025E-2</v>
      </c>
      <c r="L41" s="8">
        <f t="shared" ca="1" si="11"/>
        <v>7.7750016259664934E-2</v>
      </c>
      <c r="M41" s="8">
        <f t="shared" ca="1" si="11"/>
        <v>7.2424694826617397E-2</v>
      </c>
      <c r="N41" s="8">
        <f t="shared" ca="1" si="11"/>
        <v>6.9010250109377447E-2</v>
      </c>
      <c r="O41" s="8">
        <f t="shared" ca="1" si="11"/>
        <v>6.6094670382499388E-2</v>
      </c>
      <c r="P41" s="8">
        <f t="shared" ca="1" si="11"/>
        <v>6.3465968151903196E-2</v>
      </c>
      <c r="Q41" s="8">
        <f t="shared" ca="1" si="11"/>
        <v>6.1191497645897375E-2</v>
      </c>
      <c r="R41" s="8">
        <f t="shared" ca="1" si="11"/>
        <v>5.6577978745807167E-2</v>
      </c>
      <c r="S41" s="8">
        <f t="shared" ca="1" si="11"/>
        <v>5.4225443696869879E-2</v>
      </c>
      <c r="T41" s="8">
        <f t="shared" ca="1" si="11"/>
        <v>5.1161515576113592E-2</v>
      </c>
      <c r="U41" s="8">
        <f t="shared" ca="1" si="11"/>
        <v>4.9787136955576683E-2</v>
      </c>
      <c r="V41" s="8">
        <f t="shared" ca="1" si="11"/>
        <v>4.7776411475696889E-2</v>
      </c>
      <c r="W41" s="8">
        <f t="shared" ca="1" si="11"/>
        <v>4.600525829215707E-2</v>
      </c>
      <c r="X41" s="8">
        <f t="shared" ca="1" si="11"/>
        <v>4.5215942627687467E-2</v>
      </c>
      <c r="Y41" s="8">
        <f t="shared" ca="1" si="11"/>
        <v>4.4475346242497382E-2</v>
      </c>
      <c r="Z41" s="8">
        <f t="shared" ca="1" si="11"/>
        <v>4.5761014071895367E-2</v>
      </c>
      <c r="AA41" s="8">
        <f t="shared" ca="1" si="11"/>
        <v>4.6598744695805827E-2</v>
      </c>
      <c r="AB41" s="8">
        <f t="shared" ca="1" si="11"/>
        <v>4.574543463738423E-2</v>
      </c>
      <c r="AC41" s="8">
        <f t="shared" ca="1" si="11"/>
        <v>4.4938209041796906E-2</v>
      </c>
      <c r="AD41" s="8">
        <f t="shared" ca="1" si="11"/>
        <v>4.4155796529977476E-2</v>
      </c>
      <c r="AE41" s="8">
        <f t="shared" ca="1" si="11"/>
        <v>4.3432763408568498E-2</v>
      </c>
      <c r="AF41" s="8">
        <f t="shared" ca="1" si="11"/>
        <v>4.2762214566836265E-2</v>
      </c>
      <c r="AG41" s="8">
        <f t="shared" ca="1" si="11"/>
        <v>4.2146061143405911E-2</v>
      </c>
      <c r="AH41" s="8">
        <f t="shared" ca="1" si="11"/>
        <v>4.1570724872610709E-2</v>
      </c>
      <c r="AI41" s="8">
        <f t="shared" ca="1" si="11"/>
        <v>4.1030821325762412E-2</v>
      </c>
      <c r="AJ41" s="8">
        <f t="shared" ca="1" si="11"/>
        <v>4.0527665263614177E-2</v>
      </c>
      <c r="AK41" s="8">
        <f t="shared" ca="1" si="11"/>
        <v>4.0053658642234868E-2</v>
      </c>
      <c r="AL41" s="8">
        <f t="shared" ca="1" si="11"/>
        <v>3.9606629972180896E-2</v>
      </c>
      <c r="AM41" s="8">
        <f t="shared" ca="1" si="11"/>
        <v>3.918461805910578E-2</v>
      </c>
      <c r="AN41" s="8">
        <f t="shared" ca="1" si="11"/>
        <v>3.8785847188878453E-2</v>
      </c>
      <c r="AO41" s="8">
        <f t="shared" ca="1" si="11"/>
        <v>3.8408705731980852E-2</v>
      </c>
      <c r="AP41" s="8">
        <f t="shared" ca="1" si="11"/>
        <v>3.807427023233112E-2</v>
      </c>
      <c r="AQ41" s="8">
        <f t="shared" ca="1" si="11"/>
        <v>3.7759512068751278E-2</v>
      </c>
      <c r="AR41" s="8">
        <f t="shared" ca="1" si="11"/>
        <v>3.7498754633171094E-2</v>
      </c>
      <c r="AS41" s="8">
        <f t="shared" ca="1" si="11"/>
        <v>3.7255824624950806E-2</v>
      </c>
      <c r="AT41" s="8">
        <f t="shared" ca="1" si="11"/>
        <v>3.6820511698601788E-2</v>
      </c>
      <c r="AU41" s="8">
        <f t="shared" ca="1" si="11"/>
        <v>3.6407166025122617E-2</v>
      </c>
      <c r="AV41" s="8">
        <f t="shared" ca="1" si="11"/>
        <v>3.6061205570404598E-2</v>
      </c>
      <c r="AW41" s="8">
        <f t="shared" ca="1" si="11"/>
        <v>3.5727693542030536E-2</v>
      </c>
      <c r="AX41" s="8">
        <f t="shared" ca="1" si="11"/>
        <v>3.5533497346624587E-2</v>
      </c>
      <c r="AY41" s="8">
        <f t="shared" ca="1" si="11"/>
        <v>3.5350326695301026E-2</v>
      </c>
      <c r="AZ41" s="8">
        <f t="shared" ca="1" si="11"/>
        <v>3.5101710153881527E-2</v>
      </c>
      <c r="BA41" s="8">
        <f t="shared" ca="1" si="11"/>
        <v>3.4867613766357497E-2</v>
      </c>
      <c r="BB41" s="8">
        <f t="shared" ca="1" si="11"/>
        <v>3.4679835445807772E-2</v>
      </c>
      <c r="BC41" s="8">
        <f t="shared" ca="1" si="11"/>
        <v>3.4501909997427527E-2</v>
      </c>
      <c r="BD41" s="8">
        <f t="shared" ca="1" si="11"/>
        <v>3.4316318000846335E-2</v>
      </c>
      <c r="BE41" s="8">
        <f t="shared" ca="1" si="11"/>
        <v>3.4140126059905684E-2</v>
      </c>
      <c r="BF41" s="8">
        <f t="shared" ca="1" si="11"/>
        <v>3.3975865668263383E-2</v>
      </c>
      <c r="BG41" s="8">
        <f t="shared" ca="1" si="11"/>
        <v>3.3819400337794736E-2</v>
      </c>
      <c r="BH41" s="8">
        <f t="shared" ca="1" si="11"/>
        <v>3.3730520058311564E-2</v>
      </c>
      <c r="BI41" s="8">
        <f t="shared" ca="1" si="11"/>
        <v>3.3646684032002661E-2</v>
      </c>
    </row>
    <row r="43" spans="1:61" x14ac:dyDescent="0.25">
      <c r="A4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3:DQ39"/>
  <sheetViews>
    <sheetView workbookViewId="0"/>
  </sheetViews>
  <sheetFormatPr defaultRowHeight="15" x14ac:dyDescent="0.25"/>
  <cols>
    <col min="1" max="1" width="23.28515625" bestFit="1" customWidth="1"/>
    <col min="3" max="3" width="13.28515625" bestFit="1" customWidth="1"/>
    <col min="4" max="4" width="11.28515625" bestFit="1" customWidth="1"/>
    <col min="5" max="5" width="12.28515625" bestFit="1" customWidth="1"/>
    <col min="6" max="11" width="11.5703125" bestFit="1" customWidth="1"/>
    <col min="12" max="17" width="10.5703125" bestFit="1" customWidth="1"/>
  </cols>
  <sheetData>
    <row r="3" spans="1:121" x14ac:dyDescent="0.25">
      <c r="C3" s="25">
        <f>Timeline!C13</f>
        <v>2014</v>
      </c>
      <c r="D3" s="25">
        <f>C3+1</f>
        <v>2015</v>
      </c>
      <c r="E3" s="25">
        <f t="shared" ref="E3:R3" si="0">D3+1</f>
        <v>2016</v>
      </c>
      <c r="F3" s="25">
        <f t="shared" si="0"/>
        <v>2017</v>
      </c>
      <c r="G3" s="25">
        <f t="shared" si="0"/>
        <v>2018</v>
      </c>
      <c r="H3" s="25">
        <f t="shared" si="0"/>
        <v>2019</v>
      </c>
      <c r="I3" s="25">
        <f t="shared" si="0"/>
        <v>2020</v>
      </c>
      <c r="J3" s="25">
        <f t="shared" si="0"/>
        <v>2021</v>
      </c>
      <c r="K3" s="25">
        <f t="shared" si="0"/>
        <v>2022</v>
      </c>
      <c r="L3" s="25">
        <f t="shared" si="0"/>
        <v>2023</v>
      </c>
      <c r="M3" s="25">
        <f t="shared" si="0"/>
        <v>2024</v>
      </c>
      <c r="N3" s="25">
        <f t="shared" si="0"/>
        <v>2025</v>
      </c>
      <c r="O3" s="25">
        <f t="shared" si="0"/>
        <v>2026</v>
      </c>
      <c r="P3" s="25">
        <f t="shared" si="0"/>
        <v>2027</v>
      </c>
      <c r="Q3" s="25">
        <f t="shared" si="0"/>
        <v>2028</v>
      </c>
      <c r="R3" s="25">
        <f t="shared" si="0"/>
        <v>2029</v>
      </c>
      <c r="S3" s="25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>
        <f>Timeline!CR12</f>
        <v>0</v>
      </c>
      <c r="CS3" s="2">
        <f>Timeline!CS12</f>
        <v>0</v>
      </c>
      <c r="CT3" s="2">
        <f>Timeline!CT12</f>
        <v>0</v>
      </c>
      <c r="CU3" s="2">
        <f>Timeline!CU12</f>
        <v>0</v>
      </c>
      <c r="CV3" s="2">
        <f>Timeline!CV12</f>
        <v>0</v>
      </c>
      <c r="CW3" s="2">
        <f>Timeline!CW12</f>
        <v>0</v>
      </c>
      <c r="CX3" s="2">
        <f>Timeline!CX12</f>
        <v>0</v>
      </c>
      <c r="CY3" s="2">
        <f>Timeline!CY12</f>
        <v>0</v>
      </c>
      <c r="CZ3" s="2">
        <f>Timeline!CZ12</f>
        <v>0</v>
      </c>
      <c r="DA3" s="2">
        <f>Timeline!DA12</f>
        <v>0</v>
      </c>
      <c r="DB3" s="2">
        <f>Timeline!DB12</f>
        <v>0</v>
      </c>
      <c r="DC3" s="2">
        <f>Timeline!DC12</f>
        <v>0</v>
      </c>
      <c r="DD3" s="2">
        <f>Timeline!DD12</f>
        <v>0</v>
      </c>
      <c r="DE3" s="2">
        <f>Timeline!DE12</f>
        <v>0</v>
      </c>
      <c r="DF3" s="2">
        <f>Timeline!DF12</f>
        <v>0</v>
      </c>
      <c r="DG3" s="2">
        <f>Timeline!DG12</f>
        <v>0</v>
      </c>
      <c r="DH3" s="2">
        <f>Timeline!DH12</f>
        <v>0</v>
      </c>
      <c r="DI3" s="2">
        <f>Timeline!DI12</f>
        <v>0</v>
      </c>
      <c r="DJ3" s="2">
        <f>Timeline!DJ12</f>
        <v>0</v>
      </c>
      <c r="DK3" s="2">
        <f>Timeline!DK12</f>
        <v>0</v>
      </c>
      <c r="DL3" s="2">
        <f>Timeline!DL12</f>
        <v>0</v>
      </c>
      <c r="DM3" s="2">
        <f>Timeline!DM12</f>
        <v>0</v>
      </c>
      <c r="DN3" s="2">
        <f>Timeline!DN12</f>
        <v>0</v>
      </c>
      <c r="DO3" s="2">
        <f>Timeline!DO12</f>
        <v>0</v>
      </c>
      <c r="DP3" s="2">
        <f>Timeline!DP12</f>
        <v>0</v>
      </c>
      <c r="DQ3" s="2">
        <f>Timeline!DQ12</f>
        <v>0</v>
      </c>
    </row>
    <row r="5" spans="1:121" x14ac:dyDescent="0.25">
      <c r="A5" s="9" t="str">
        <f>'Qtr Cash Flow'!A7</f>
        <v>Operations</v>
      </c>
    </row>
    <row r="6" spans="1:121" x14ac:dyDescent="0.25">
      <c r="A6" t="str">
        <f>'Qtr Cash Flow'!A8</f>
        <v>Operating Cash Flow</v>
      </c>
      <c r="C6" s="4">
        <f ca="1">SUMIF('Qtr Cash Flow'!$C$4:$BI$4,'Cash Flow'!C$3,'Qtr Cash Flow'!$C8:$BI8)</f>
        <v>380561</v>
      </c>
      <c r="D6" s="4">
        <f ca="1">SUMIF('Qtr Cash Flow'!$C$4:$BI$4,'Cash Flow'!D$3,'Qtr Cash Flow'!$C8:$BI8)</f>
        <v>2649768.2773173433</v>
      </c>
      <c r="E6" s="4">
        <f ca="1">SUMIF('Qtr Cash Flow'!$C$4:$BI$4,'Cash Flow'!E$3,'Qtr Cash Flow'!$C8:$BI8)</f>
        <v>3334360.9315283671</v>
      </c>
      <c r="F6" s="4">
        <f ca="1">SUMIF('Qtr Cash Flow'!$C$4:$BI$4,'Cash Flow'!F$3,'Qtr Cash Flow'!$C8:$BI8)</f>
        <v>3621232.3531394536</v>
      </c>
      <c r="G6" s="4">
        <f ca="1">SUMIF('Qtr Cash Flow'!$C$4:$BI$4,'Cash Flow'!G$3,'Qtr Cash Flow'!$C8:$BI8)</f>
        <v>3939681.5069651878</v>
      </c>
      <c r="H6" s="4">
        <f ca="1">SUMIF('Qtr Cash Flow'!$C$4:$BI$4,'Cash Flow'!H$3,'Qtr Cash Flow'!$C8:$BI8)</f>
        <v>4304584.9978103554</v>
      </c>
      <c r="I6" s="4">
        <f ca="1">SUMIF('Qtr Cash Flow'!$C$4:$BI$4,'Cash Flow'!I$3,'Qtr Cash Flow'!$C8:$BI8)</f>
        <v>4582144.5616497975</v>
      </c>
      <c r="J6" s="4">
        <f ca="1">SUMIF('Qtr Cash Flow'!$C$4:$BI$4,'Cash Flow'!J$3,'Qtr Cash Flow'!$C8:$BI8)</f>
        <v>5097406.0351595618</v>
      </c>
      <c r="K6" s="4">
        <f ca="1">SUMIF('Qtr Cash Flow'!$C$4:$BI$4,'Cash Flow'!K$3,'Qtr Cash Flow'!$C8:$BI8)</f>
        <v>5238828.2770669386</v>
      </c>
      <c r="L6" s="4">
        <f ca="1">SUMIF('Qtr Cash Flow'!$C$4:$BI$4,'Cash Flow'!L$3,'Qtr Cash Flow'!$C8:$BI8)</f>
        <v>5335562.3610459156</v>
      </c>
      <c r="M6" s="4">
        <f ca="1">SUMIF('Qtr Cash Flow'!$C$4:$BI$4,'Cash Flow'!M$3,'Qtr Cash Flow'!$C8:$BI8)</f>
        <v>5495629.2318772906</v>
      </c>
      <c r="N6" s="4">
        <f ca="1">SUMIF('Qtr Cash Flow'!$C$4:$BI$4,'Cash Flow'!N$3,'Qtr Cash Flow'!$C8:$BI8)</f>
        <v>5613745.8555715587</v>
      </c>
      <c r="O6" s="4">
        <f ca="1">SUMIF('Qtr Cash Flow'!$C$4:$BI$4,'Cash Flow'!O$3,'Qtr Cash Flow'!$C8:$BI8)</f>
        <v>5978752.5119693875</v>
      </c>
      <c r="P6" s="4">
        <f ca="1">SUMIF('Qtr Cash Flow'!$C$4:$BI$4,'Cash Flow'!P$3,'Qtr Cash Flow'!$C8:$BI8)</f>
        <v>6149322.6950135063</v>
      </c>
      <c r="Q6" s="4">
        <f ca="1">SUMIF('Qtr Cash Flow'!$C$4:$BI$4,'Cash Flow'!Q$3,'Qtr Cash Flow'!$C8:$BI8)</f>
        <v>6274936.6271665264</v>
      </c>
      <c r="R6" s="4">
        <f ca="1">SUMIF('Qtr Cash Flow'!$C$4:$BI$4,'Cash Flow'!R$3,'Qtr Cash Flow'!$C8:$BI8)</f>
        <v>3205347.4298326755</v>
      </c>
      <c r="S6" s="4">
        <f>SUMIF('Qtr Cash Flow'!$C$4:$BI$4,'Cash Flow'!S$3,'Qtr Cash Flow'!$C8:$BI8)</f>
        <v>0</v>
      </c>
      <c r="T6" s="4">
        <f>SUMIF('Qtr Cash Flow'!$C$4:$BI$4,'Cash Flow'!T$3,'Qtr Cash Flow'!$C8:$BI8)</f>
        <v>0</v>
      </c>
    </row>
    <row r="7" spans="1:121" x14ac:dyDescent="0.25">
      <c r="A7" t="str">
        <f>'Qtr Cash Flow'!A9</f>
        <v>Change in For Sale Inventory</v>
      </c>
      <c r="C7" s="4">
        <f>SUMIF('Qtr Cash Flow'!$C$4:$BI$4,'Cash Flow'!C$3,'Qtr Cash Flow'!$C9:$BI9)</f>
        <v>0</v>
      </c>
      <c r="D7" s="4">
        <f>SUMIF('Qtr Cash Flow'!$C$4:$BI$4,'Cash Flow'!D$3,'Qtr Cash Flow'!$C9:$BI9)</f>
        <v>0</v>
      </c>
      <c r="E7" s="4">
        <f>SUMIF('Qtr Cash Flow'!$C$4:$BI$4,'Cash Flow'!E$3,'Qtr Cash Flow'!$C9:$BI9)</f>
        <v>0</v>
      </c>
      <c r="F7" s="4">
        <f>SUMIF('Qtr Cash Flow'!$C$4:$BI$4,'Cash Flow'!F$3,'Qtr Cash Flow'!$C9:$BI9)</f>
        <v>0</v>
      </c>
      <c r="G7" s="4">
        <f>SUMIF('Qtr Cash Flow'!$C$4:$BI$4,'Cash Flow'!G$3,'Qtr Cash Flow'!$C9:$BI9)</f>
        <v>0</v>
      </c>
      <c r="H7" s="4">
        <f>SUMIF('Qtr Cash Flow'!$C$4:$BI$4,'Cash Flow'!H$3,'Qtr Cash Flow'!$C9:$BI9)</f>
        <v>0</v>
      </c>
      <c r="I7" s="4">
        <f>SUMIF('Qtr Cash Flow'!$C$4:$BI$4,'Cash Flow'!I$3,'Qtr Cash Flow'!$C9:$BI9)</f>
        <v>0</v>
      </c>
      <c r="J7" s="4">
        <f>SUMIF('Qtr Cash Flow'!$C$4:$BI$4,'Cash Flow'!J$3,'Qtr Cash Flow'!$C9:$BI9)</f>
        <v>0</v>
      </c>
      <c r="K7" s="4">
        <f>SUMIF('Qtr Cash Flow'!$C$4:$BI$4,'Cash Flow'!K$3,'Qtr Cash Flow'!$C9:$BI9)</f>
        <v>0</v>
      </c>
      <c r="L7" s="4">
        <f>SUMIF('Qtr Cash Flow'!$C$4:$BI$4,'Cash Flow'!L$3,'Qtr Cash Flow'!$C9:$BI9)</f>
        <v>0</v>
      </c>
      <c r="M7" s="4">
        <f>SUMIF('Qtr Cash Flow'!$C$4:$BI$4,'Cash Flow'!M$3,'Qtr Cash Flow'!$C9:$BI9)</f>
        <v>0</v>
      </c>
      <c r="N7" s="4">
        <f>SUMIF('Qtr Cash Flow'!$C$4:$BI$4,'Cash Flow'!N$3,'Qtr Cash Flow'!$C9:$BI9)</f>
        <v>0</v>
      </c>
      <c r="O7" s="4">
        <f>SUMIF('Qtr Cash Flow'!$C$4:$BI$4,'Cash Flow'!O$3,'Qtr Cash Flow'!$C9:$BI9)</f>
        <v>0</v>
      </c>
      <c r="P7" s="4">
        <f>SUMIF('Qtr Cash Flow'!$C$4:$BI$4,'Cash Flow'!P$3,'Qtr Cash Flow'!$C9:$BI9)</f>
        <v>0</v>
      </c>
      <c r="Q7" s="4">
        <f>SUMIF('Qtr Cash Flow'!$C$4:$BI$4,'Cash Flow'!Q$3,'Qtr Cash Flow'!$C9:$BI9)</f>
        <v>0</v>
      </c>
      <c r="R7" s="4">
        <f>SUMIF('Qtr Cash Flow'!$C$4:$BI$4,'Cash Flow'!R$3,'Qtr Cash Flow'!$C9:$BI9)</f>
        <v>0</v>
      </c>
      <c r="S7" s="4"/>
      <c r="T7" s="4"/>
    </row>
    <row r="8" spans="1:121" x14ac:dyDescent="0.25">
      <c r="A8" t="str">
        <f>'Qtr Cash Flow'!A10</f>
        <v>Change in Deposits</v>
      </c>
      <c r="C8" s="4">
        <f>SUMIF('Qtr Cash Flow'!$C$4:$BI$4,'Cash Flow'!C$3,'Qtr Cash Flow'!$C10:$BI10)</f>
        <v>0</v>
      </c>
      <c r="D8" s="4">
        <f>SUMIF('Qtr Cash Flow'!$C$4:$BI$4,'Cash Flow'!D$3,'Qtr Cash Flow'!$C10:$BI10)</f>
        <v>0</v>
      </c>
      <c r="E8" s="4">
        <f>SUMIF('Qtr Cash Flow'!$C$4:$BI$4,'Cash Flow'!E$3,'Qtr Cash Flow'!$C10:$BI10)</f>
        <v>0</v>
      </c>
      <c r="F8" s="4">
        <f>SUMIF('Qtr Cash Flow'!$C$4:$BI$4,'Cash Flow'!F$3,'Qtr Cash Flow'!$C10:$BI10)</f>
        <v>0</v>
      </c>
      <c r="G8" s="4">
        <f>SUMIF('Qtr Cash Flow'!$C$4:$BI$4,'Cash Flow'!G$3,'Qtr Cash Flow'!$C10:$BI10)</f>
        <v>0</v>
      </c>
      <c r="H8" s="4">
        <f>SUMIF('Qtr Cash Flow'!$C$4:$BI$4,'Cash Flow'!H$3,'Qtr Cash Flow'!$C10:$BI10)</f>
        <v>0</v>
      </c>
      <c r="I8" s="4">
        <f>SUMIF('Qtr Cash Flow'!$C$4:$BI$4,'Cash Flow'!I$3,'Qtr Cash Flow'!$C10:$BI10)</f>
        <v>0</v>
      </c>
      <c r="J8" s="4">
        <f>SUMIF('Qtr Cash Flow'!$C$4:$BI$4,'Cash Flow'!J$3,'Qtr Cash Flow'!$C10:$BI10)</f>
        <v>0</v>
      </c>
      <c r="K8" s="4">
        <f>SUMIF('Qtr Cash Flow'!$C$4:$BI$4,'Cash Flow'!K$3,'Qtr Cash Flow'!$C10:$BI10)</f>
        <v>0</v>
      </c>
      <c r="L8" s="4">
        <f>SUMIF('Qtr Cash Flow'!$C$4:$BI$4,'Cash Flow'!L$3,'Qtr Cash Flow'!$C10:$BI10)</f>
        <v>0</v>
      </c>
      <c r="M8" s="4">
        <f>SUMIF('Qtr Cash Flow'!$C$4:$BI$4,'Cash Flow'!M$3,'Qtr Cash Flow'!$C10:$BI10)</f>
        <v>0</v>
      </c>
      <c r="N8" s="4">
        <f>SUMIF('Qtr Cash Flow'!$C$4:$BI$4,'Cash Flow'!N$3,'Qtr Cash Flow'!$C10:$BI10)</f>
        <v>0</v>
      </c>
      <c r="O8" s="4">
        <f>SUMIF('Qtr Cash Flow'!$C$4:$BI$4,'Cash Flow'!O$3,'Qtr Cash Flow'!$C10:$BI10)</f>
        <v>0</v>
      </c>
      <c r="P8" s="4">
        <f>SUMIF('Qtr Cash Flow'!$C$4:$BI$4,'Cash Flow'!P$3,'Qtr Cash Flow'!$C10:$BI10)</f>
        <v>0</v>
      </c>
      <c r="Q8" s="4">
        <f>SUMIF('Qtr Cash Flow'!$C$4:$BI$4,'Cash Flow'!Q$3,'Qtr Cash Flow'!$C10:$BI10)</f>
        <v>0</v>
      </c>
      <c r="R8" s="4">
        <f>SUMIF('Qtr Cash Flow'!$C$4:$BI$4,'Cash Flow'!R$3,'Qtr Cash Flow'!$C10:$BI10)</f>
        <v>0</v>
      </c>
      <c r="S8" s="4"/>
      <c r="T8" s="4"/>
    </row>
    <row r="9" spans="1:121" x14ac:dyDescent="0.25">
      <c r="A9" t="str">
        <f>'Qtr Cash Flow'!A11</f>
        <v>Interest Expense</v>
      </c>
      <c r="C9" s="4">
        <f>SUMIF('Qtr Cash Flow'!$C$4:$BI$4,'Cash Flow'!C$3,'Qtr Cash Flow'!$C11:$BI11)</f>
        <v>127500.00000000001</v>
      </c>
      <c r="D9" s="4">
        <f>SUMIF('Qtr Cash Flow'!$C$4:$BI$4,'Cash Flow'!D$3,'Qtr Cash Flow'!$C11:$BI11)</f>
        <v>765000</v>
      </c>
      <c r="E9" s="4">
        <f>SUMIF('Qtr Cash Flow'!$C$4:$BI$4,'Cash Flow'!E$3,'Qtr Cash Flow'!$C11:$BI11)</f>
        <v>765000</v>
      </c>
      <c r="F9" s="4">
        <f>SUMIF('Qtr Cash Flow'!$C$4:$BI$4,'Cash Flow'!F$3,'Qtr Cash Flow'!$C11:$BI11)</f>
        <v>760193.67495530902</v>
      </c>
      <c r="G9" s="4">
        <f>SUMIF('Qtr Cash Flow'!$C$4:$BI$4,'Cash Flow'!G$3,'Qtr Cash Flow'!$C11:$BI11)</f>
        <v>747055.37724532327</v>
      </c>
      <c r="H9" s="4">
        <f ca="1">SUMIF('Qtr Cash Flow'!$C$4:$BI$4,'Cash Flow'!H$3,'Qtr Cash Flow'!$C11:$BI11)</f>
        <v>1079281.8160858159</v>
      </c>
      <c r="I9" s="4">
        <f ca="1">SUMIF('Qtr Cash Flow'!$C$4:$BI$4,'Cash Flow'!I$3,'Qtr Cash Flow'!$C11:$BI11)</f>
        <v>1177173.691099999</v>
      </c>
      <c r="J9" s="4">
        <f ca="1">SUMIF('Qtr Cash Flow'!$C$4:$BI$4,'Cash Flow'!J$3,'Qtr Cash Flow'!$C11:$BI11)</f>
        <v>1158423.2462707055</v>
      </c>
      <c r="K9" s="4">
        <f ca="1">SUMIF('Qtr Cash Flow'!$C$4:$BI$4,'Cash Flow'!K$3,'Qtr Cash Flow'!$C11:$BI11)</f>
        <v>1138717.5537122944</v>
      </c>
      <c r="L9" s="4">
        <f ca="1">SUMIF('Qtr Cash Flow'!$C$4:$BI$4,'Cash Flow'!L$3,'Qtr Cash Flow'!$C11:$BI11)</f>
        <v>1118007.9480073703</v>
      </c>
      <c r="M9" s="4">
        <f ca="1">SUMIF('Qtr Cash Flow'!$C$4:$BI$4,'Cash Flow'!M$3,'Qtr Cash Flow'!$C11:$BI11)</f>
        <v>1096243.2844624519</v>
      </c>
      <c r="N9" s="4">
        <f ca="1">SUMIF('Qtr Cash Flow'!$C$4:$BI$4,'Cash Flow'!N$3,'Qtr Cash Flow'!$C11:$BI11)</f>
        <v>1073369.812800416</v>
      </c>
      <c r="O9" s="4">
        <f ca="1">SUMIF('Qtr Cash Flow'!$C$4:$BI$4,'Cash Flow'!O$3,'Qtr Cash Flow'!$C11:$BI11)</f>
        <v>1049331.0444181641</v>
      </c>
      <c r="P9" s="4">
        <f ca="1">SUMIF('Qtr Cash Flow'!$C$4:$BI$4,'Cash Flow'!P$3,'Qtr Cash Flow'!$C11:$BI11)</f>
        <v>1024067.6128816785</v>
      </c>
      <c r="Q9" s="4">
        <f ca="1">SUMIF('Qtr Cash Flow'!$C$4:$BI$4,'Cash Flow'!Q$3,'Qtr Cash Flow'!$C11:$BI11)</f>
        <v>997517.12731396174</v>
      </c>
      <c r="R9" s="4">
        <f ca="1">SUMIF('Qtr Cash Flow'!$C$4:$BI$4,'Cash Flow'!R$3,'Qtr Cash Flow'!$C11:$BI11)</f>
        <v>488382.08824910899</v>
      </c>
      <c r="S9" s="4">
        <f>SUMIF('Qtr Cash Flow'!$C$4:$BI$4,'Cash Flow'!S$3,'Qtr Cash Flow'!$C11:$BI11)</f>
        <v>0</v>
      </c>
      <c r="T9" s="4">
        <f>SUMIF('Qtr Cash Flow'!$C$4:$BI$4,'Cash Flow'!T$3,'Qtr Cash Flow'!$C11:$BI11)</f>
        <v>0</v>
      </c>
    </row>
    <row r="10" spans="1:121" x14ac:dyDescent="0.25">
      <c r="A10" t="str">
        <f>'Qtr Cash Flow'!A12</f>
        <v>Asset Management</v>
      </c>
      <c r="C10" s="4">
        <f ca="1">SUMIF('Qtr Cash Flow'!$C$4:$BI$4,'Cash Flow'!C$3,'Qtr Cash Flow'!$C12:$BI12)</f>
        <v>49007.41828231651</v>
      </c>
      <c r="D10" s="4">
        <f ca="1">SUMIF('Qtr Cash Flow'!$C$4:$BI$4,'Cash Flow'!D$3,'Qtr Cash Flow'!$C12:$BI12)</f>
        <v>217005.87567822824</v>
      </c>
      <c r="E10" s="4">
        <f ca="1">SUMIF('Qtr Cash Flow'!$C$4:$BI$4,'Cash Flow'!E$3,'Qtr Cash Flow'!$C12:$BI12)</f>
        <v>239788.28012482479</v>
      </c>
      <c r="F10" s="4">
        <f ca="1">SUMIF('Qtr Cash Flow'!$C$4:$BI$4,'Cash Flow'!F$3,'Qtr Cash Flow'!$C12:$BI12)</f>
        <v>257527.72545536328</v>
      </c>
      <c r="G10" s="4">
        <f ca="1">SUMIF('Qtr Cash Flow'!$C$4:$BI$4,'Cash Flow'!G$3,'Qtr Cash Flow'!$C12:$BI12)</f>
        <v>275143.44394219876</v>
      </c>
      <c r="H10" s="4">
        <f ca="1">SUMIF('Qtr Cash Flow'!$C$4:$BI$4,'Cash Flow'!H$3,'Qtr Cash Flow'!$C12:$BI12)</f>
        <v>189261.43240373573</v>
      </c>
      <c r="I10" s="4">
        <f ca="1">SUMIF('Qtr Cash Flow'!$C$4:$BI$4,'Cash Flow'!I$3,'Qtr Cash Flow'!$C12:$BI12)</f>
        <v>209842.41154722276</v>
      </c>
      <c r="J10" s="4">
        <f ca="1">SUMIF('Qtr Cash Flow'!$C$4:$BI$4,'Cash Flow'!J$3,'Qtr Cash Flow'!$C12:$BI12)</f>
        <v>263068.72582542204</v>
      </c>
      <c r="K10" s="4">
        <f ca="1">SUMIF('Qtr Cash Flow'!$C$4:$BI$4,'Cash Flow'!K$3,'Qtr Cash Flow'!$C12:$BI12)</f>
        <v>273274.85617299267</v>
      </c>
      <c r="L10" s="4">
        <f ca="1">SUMIF('Qtr Cash Flow'!$C$4:$BI$4,'Cash Flow'!L$3,'Qtr Cash Flow'!$C12:$BI12)</f>
        <v>293773.14963384357</v>
      </c>
      <c r="M10" s="4">
        <f ca="1">SUMIF('Qtr Cash Flow'!$C$4:$BI$4,'Cash Flow'!M$3,'Qtr Cash Flow'!$C12:$BI12)</f>
        <v>314488.17376728042</v>
      </c>
      <c r="N10" s="4">
        <f ca="1">SUMIF('Qtr Cash Flow'!$C$4:$BI$4,'Cash Flow'!N$3,'Qtr Cash Flow'!$C12:$BI12)</f>
        <v>339294.97419723665</v>
      </c>
      <c r="O10" s="4">
        <f ca="1">SUMIF('Qtr Cash Flow'!$C$4:$BI$4,'Cash Flow'!O$3,'Qtr Cash Flow'!$C12:$BI12)</f>
        <v>395033.2123045199</v>
      </c>
      <c r="P10" s="4">
        <f ca="1">SUMIF('Qtr Cash Flow'!$C$4:$BI$4,'Cash Flow'!P$3,'Qtr Cash Flow'!$C12:$BI12)</f>
        <v>413280.10523636237</v>
      </c>
      <c r="Q10" s="4">
        <f ca="1">SUMIF('Qtr Cash Flow'!$C$4:$BI$4,'Cash Flow'!Q$3,'Qtr Cash Flow'!$C12:$BI12)</f>
        <v>440088.59311039036</v>
      </c>
      <c r="R10" s="4">
        <f ca="1">SUMIF('Qtr Cash Flow'!$C$4:$BI$4,'Cash Flow'!R$3,'Qtr Cash Flow'!$C12:$BI12)</f>
        <v>226514.26256897056</v>
      </c>
      <c r="S10" s="4">
        <f>SUMIF('Qtr Cash Flow'!$C$4:$BI$4,'Cash Flow'!S$3,'Qtr Cash Flow'!$C12:$BI12)</f>
        <v>0</v>
      </c>
      <c r="T10" s="4">
        <f>SUMIF('Qtr Cash Flow'!$C$4:$BI$4,'Cash Flow'!T$3,'Qtr Cash Flow'!$C12:$BI12)</f>
        <v>0</v>
      </c>
    </row>
    <row r="11" spans="1:121" x14ac:dyDescent="0.25">
      <c r="A11" t="str">
        <f>'Qtr Cash Flow'!A13</f>
        <v>Net Operating Cash Flow</v>
      </c>
      <c r="C11" s="4">
        <f ca="1">SUMIF('Qtr Cash Flow'!$C$4:$BI$4,'Cash Flow'!C$3,'Qtr Cash Flow'!$C13:$BI13)</f>
        <v>204053.58171768347</v>
      </c>
      <c r="D11" s="4">
        <f ca="1">SUMIF('Qtr Cash Flow'!$C$4:$BI$4,'Cash Flow'!D$3,'Qtr Cash Flow'!$C13:$BI13)</f>
        <v>1667762.4016391153</v>
      </c>
      <c r="E11" s="4">
        <f ca="1">SUMIF('Qtr Cash Flow'!$C$4:$BI$4,'Cash Flow'!E$3,'Qtr Cash Flow'!$C13:$BI13)</f>
        <v>2329572.6514035426</v>
      </c>
      <c r="F11" s="4">
        <f ca="1">SUMIF('Qtr Cash Flow'!$C$4:$BI$4,'Cash Flow'!F$3,'Qtr Cash Flow'!$C13:$BI13)</f>
        <v>2603510.9527287818</v>
      </c>
      <c r="G11" s="4">
        <f ca="1">SUMIF('Qtr Cash Flow'!$C$4:$BI$4,'Cash Flow'!G$3,'Qtr Cash Flow'!$C13:$BI13)</f>
        <v>2917482.6857776656</v>
      </c>
      <c r="H11" s="4">
        <f ca="1">SUMIF('Qtr Cash Flow'!$C$4:$BI$4,'Cash Flow'!H$3,'Qtr Cash Flow'!$C13:$BI13)</f>
        <v>3036041.7493208032</v>
      </c>
      <c r="I11" s="4">
        <f ca="1">SUMIF('Qtr Cash Flow'!$C$4:$BI$4,'Cash Flow'!I$3,'Qtr Cash Flow'!$C13:$BI13)</f>
        <v>3195128.4590025754</v>
      </c>
      <c r="J11" s="4">
        <f ca="1">SUMIF('Qtr Cash Flow'!$C$4:$BI$4,'Cash Flow'!J$3,'Qtr Cash Flow'!$C13:$BI13)</f>
        <v>3675914.0630634343</v>
      </c>
      <c r="K11" s="4">
        <f ca="1">SUMIF('Qtr Cash Flow'!$C$4:$BI$4,'Cash Flow'!K$3,'Qtr Cash Flow'!$C13:$BI13)</f>
        <v>3826835.8671816513</v>
      </c>
      <c r="L11" s="4">
        <f ca="1">SUMIF('Qtr Cash Flow'!$C$4:$BI$4,'Cash Flow'!L$3,'Qtr Cash Flow'!$C13:$BI13)</f>
        <v>3923781.2634047018</v>
      </c>
      <c r="M11" s="4">
        <f ca="1">SUMIF('Qtr Cash Flow'!$C$4:$BI$4,'Cash Flow'!M$3,'Qtr Cash Flow'!$C13:$BI13)</f>
        <v>4084897.7736475584</v>
      </c>
      <c r="N11" s="4">
        <f ca="1">SUMIF('Qtr Cash Flow'!$C$4:$BI$4,'Cash Flow'!N$3,'Qtr Cash Flow'!$C13:$BI13)</f>
        <v>4201081.0685739061</v>
      </c>
      <c r="O11" s="4">
        <f ca="1">SUMIF('Qtr Cash Flow'!$C$4:$BI$4,'Cash Flow'!O$3,'Qtr Cash Flow'!$C13:$BI13)</f>
        <v>4534388.2552467044</v>
      </c>
      <c r="P11" s="4">
        <f ca="1">SUMIF('Qtr Cash Flow'!$C$4:$BI$4,'Cash Flow'!P$3,'Qtr Cash Flow'!$C13:$BI13)</f>
        <v>4711974.9768954655</v>
      </c>
      <c r="Q11" s="4">
        <f ca="1">SUMIF('Qtr Cash Flow'!$C$4:$BI$4,'Cash Flow'!Q$3,'Qtr Cash Flow'!$C13:$BI13)</f>
        <v>4837330.9067421742</v>
      </c>
      <c r="R11" s="4">
        <f ca="1">SUMIF('Qtr Cash Flow'!$C$4:$BI$4,'Cash Flow'!R$3,'Qtr Cash Flow'!$C13:$BI13)</f>
        <v>2490451.0790145956</v>
      </c>
      <c r="S11" s="4">
        <f>SUMIF('Qtr Cash Flow'!$C$4:$BI$4,'Cash Flow'!S$3,'Qtr Cash Flow'!$C13:$BI13)</f>
        <v>0</v>
      </c>
      <c r="T11" s="4">
        <f>SUMIF('Qtr Cash Flow'!$C$4:$BI$4,'Cash Flow'!T$3,'Qtr Cash Flow'!$C13:$BI13)</f>
        <v>0</v>
      </c>
    </row>
    <row r="12" spans="1:121" x14ac:dyDescent="0.25">
      <c r="A12">
        <f>'Qtr Cash Flow'!A14</f>
        <v>0</v>
      </c>
      <c r="C12" s="4">
        <f>SUMIF('Qtr Cash Flow'!$C$4:$BI$4,'Cash Flow'!C$3,'Qtr Cash Flow'!$C14:$BI14)</f>
        <v>0</v>
      </c>
      <c r="D12" s="4">
        <f>SUMIF('Qtr Cash Flow'!$C$4:$BI$4,'Cash Flow'!D$3,'Qtr Cash Flow'!$C14:$BI14)</f>
        <v>0</v>
      </c>
      <c r="E12" s="4">
        <f>SUMIF('Qtr Cash Flow'!$C$4:$BI$4,'Cash Flow'!E$3,'Qtr Cash Flow'!$C14:$BI14)</f>
        <v>0</v>
      </c>
      <c r="F12" s="4">
        <f>SUMIF('Qtr Cash Flow'!$C$4:$BI$4,'Cash Flow'!F$3,'Qtr Cash Flow'!$C14:$BI14)</f>
        <v>0</v>
      </c>
      <c r="G12" s="4">
        <f>SUMIF('Qtr Cash Flow'!$C$4:$BI$4,'Cash Flow'!G$3,'Qtr Cash Flow'!$C14:$BI14)</f>
        <v>0</v>
      </c>
      <c r="H12" s="4">
        <f>SUMIF('Qtr Cash Flow'!$C$4:$BI$4,'Cash Flow'!H$3,'Qtr Cash Flow'!$C14:$BI14)</f>
        <v>0</v>
      </c>
      <c r="I12" s="4">
        <f>SUMIF('Qtr Cash Flow'!$C$4:$BI$4,'Cash Flow'!I$3,'Qtr Cash Flow'!$C14:$BI14)</f>
        <v>0</v>
      </c>
      <c r="J12" s="4">
        <f>SUMIF('Qtr Cash Flow'!$C$4:$BI$4,'Cash Flow'!J$3,'Qtr Cash Flow'!$C14:$BI14)</f>
        <v>0</v>
      </c>
      <c r="K12" s="4">
        <f>SUMIF('Qtr Cash Flow'!$C$4:$BI$4,'Cash Flow'!K$3,'Qtr Cash Flow'!$C14:$BI14)</f>
        <v>0</v>
      </c>
      <c r="L12" s="4">
        <f>SUMIF('Qtr Cash Flow'!$C$4:$BI$4,'Cash Flow'!L$3,'Qtr Cash Flow'!$C14:$BI14)</f>
        <v>0</v>
      </c>
      <c r="M12" s="4">
        <f>SUMIF('Qtr Cash Flow'!$C$4:$BI$4,'Cash Flow'!M$3,'Qtr Cash Flow'!$C14:$BI14)</f>
        <v>0</v>
      </c>
      <c r="N12" s="4">
        <f>SUMIF('Qtr Cash Flow'!$C$4:$BI$4,'Cash Flow'!N$3,'Qtr Cash Flow'!$C14:$BI14)</f>
        <v>0</v>
      </c>
      <c r="O12" s="4">
        <f>SUMIF('Qtr Cash Flow'!$C$4:$BI$4,'Cash Flow'!O$3,'Qtr Cash Flow'!$C14:$BI14)</f>
        <v>0</v>
      </c>
      <c r="P12" s="4">
        <f>SUMIF('Qtr Cash Flow'!$C$4:$BI$4,'Cash Flow'!P$3,'Qtr Cash Flow'!$C14:$BI14)</f>
        <v>0</v>
      </c>
      <c r="Q12" s="4">
        <f>SUMIF('Qtr Cash Flow'!$C$4:$BI$4,'Cash Flow'!Q$3,'Qtr Cash Flow'!$C14:$BI14)</f>
        <v>0</v>
      </c>
      <c r="R12" s="4">
        <f>SUMIF('Qtr Cash Flow'!$C$4:$BI$4,'Cash Flow'!R$3,'Qtr Cash Flow'!$C14:$BI14)</f>
        <v>0</v>
      </c>
      <c r="S12" s="4">
        <f>SUMIF('Qtr Cash Flow'!$C$4:$BI$4,'Cash Flow'!S$3,'Qtr Cash Flow'!$C14:$BI14)</f>
        <v>0</v>
      </c>
      <c r="T12" s="4">
        <f>SUMIF('Qtr Cash Flow'!$C$4:$BI$4,'Cash Flow'!T$3,'Qtr Cash Flow'!$C14:$BI14)</f>
        <v>0</v>
      </c>
    </row>
    <row r="13" spans="1:121" x14ac:dyDescent="0.25">
      <c r="A13" s="9" t="str">
        <f>'Qtr Cash Flow'!A15</f>
        <v>Acquisition and Capex</v>
      </c>
      <c r="C13" s="4">
        <f>SUMIF('Qtr Cash Flow'!$C$4:$BI$4,'Cash Flow'!C$3,'Qtr Cash Flow'!$C15:$BI15)</f>
        <v>0</v>
      </c>
      <c r="D13" s="4">
        <f>SUMIF('Qtr Cash Flow'!$C$4:$BI$4,'Cash Flow'!D$3,'Qtr Cash Flow'!$C15:$BI15)</f>
        <v>0</v>
      </c>
      <c r="E13" s="4">
        <f>SUMIF('Qtr Cash Flow'!$C$4:$BI$4,'Cash Flow'!E$3,'Qtr Cash Flow'!$C15:$BI15)</f>
        <v>0</v>
      </c>
      <c r="F13" s="4">
        <f>SUMIF('Qtr Cash Flow'!$C$4:$BI$4,'Cash Flow'!F$3,'Qtr Cash Flow'!$C15:$BI15)</f>
        <v>0</v>
      </c>
      <c r="G13" s="4">
        <f>SUMIF('Qtr Cash Flow'!$C$4:$BI$4,'Cash Flow'!G$3,'Qtr Cash Flow'!$C15:$BI15)</f>
        <v>0</v>
      </c>
      <c r="H13" s="4">
        <f>SUMIF('Qtr Cash Flow'!$C$4:$BI$4,'Cash Flow'!H$3,'Qtr Cash Flow'!$C15:$BI15)</f>
        <v>0</v>
      </c>
      <c r="I13" s="4">
        <f>SUMIF('Qtr Cash Flow'!$C$4:$BI$4,'Cash Flow'!I$3,'Qtr Cash Flow'!$C15:$BI15)</f>
        <v>0</v>
      </c>
      <c r="J13" s="4">
        <f>SUMIF('Qtr Cash Flow'!$C$4:$BI$4,'Cash Flow'!J$3,'Qtr Cash Flow'!$C15:$BI15)</f>
        <v>0</v>
      </c>
      <c r="K13" s="4">
        <f>SUMIF('Qtr Cash Flow'!$C$4:$BI$4,'Cash Flow'!K$3,'Qtr Cash Flow'!$C15:$BI15)</f>
        <v>0</v>
      </c>
      <c r="L13" s="4">
        <f>SUMIF('Qtr Cash Flow'!$C$4:$BI$4,'Cash Flow'!L$3,'Qtr Cash Flow'!$C15:$BI15)</f>
        <v>0</v>
      </c>
      <c r="M13" s="4">
        <f>SUMIF('Qtr Cash Flow'!$C$4:$BI$4,'Cash Flow'!M$3,'Qtr Cash Flow'!$C15:$BI15)</f>
        <v>0</v>
      </c>
      <c r="N13" s="4">
        <f>SUMIF('Qtr Cash Flow'!$C$4:$BI$4,'Cash Flow'!N$3,'Qtr Cash Flow'!$C15:$BI15)</f>
        <v>0</v>
      </c>
      <c r="O13" s="4">
        <f>SUMIF('Qtr Cash Flow'!$C$4:$BI$4,'Cash Flow'!O$3,'Qtr Cash Flow'!$C15:$BI15)</f>
        <v>0</v>
      </c>
      <c r="P13" s="4">
        <f>SUMIF('Qtr Cash Flow'!$C$4:$BI$4,'Cash Flow'!P$3,'Qtr Cash Flow'!$C15:$BI15)</f>
        <v>0</v>
      </c>
      <c r="Q13" s="4">
        <f>SUMIF('Qtr Cash Flow'!$C$4:$BI$4,'Cash Flow'!Q$3,'Qtr Cash Flow'!$C15:$BI15)</f>
        <v>0</v>
      </c>
      <c r="R13" s="4">
        <f>SUMIF('Qtr Cash Flow'!$C$4:$BI$4,'Cash Flow'!R$3,'Qtr Cash Flow'!$C15:$BI15)</f>
        <v>0</v>
      </c>
      <c r="S13" s="4">
        <f>SUMIF('Qtr Cash Flow'!$C$4:$BI$4,'Cash Flow'!S$3,'Qtr Cash Flow'!$C15:$BI15)</f>
        <v>0</v>
      </c>
      <c r="T13" s="4">
        <f>SUMIF('Qtr Cash Flow'!$C$4:$BI$4,'Cash Flow'!T$3,'Qtr Cash Flow'!$C15:$BI15)</f>
        <v>0</v>
      </c>
    </row>
    <row r="14" spans="1:121" x14ac:dyDescent="0.25">
      <c r="A14" t="str">
        <f>'Qtr Cash Flow'!A16</f>
        <v>Initial Acquisition</v>
      </c>
      <c r="C14" s="4">
        <f>SUMIF('Qtr Cash Flow'!$C$4:$BI$4,'Cash Flow'!C$3,'Qtr Cash Flow'!$C16:$BI16)</f>
        <v>30175000</v>
      </c>
      <c r="D14" s="4">
        <f>SUMIF('Qtr Cash Flow'!$C$4:$BI$4,'Cash Flow'!D$3,'Qtr Cash Flow'!$C16:$BI16)</f>
        <v>0</v>
      </c>
      <c r="E14" s="4">
        <f>SUMIF('Qtr Cash Flow'!$C$4:$BI$4,'Cash Flow'!E$3,'Qtr Cash Flow'!$C16:$BI16)</f>
        <v>0</v>
      </c>
      <c r="F14" s="4">
        <f>SUMIF('Qtr Cash Flow'!$C$4:$BI$4,'Cash Flow'!F$3,'Qtr Cash Flow'!$C16:$BI16)</f>
        <v>0</v>
      </c>
      <c r="G14" s="4">
        <f>SUMIF('Qtr Cash Flow'!$C$4:$BI$4,'Cash Flow'!G$3,'Qtr Cash Flow'!$C16:$BI16)</f>
        <v>0</v>
      </c>
      <c r="H14" s="4">
        <f>SUMIF('Qtr Cash Flow'!$C$4:$BI$4,'Cash Flow'!H$3,'Qtr Cash Flow'!$C16:$BI16)</f>
        <v>0</v>
      </c>
      <c r="I14" s="4">
        <f>SUMIF('Qtr Cash Flow'!$C$4:$BI$4,'Cash Flow'!I$3,'Qtr Cash Flow'!$C16:$BI16)</f>
        <v>0</v>
      </c>
      <c r="J14" s="4">
        <f>SUMIF('Qtr Cash Flow'!$C$4:$BI$4,'Cash Flow'!J$3,'Qtr Cash Flow'!$C16:$BI16)</f>
        <v>0</v>
      </c>
      <c r="K14" s="4">
        <f>SUMIF('Qtr Cash Flow'!$C$4:$BI$4,'Cash Flow'!K$3,'Qtr Cash Flow'!$C16:$BI16)</f>
        <v>0</v>
      </c>
      <c r="L14" s="4">
        <f>SUMIF('Qtr Cash Flow'!$C$4:$BI$4,'Cash Flow'!L$3,'Qtr Cash Flow'!$C16:$BI16)</f>
        <v>0</v>
      </c>
      <c r="M14" s="4">
        <f>SUMIF('Qtr Cash Flow'!$C$4:$BI$4,'Cash Flow'!M$3,'Qtr Cash Flow'!$C16:$BI16)</f>
        <v>0</v>
      </c>
      <c r="N14" s="4">
        <f>SUMIF('Qtr Cash Flow'!$C$4:$BI$4,'Cash Flow'!N$3,'Qtr Cash Flow'!$C16:$BI16)</f>
        <v>0</v>
      </c>
      <c r="O14" s="4">
        <f>SUMIF('Qtr Cash Flow'!$C$4:$BI$4,'Cash Flow'!O$3,'Qtr Cash Flow'!$C16:$BI16)</f>
        <v>0</v>
      </c>
      <c r="P14" s="4">
        <f>SUMIF('Qtr Cash Flow'!$C$4:$BI$4,'Cash Flow'!P$3,'Qtr Cash Flow'!$C16:$BI16)</f>
        <v>0</v>
      </c>
      <c r="Q14" s="4">
        <f>SUMIF('Qtr Cash Flow'!$C$4:$BI$4,'Cash Flow'!Q$3,'Qtr Cash Flow'!$C16:$BI16)</f>
        <v>0</v>
      </c>
      <c r="R14" s="4">
        <f>SUMIF('Qtr Cash Flow'!$C$4:$BI$4,'Cash Flow'!R$3,'Qtr Cash Flow'!$C16:$BI16)</f>
        <v>0</v>
      </c>
      <c r="S14" s="4">
        <f>SUMIF('Qtr Cash Flow'!$C$4:$BI$4,'Cash Flow'!S$3,'Qtr Cash Flow'!$C16:$BI16)</f>
        <v>0</v>
      </c>
      <c r="T14" s="4">
        <f>SUMIF('Qtr Cash Flow'!$C$4:$BI$4,'Cash Flow'!T$3,'Qtr Cash Flow'!$C16:$BI16)</f>
        <v>0</v>
      </c>
    </row>
    <row r="15" spans="1:121" x14ac:dyDescent="0.25">
      <c r="A15" t="str">
        <f>'Qtr Cash Flow'!A17</f>
        <v>Other Capex</v>
      </c>
      <c r="C15" s="4">
        <f ca="1">SUMIF('Qtr Cash Flow'!$C$4:$BI$4,'Cash Flow'!C$3,'Qtr Cash Flow'!$C17:$BI17)</f>
        <v>152833.66000000015</v>
      </c>
      <c r="D15" s="4">
        <f ca="1">SUMIF('Qtr Cash Flow'!$C$4:$BI$4,'Cash Flow'!D$3,'Qtr Cash Flow'!$C17:$BI17)</f>
        <v>1246198.1314702933</v>
      </c>
      <c r="E15" s="4">
        <f ca="1">SUMIF('Qtr Cash Flow'!$C$4:$BI$4,'Cash Flow'!E$3,'Qtr Cash Flow'!$C17:$BI17)</f>
        <v>1368943.0427047506</v>
      </c>
      <c r="F15" s="4">
        <f ca="1">SUMIF('Qtr Cash Flow'!$C$4:$BI$4,'Cash Flow'!F$3,'Qtr Cash Flow'!$C17:$BI17)</f>
        <v>1550707.0489925717</v>
      </c>
      <c r="G15" s="4">
        <f ca="1">SUMIF('Qtr Cash Flow'!$C$4:$BI$4,'Cash Flow'!G$3,'Qtr Cash Flow'!$C17:$BI17)</f>
        <v>1938497.2577505424</v>
      </c>
      <c r="H15" s="4">
        <f ca="1">SUMIF('Qtr Cash Flow'!$C$4:$BI$4,'Cash Flow'!H$3,'Qtr Cash Flow'!$C17:$BI17)</f>
        <v>2004108.0593285754</v>
      </c>
      <c r="I15" s="4">
        <f ca="1">SUMIF('Qtr Cash Flow'!$C$4:$BI$4,'Cash Flow'!I$3,'Qtr Cash Flow'!$C17:$BI17)</f>
        <v>2831688.7164137075</v>
      </c>
      <c r="J15" s="4">
        <f ca="1">SUMIF('Qtr Cash Flow'!$C$4:$BI$4,'Cash Flow'!J$3,'Qtr Cash Flow'!$C17:$BI17)</f>
        <v>1811183.0827146294</v>
      </c>
      <c r="K15" s="4">
        <f ca="1">SUMIF('Qtr Cash Flow'!$C$4:$BI$4,'Cash Flow'!K$3,'Qtr Cash Flow'!$C17:$BI17)</f>
        <v>1740741.2121000744</v>
      </c>
      <c r="L15" s="4">
        <f ca="1">SUMIF('Qtr Cash Flow'!$C$4:$BI$4,'Cash Flow'!L$3,'Qtr Cash Flow'!$C17:$BI17)</f>
        <v>2268403.8337149802</v>
      </c>
      <c r="M15" s="4">
        <f ca="1">SUMIF('Qtr Cash Flow'!$C$4:$BI$4,'Cash Flow'!M$3,'Qtr Cash Flow'!$C17:$BI17)</f>
        <v>2336455.9487264287</v>
      </c>
      <c r="N15" s="4">
        <f ca="1">SUMIF('Qtr Cash Flow'!$C$4:$BI$4,'Cash Flow'!N$3,'Qtr Cash Flow'!$C17:$BI17)</f>
        <v>3122021.7076015589</v>
      </c>
      <c r="O15" s="4">
        <f ca="1">SUMIF('Qtr Cash Flow'!$C$4:$BI$4,'Cash Flow'!O$3,'Qtr Cash Flow'!$C17:$BI17)</f>
        <v>2345762.0882799607</v>
      </c>
      <c r="P15" s="4">
        <f ca="1">SUMIF('Qtr Cash Flow'!$C$4:$BI$4,'Cash Flow'!P$3,'Qtr Cash Flow'!$C17:$BI17)</f>
        <v>1815263.095166266</v>
      </c>
      <c r="Q15" s="4">
        <f ca="1">SUMIF('Qtr Cash Flow'!$C$4:$BI$4,'Cash Flow'!Q$3,'Qtr Cash Flow'!$C17:$BI17)</f>
        <v>2479639.8603448938</v>
      </c>
      <c r="R15" s="4">
        <f ca="1">SUMIF('Qtr Cash Flow'!$C$4:$BI$4,'Cash Flow'!R$3,'Qtr Cash Flow'!$C17:$BI17)</f>
        <v>1112532.4458989897</v>
      </c>
      <c r="S15" s="4">
        <f>SUMIF('Qtr Cash Flow'!$C$4:$BI$4,'Cash Flow'!S$3,'Qtr Cash Flow'!$C17:$BI17)</f>
        <v>0</v>
      </c>
      <c r="T15" s="4">
        <f>SUMIF('Qtr Cash Flow'!$C$4:$BI$4,'Cash Flow'!T$3,'Qtr Cash Flow'!$C17:$BI17)</f>
        <v>0</v>
      </c>
    </row>
    <row r="16" spans="1:121" x14ac:dyDescent="0.25">
      <c r="A16" t="str">
        <f>'Qtr Cash Flow'!A18</f>
        <v>Total</v>
      </c>
      <c r="C16" s="4">
        <f ca="1">SUMIF('Qtr Cash Flow'!$C$4:$BI$4,'Cash Flow'!C$3,'Qtr Cash Flow'!$C18:$BI18)</f>
        <v>30327833.66</v>
      </c>
      <c r="D16" s="4">
        <f ca="1">SUMIF('Qtr Cash Flow'!$C$4:$BI$4,'Cash Flow'!D$3,'Qtr Cash Flow'!$C18:$BI18)</f>
        <v>1246198.1314702933</v>
      </c>
      <c r="E16" s="4">
        <f ca="1">SUMIF('Qtr Cash Flow'!$C$4:$BI$4,'Cash Flow'!E$3,'Qtr Cash Flow'!$C18:$BI18)</f>
        <v>1368943.0427047506</v>
      </c>
      <c r="F16" s="4">
        <f ca="1">SUMIF('Qtr Cash Flow'!$C$4:$BI$4,'Cash Flow'!F$3,'Qtr Cash Flow'!$C18:$BI18)</f>
        <v>1550707.0489925717</v>
      </c>
      <c r="G16" s="4">
        <f ca="1">SUMIF('Qtr Cash Flow'!$C$4:$BI$4,'Cash Flow'!G$3,'Qtr Cash Flow'!$C18:$BI18)</f>
        <v>1938497.2577505424</v>
      </c>
      <c r="H16" s="4">
        <f ca="1">SUMIF('Qtr Cash Flow'!$C$4:$BI$4,'Cash Flow'!H$3,'Qtr Cash Flow'!$C18:$BI18)</f>
        <v>2004108.0593285754</v>
      </c>
      <c r="I16" s="4">
        <f ca="1">SUMIF('Qtr Cash Flow'!$C$4:$BI$4,'Cash Flow'!I$3,'Qtr Cash Flow'!$C18:$BI18)</f>
        <v>2831688.7164137075</v>
      </c>
      <c r="J16" s="4">
        <f ca="1">SUMIF('Qtr Cash Flow'!$C$4:$BI$4,'Cash Flow'!J$3,'Qtr Cash Flow'!$C18:$BI18)</f>
        <v>1811183.0827146294</v>
      </c>
      <c r="K16" s="4">
        <f ca="1">SUMIF('Qtr Cash Flow'!$C$4:$BI$4,'Cash Flow'!K$3,'Qtr Cash Flow'!$C18:$BI18)</f>
        <v>1740741.2121000744</v>
      </c>
      <c r="L16" s="4">
        <f ca="1">SUMIF('Qtr Cash Flow'!$C$4:$BI$4,'Cash Flow'!L$3,'Qtr Cash Flow'!$C18:$BI18)</f>
        <v>2268403.8337149802</v>
      </c>
      <c r="M16" s="4">
        <f ca="1">SUMIF('Qtr Cash Flow'!$C$4:$BI$4,'Cash Flow'!M$3,'Qtr Cash Flow'!$C18:$BI18)</f>
        <v>2336455.9487264287</v>
      </c>
      <c r="N16" s="4">
        <f ca="1">SUMIF('Qtr Cash Flow'!$C$4:$BI$4,'Cash Flow'!N$3,'Qtr Cash Flow'!$C18:$BI18)</f>
        <v>3122021.7076015589</v>
      </c>
      <c r="O16" s="4">
        <f ca="1">SUMIF('Qtr Cash Flow'!$C$4:$BI$4,'Cash Flow'!O$3,'Qtr Cash Flow'!$C18:$BI18)</f>
        <v>2345762.0882799607</v>
      </c>
      <c r="P16" s="4">
        <f ca="1">SUMIF('Qtr Cash Flow'!$C$4:$BI$4,'Cash Flow'!P$3,'Qtr Cash Flow'!$C18:$BI18)</f>
        <v>1815263.095166266</v>
      </c>
      <c r="Q16" s="4">
        <f ca="1">SUMIF('Qtr Cash Flow'!$C$4:$BI$4,'Cash Flow'!Q$3,'Qtr Cash Flow'!$C18:$BI18)</f>
        <v>2479639.8603448938</v>
      </c>
      <c r="R16" s="4">
        <f ca="1">SUMIF('Qtr Cash Flow'!$C$4:$BI$4,'Cash Flow'!R$3,'Qtr Cash Flow'!$C18:$BI18)</f>
        <v>1112532.4458989897</v>
      </c>
      <c r="S16" s="4">
        <f>SUMIF('Qtr Cash Flow'!$C$4:$BI$4,'Cash Flow'!S$3,'Qtr Cash Flow'!$C18:$BI18)</f>
        <v>0</v>
      </c>
      <c r="T16" s="4">
        <f>SUMIF('Qtr Cash Flow'!$C$4:$BI$4,'Cash Flow'!T$3,'Qtr Cash Flow'!$C18:$BI18)</f>
        <v>0</v>
      </c>
    </row>
    <row r="17" spans="1:20" x14ac:dyDescent="0.25">
      <c r="A17">
        <f>'Qtr Cash Flow'!A19</f>
        <v>0</v>
      </c>
      <c r="C17" s="4">
        <f>SUMIF('Qtr Cash Flow'!$C$4:$BI$4,'Cash Flow'!C$3,'Qtr Cash Flow'!$C19:$BI19)</f>
        <v>0</v>
      </c>
      <c r="D17" s="4">
        <f>SUMIF('Qtr Cash Flow'!$C$4:$BI$4,'Cash Flow'!D$3,'Qtr Cash Flow'!$C19:$BI19)</f>
        <v>0</v>
      </c>
      <c r="E17" s="4">
        <f>SUMIF('Qtr Cash Flow'!$C$4:$BI$4,'Cash Flow'!E$3,'Qtr Cash Flow'!$C19:$BI19)</f>
        <v>0</v>
      </c>
      <c r="F17" s="4">
        <f>SUMIF('Qtr Cash Flow'!$C$4:$BI$4,'Cash Flow'!F$3,'Qtr Cash Flow'!$C19:$BI19)</f>
        <v>0</v>
      </c>
      <c r="G17" s="4">
        <f>SUMIF('Qtr Cash Flow'!$C$4:$BI$4,'Cash Flow'!G$3,'Qtr Cash Flow'!$C19:$BI19)</f>
        <v>0</v>
      </c>
      <c r="H17" s="4">
        <f>SUMIF('Qtr Cash Flow'!$C$4:$BI$4,'Cash Flow'!H$3,'Qtr Cash Flow'!$C19:$BI19)</f>
        <v>0</v>
      </c>
      <c r="I17" s="4">
        <f>SUMIF('Qtr Cash Flow'!$C$4:$BI$4,'Cash Flow'!I$3,'Qtr Cash Flow'!$C19:$BI19)</f>
        <v>0</v>
      </c>
      <c r="J17" s="4">
        <f>SUMIF('Qtr Cash Flow'!$C$4:$BI$4,'Cash Flow'!J$3,'Qtr Cash Flow'!$C19:$BI19)</f>
        <v>0</v>
      </c>
      <c r="K17" s="4">
        <f>SUMIF('Qtr Cash Flow'!$C$4:$BI$4,'Cash Flow'!K$3,'Qtr Cash Flow'!$C19:$BI19)</f>
        <v>0</v>
      </c>
      <c r="L17" s="4">
        <f>SUMIF('Qtr Cash Flow'!$C$4:$BI$4,'Cash Flow'!L$3,'Qtr Cash Flow'!$C19:$BI19)</f>
        <v>0</v>
      </c>
      <c r="M17" s="4">
        <f>SUMIF('Qtr Cash Flow'!$C$4:$BI$4,'Cash Flow'!M$3,'Qtr Cash Flow'!$C19:$BI19)</f>
        <v>0</v>
      </c>
      <c r="N17" s="4">
        <f>SUMIF('Qtr Cash Flow'!$C$4:$BI$4,'Cash Flow'!N$3,'Qtr Cash Flow'!$C19:$BI19)</f>
        <v>0</v>
      </c>
      <c r="O17" s="4">
        <f>SUMIF('Qtr Cash Flow'!$C$4:$BI$4,'Cash Flow'!O$3,'Qtr Cash Flow'!$C19:$BI19)</f>
        <v>0</v>
      </c>
      <c r="P17" s="4">
        <f>SUMIF('Qtr Cash Flow'!$C$4:$BI$4,'Cash Flow'!P$3,'Qtr Cash Flow'!$C19:$BI19)</f>
        <v>0</v>
      </c>
      <c r="Q17" s="4">
        <f>SUMIF('Qtr Cash Flow'!$C$4:$BI$4,'Cash Flow'!Q$3,'Qtr Cash Flow'!$C19:$BI19)</f>
        <v>0</v>
      </c>
      <c r="R17" s="4">
        <f>SUMIF('Qtr Cash Flow'!$C$4:$BI$4,'Cash Flow'!R$3,'Qtr Cash Flow'!$C19:$BI19)</f>
        <v>0</v>
      </c>
      <c r="S17" s="4">
        <f>SUMIF('Qtr Cash Flow'!$C$4:$BI$4,'Cash Flow'!S$3,'Qtr Cash Flow'!$C19:$BI19)</f>
        <v>0</v>
      </c>
      <c r="T17" s="4">
        <f>SUMIF('Qtr Cash Flow'!$C$4:$BI$4,'Cash Flow'!T$3,'Qtr Cash Flow'!$C19:$BI19)</f>
        <v>0</v>
      </c>
    </row>
    <row r="18" spans="1:20" x14ac:dyDescent="0.25">
      <c r="A18">
        <f>'Qtr Cash Flow'!A20</f>
        <v>0</v>
      </c>
      <c r="C18" s="4">
        <f>SUMIF('Qtr Cash Flow'!$C$4:$BI$4,'Cash Flow'!C$3,'Qtr Cash Flow'!$C20:$BI20)</f>
        <v>0</v>
      </c>
      <c r="D18" s="4">
        <f>SUMIF('Qtr Cash Flow'!$C$4:$BI$4,'Cash Flow'!D$3,'Qtr Cash Flow'!$C20:$BI20)</f>
        <v>0</v>
      </c>
      <c r="E18" s="4">
        <f>SUMIF('Qtr Cash Flow'!$C$4:$BI$4,'Cash Flow'!E$3,'Qtr Cash Flow'!$C20:$BI20)</f>
        <v>0</v>
      </c>
      <c r="F18" s="4">
        <f>SUMIF('Qtr Cash Flow'!$C$4:$BI$4,'Cash Flow'!F$3,'Qtr Cash Flow'!$C20:$BI20)</f>
        <v>0</v>
      </c>
      <c r="G18" s="4">
        <f>SUMIF('Qtr Cash Flow'!$C$4:$BI$4,'Cash Flow'!G$3,'Qtr Cash Flow'!$C20:$BI20)</f>
        <v>0</v>
      </c>
      <c r="H18" s="4">
        <f>SUMIF('Qtr Cash Flow'!$C$4:$BI$4,'Cash Flow'!H$3,'Qtr Cash Flow'!$C20:$BI20)</f>
        <v>0</v>
      </c>
      <c r="I18" s="4">
        <f>SUMIF('Qtr Cash Flow'!$C$4:$BI$4,'Cash Flow'!I$3,'Qtr Cash Flow'!$C20:$BI20)</f>
        <v>0</v>
      </c>
      <c r="J18" s="4">
        <f>SUMIF('Qtr Cash Flow'!$C$4:$BI$4,'Cash Flow'!J$3,'Qtr Cash Flow'!$C20:$BI20)</f>
        <v>0</v>
      </c>
      <c r="K18" s="4">
        <f>SUMIF('Qtr Cash Flow'!$C$4:$BI$4,'Cash Flow'!K$3,'Qtr Cash Flow'!$C20:$BI20)</f>
        <v>0</v>
      </c>
      <c r="L18" s="4">
        <f>SUMIF('Qtr Cash Flow'!$C$4:$BI$4,'Cash Flow'!L$3,'Qtr Cash Flow'!$C20:$BI20)</f>
        <v>0</v>
      </c>
      <c r="M18" s="4">
        <f>SUMIF('Qtr Cash Flow'!$C$4:$BI$4,'Cash Flow'!M$3,'Qtr Cash Flow'!$C20:$BI20)</f>
        <v>0</v>
      </c>
      <c r="N18" s="4">
        <f>SUMIF('Qtr Cash Flow'!$C$4:$BI$4,'Cash Flow'!N$3,'Qtr Cash Flow'!$C20:$BI20)</f>
        <v>0</v>
      </c>
      <c r="O18" s="4">
        <f>SUMIF('Qtr Cash Flow'!$C$4:$BI$4,'Cash Flow'!O$3,'Qtr Cash Flow'!$C20:$BI20)</f>
        <v>0</v>
      </c>
      <c r="P18" s="4">
        <f>SUMIF('Qtr Cash Flow'!$C$4:$BI$4,'Cash Flow'!P$3,'Qtr Cash Flow'!$C20:$BI20)</f>
        <v>0</v>
      </c>
      <c r="Q18" s="4">
        <f>SUMIF('Qtr Cash Flow'!$C$4:$BI$4,'Cash Flow'!Q$3,'Qtr Cash Flow'!$C20:$BI20)</f>
        <v>0</v>
      </c>
      <c r="R18" s="4">
        <f>SUMIF('Qtr Cash Flow'!$C$4:$BI$4,'Cash Flow'!R$3,'Qtr Cash Flow'!$C20:$BI20)</f>
        <v>0</v>
      </c>
      <c r="S18" s="4">
        <f>SUMIF('Qtr Cash Flow'!$C$4:$BI$4,'Cash Flow'!S$3,'Qtr Cash Flow'!$C20:$BI20)</f>
        <v>0</v>
      </c>
      <c r="T18" s="4">
        <f>SUMIF('Qtr Cash Flow'!$C$4:$BI$4,'Cash Flow'!T$3,'Qtr Cash Flow'!$C20:$BI20)</f>
        <v>0</v>
      </c>
    </row>
    <row r="19" spans="1:20" x14ac:dyDescent="0.25">
      <c r="A19" s="9" t="str">
        <f>'Qtr Cash Flow'!A21</f>
        <v>Debt Financing</v>
      </c>
      <c r="C19" s="4">
        <f>SUMIF('Qtr Cash Flow'!$C$4:$BI$4,'Cash Flow'!C$3,'Qtr Cash Flow'!$C21:$BI21)</f>
        <v>0</v>
      </c>
      <c r="D19" s="4">
        <f>SUMIF('Qtr Cash Flow'!$C$4:$BI$4,'Cash Flow'!D$3,'Qtr Cash Flow'!$C21:$BI21)</f>
        <v>0</v>
      </c>
      <c r="E19" s="4">
        <f>SUMIF('Qtr Cash Flow'!$C$4:$BI$4,'Cash Flow'!E$3,'Qtr Cash Flow'!$C21:$BI21)</f>
        <v>0</v>
      </c>
      <c r="F19" s="4">
        <f>SUMIF('Qtr Cash Flow'!$C$4:$BI$4,'Cash Flow'!F$3,'Qtr Cash Flow'!$C21:$BI21)</f>
        <v>0</v>
      </c>
      <c r="G19" s="4">
        <f>SUMIF('Qtr Cash Flow'!$C$4:$BI$4,'Cash Flow'!G$3,'Qtr Cash Flow'!$C21:$BI21)</f>
        <v>0</v>
      </c>
      <c r="H19" s="4">
        <f>SUMIF('Qtr Cash Flow'!$C$4:$BI$4,'Cash Flow'!H$3,'Qtr Cash Flow'!$C21:$BI21)</f>
        <v>0</v>
      </c>
      <c r="I19" s="4">
        <f>SUMIF('Qtr Cash Flow'!$C$4:$BI$4,'Cash Flow'!I$3,'Qtr Cash Flow'!$C21:$BI21)</f>
        <v>0</v>
      </c>
      <c r="J19" s="4">
        <f>SUMIF('Qtr Cash Flow'!$C$4:$BI$4,'Cash Flow'!J$3,'Qtr Cash Flow'!$C21:$BI21)</f>
        <v>0</v>
      </c>
      <c r="K19" s="4">
        <f>SUMIF('Qtr Cash Flow'!$C$4:$BI$4,'Cash Flow'!K$3,'Qtr Cash Flow'!$C21:$BI21)</f>
        <v>0</v>
      </c>
      <c r="L19" s="4">
        <f>SUMIF('Qtr Cash Flow'!$C$4:$BI$4,'Cash Flow'!L$3,'Qtr Cash Flow'!$C21:$BI21)</f>
        <v>0</v>
      </c>
      <c r="M19" s="4">
        <f>SUMIF('Qtr Cash Flow'!$C$4:$BI$4,'Cash Flow'!M$3,'Qtr Cash Flow'!$C21:$BI21)</f>
        <v>0</v>
      </c>
      <c r="N19" s="4">
        <f>SUMIF('Qtr Cash Flow'!$C$4:$BI$4,'Cash Flow'!N$3,'Qtr Cash Flow'!$C21:$BI21)</f>
        <v>0</v>
      </c>
      <c r="O19" s="4">
        <f>SUMIF('Qtr Cash Flow'!$C$4:$BI$4,'Cash Flow'!O$3,'Qtr Cash Flow'!$C21:$BI21)</f>
        <v>0</v>
      </c>
      <c r="P19" s="4">
        <f>SUMIF('Qtr Cash Flow'!$C$4:$BI$4,'Cash Flow'!P$3,'Qtr Cash Flow'!$C21:$BI21)</f>
        <v>0</v>
      </c>
      <c r="Q19" s="4">
        <f>SUMIF('Qtr Cash Flow'!$C$4:$BI$4,'Cash Flow'!Q$3,'Qtr Cash Flow'!$C21:$BI21)</f>
        <v>0</v>
      </c>
      <c r="R19" s="4">
        <f>SUMIF('Qtr Cash Flow'!$C$4:$BI$4,'Cash Flow'!R$3,'Qtr Cash Flow'!$C21:$BI21)</f>
        <v>0</v>
      </c>
      <c r="S19" s="4">
        <f>SUMIF('Qtr Cash Flow'!$C$4:$BI$4,'Cash Flow'!S$3,'Qtr Cash Flow'!$C21:$BI21)</f>
        <v>0</v>
      </c>
      <c r="T19" s="4">
        <f>SUMIF('Qtr Cash Flow'!$C$4:$BI$4,'Cash Flow'!T$3,'Qtr Cash Flow'!$C21:$BI21)</f>
        <v>0</v>
      </c>
    </row>
    <row r="20" spans="1:20" x14ac:dyDescent="0.25">
      <c r="A20" t="str">
        <f>'Qtr Cash Flow'!A22</f>
        <v>Net Loan Proceeds</v>
      </c>
      <c r="C20" s="4">
        <f>SUMIF('Qtr Cash Flow'!$C$4:$BI$4,'Cash Flow'!C$3,'Qtr Cash Flow'!$C22:$BI22)</f>
        <v>17730000</v>
      </c>
      <c r="D20" s="4">
        <f>SUMIF('Qtr Cash Flow'!$C$4:$BI$4,'Cash Flow'!D$3,'Qtr Cash Flow'!$C22:$BI22)</f>
        <v>0</v>
      </c>
      <c r="E20" s="4">
        <f>SUMIF('Qtr Cash Flow'!$C$4:$BI$4,'Cash Flow'!E$3,'Qtr Cash Flow'!$C22:$BI22)</f>
        <v>0</v>
      </c>
      <c r="F20" s="4">
        <f>SUMIF('Qtr Cash Flow'!$C$4:$BI$4,'Cash Flow'!F$3,'Qtr Cash Flow'!$C22:$BI22)</f>
        <v>0</v>
      </c>
      <c r="G20" s="4">
        <f>SUMIF('Qtr Cash Flow'!$C$4:$BI$4,'Cash Flow'!G$3,'Qtr Cash Flow'!$C22:$BI22)</f>
        <v>0</v>
      </c>
      <c r="H20" s="4">
        <f ca="1">SUMIF('Qtr Cash Flow'!$C$4:$BI$4,'Cash Flow'!H$3,'Qtr Cash Flow'!$C22:$BI22)</f>
        <v>23465458.229433887</v>
      </c>
      <c r="I20" s="4">
        <f>SUMIF('Qtr Cash Flow'!$C$4:$BI$4,'Cash Flow'!I$3,'Qtr Cash Flow'!$C22:$BI22)</f>
        <v>0</v>
      </c>
      <c r="J20" s="4">
        <f>SUMIF('Qtr Cash Flow'!$C$4:$BI$4,'Cash Flow'!J$3,'Qtr Cash Flow'!$C22:$BI22)</f>
        <v>0</v>
      </c>
      <c r="K20" s="4">
        <f>SUMIF('Qtr Cash Flow'!$C$4:$BI$4,'Cash Flow'!K$3,'Qtr Cash Flow'!$C22:$BI22)</f>
        <v>0</v>
      </c>
      <c r="L20" s="4">
        <f>SUMIF('Qtr Cash Flow'!$C$4:$BI$4,'Cash Flow'!L$3,'Qtr Cash Flow'!$C22:$BI22)</f>
        <v>0</v>
      </c>
      <c r="M20" s="4">
        <f>SUMIF('Qtr Cash Flow'!$C$4:$BI$4,'Cash Flow'!M$3,'Qtr Cash Flow'!$C22:$BI22)</f>
        <v>0</v>
      </c>
      <c r="N20" s="4">
        <f>SUMIF('Qtr Cash Flow'!$C$4:$BI$4,'Cash Flow'!N$3,'Qtr Cash Flow'!$C22:$BI22)</f>
        <v>0</v>
      </c>
      <c r="O20" s="4">
        <f>SUMIF('Qtr Cash Flow'!$C$4:$BI$4,'Cash Flow'!O$3,'Qtr Cash Flow'!$C22:$BI22)</f>
        <v>0</v>
      </c>
      <c r="P20" s="4">
        <f>SUMIF('Qtr Cash Flow'!$C$4:$BI$4,'Cash Flow'!P$3,'Qtr Cash Flow'!$C22:$BI22)</f>
        <v>0</v>
      </c>
      <c r="Q20" s="4">
        <f>SUMIF('Qtr Cash Flow'!$C$4:$BI$4,'Cash Flow'!Q$3,'Qtr Cash Flow'!$C22:$BI22)</f>
        <v>0</v>
      </c>
      <c r="R20" s="4">
        <f>SUMIF('Qtr Cash Flow'!$C$4:$BI$4,'Cash Flow'!R$3,'Qtr Cash Flow'!$C22:$BI22)</f>
        <v>0</v>
      </c>
      <c r="S20" s="4">
        <f>SUMIF('Qtr Cash Flow'!$C$4:$BI$4,'Cash Flow'!S$3,'Qtr Cash Flow'!$C22:$BI22)</f>
        <v>0</v>
      </c>
      <c r="T20" s="4">
        <f>SUMIF('Qtr Cash Flow'!$C$4:$BI$4,'Cash Flow'!T$3,'Qtr Cash Flow'!$C22:$BI22)</f>
        <v>0</v>
      </c>
    </row>
    <row r="21" spans="1:20" x14ac:dyDescent="0.25">
      <c r="A21" t="str">
        <f>'Qtr Cash Flow'!A23</f>
        <v>Required Principal Payments</v>
      </c>
      <c r="C21" s="4">
        <f>SUMIF('Qtr Cash Flow'!$C$4:$BI$4,'Cash Flow'!C$3,'Qtr Cash Flow'!$C23:$BI23)</f>
        <v>0</v>
      </c>
      <c r="D21" s="4">
        <f>SUMIF('Qtr Cash Flow'!$C$4:$BI$4,'Cash Flow'!D$3,'Qtr Cash Flow'!$C23:$BI23)</f>
        <v>0</v>
      </c>
      <c r="E21" s="4">
        <f>SUMIF('Qtr Cash Flow'!$C$4:$BI$4,'Cash Flow'!E$3,'Qtr Cash Flow'!$C23:$BI23)</f>
        <v>0</v>
      </c>
      <c r="F21" s="4">
        <f>SUMIF('Qtr Cash Flow'!$C$4:$BI$4,'Cash Flow'!F$3,'Qtr Cash Flow'!$C23:$BI23)</f>
        <v>-304252.94682516984</v>
      </c>
      <c r="G21" s="4">
        <f>SUMIF('Qtr Cash Flow'!$C$4:$BI$4,'Cash Flow'!G$3,'Qtr Cash Flow'!$C23:$BI23)</f>
        <v>-317391.24453515559</v>
      </c>
      <c r="H21" s="4">
        <f ca="1">SUMIF('Qtr Cash Flow'!$C$4:$BI$4,'Cash Flow'!H$3,'Qtr Cash Flow'!$C23:$BI23)</f>
        <v>-17642636.99123745</v>
      </c>
      <c r="I21" s="4">
        <f ca="1">SUMIF('Qtr Cash Flow'!$C$4:$BI$4,'Cash Flow'!I$3,'Qtr Cash Flow'!$C23:$BI23)</f>
        <v>-368050.26652239321</v>
      </c>
      <c r="J21" s="4">
        <f ca="1">SUMIF('Qtr Cash Flow'!$C$4:$BI$4,'Cash Flow'!J$3,'Qtr Cash Flow'!$C23:$BI23)</f>
        <v>-386800.71135168709</v>
      </c>
      <c r="K21" s="4">
        <f ca="1">SUMIF('Qtr Cash Flow'!$C$4:$BI$4,'Cash Flow'!K$3,'Qtr Cash Flow'!$C23:$BI23)</f>
        <v>-406506.40391009778</v>
      </c>
      <c r="L21" s="4">
        <f ca="1">SUMIF('Qtr Cash Flow'!$C$4:$BI$4,'Cash Flow'!L$3,'Qtr Cash Flow'!$C23:$BI23)</f>
        <v>-427216.00961502193</v>
      </c>
      <c r="M21" s="4">
        <f ca="1">SUMIF('Qtr Cash Flow'!$C$4:$BI$4,'Cash Flow'!M$3,'Qtr Cash Flow'!$C23:$BI23)</f>
        <v>-448980.67315994046</v>
      </c>
      <c r="N21" s="4">
        <f ca="1">SUMIF('Qtr Cash Flow'!$C$4:$BI$4,'Cash Flow'!N$3,'Qtr Cash Flow'!$C23:$BI23)</f>
        <v>-471854.14482197631</v>
      </c>
      <c r="O21" s="4">
        <f ca="1">SUMIF('Qtr Cash Flow'!$C$4:$BI$4,'Cash Flow'!O$3,'Qtr Cash Flow'!$C23:$BI23)</f>
        <v>-495892.91320422845</v>
      </c>
      <c r="P21" s="4">
        <f ca="1">SUMIF('Qtr Cash Flow'!$C$4:$BI$4,'Cash Flow'!P$3,'Qtr Cash Flow'!$C23:$BI23)</f>
        <v>-521156.34474071371</v>
      </c>
      <c r="Q21" s="4">
        <f ca="1">SUMIF('Qtr Cash Flow'!$C$4:$BI$4,'Cash Flow'!Q$3,'Qtr Cash Flow'!$C23:$BI23)</f>
        <v>-547706.8303084306</v>
      </c>
      <c r="R21" s="4">
        <f ca="1">SUMIF('Qtr Cash Flow'!$C$4:$BI$4,'Cash Flow'!R$3,'Qtr Cash Flow'!$C23:$BI23)</f>
        <v>-284229.89056208718</v>
      </c>
      <c r="S21" s="4">
        <f>SUMIF('Qtr Cash Flow'!$C$4:$BI$4,'Cash Flow'!S$3,'Qtr Cash Flow'!$C23:$BI23)</f>
        <v>0</v>
      </c>
      <c r="T21" s="4">
        <f>SUMIF('Qtr Cash Flow'!$C$4:$BI$4,'Cash Flow'!T$3,'Qtr Cash Flow'!$C23:$BI23)</f>
        <v>0</v>
      </c>
    </row>
    <row r="22" spans="1:20" x14ac:dyDescent="0.25">
      <c r="A22" t="str">
        <f>'Qtr Cash Flow'!A24</f>
        <v>Total</v>
      </c>
      <c r="C22" s="4">
        <f>SUMIF('Qtr Cash Flow'!$C$4:$BI$4,'Cash Flow'!C$3,'Qtr Cash Flow'!$C24:$BI24)</f>
        <v>17730000</v>
      </c>
      <c r="D22" s="4">
        <f>SUMIF('Qtr Cash Flow'!$C$4:$BI$4,'Cash Flow'!D$3,'Qtr Cash Flow'!$C24:$BI24)</f>
        <v>0</v>
      </c>
      <c r="E22" s="4">
        <f>SUMIF('Qtr Cash Flow'!$C$4:$BI$4,'Cash Flow'!E$3,'Qtr Cash Flow'!$C24:$BI24)</f>
        <v>0</v>
      </c>
      <c r="F22" s="4">
        <f>SUMIF('Qtr Cash Flow'!$C$4:$BI$4,'Cash Flow'!F$3,'Qtr Cash Flow'!$C24:$BI24)</f>
        <v>-304252.94682516984</v>
      </c>
      <c r="G22" s="4">
        <f>SUMIF('Qtr Cash Flow'!$C$4:$BI$4,'Cash Flow'!G$3,'Qtr Cash Flow'!$C24:$BI24)</f>
        <v>-317391.24453515559</v>
      </c>
      <c r="H22" s="4">
        <f ca="1">SUMIF('Qtr Cash Flow'!$C$4:$BI$4,'Cash Flow'!H$3,'Qtr Cash Flow'!$C24:$BI24)</f>
        <v>5822821.2381964326</v>
      </c>
      <c r="I22" s="4">
        <f ca="1">SUMIF('Qtr Cash Flow'!$C$4:$BI$4,'Cash Flow'!I$3,'Qtr Cash Flow'!$C24:$BI24)</f>
        <v>-368050.26652239321</v>
      </c>
      <c r="J22" s="4">
        <f ca="1">SUMIF('Qtr Cash Flow'!$C$4:$BI$4,'Cash Flow'!J$3,'Qtr Cash Flow'!$C24:$BI24)</f>
        <v>-386800.71135168709</v>
      </c>
      <c r="K22" s="4">
        <f ca="1">SUMIF('Qtr Cash Flow'!$C$4:$BI$4,'Cash Flow'!K$3,'Qtr Cash Flow'!$C24:$BI24)</f>
        <v>-406506.40391009778</v>
      </c>
      <c r="L22" s="4">
        <f ca="1">SUMIF('Qtr Cash Flow'!$C$4:$BI$4,'Cash Flow'!L$3,'Qtr Cash Flow'!$C24:$BI24)</f>
        <v>-427216.00961502193</v>
      </c>
      <c r="M22" s="4">
        <f ca="1">SUMIF('Qtr Cash Flow'!$C$4:$BI$4,'Cash Flow'!M$3,'Qtr Cash Flow'!$C24:$BI24)</f>
        <v>-448980.67315994046</v>
      </c>
      <c r="N22" s="4">
        <f ca="1">SUMIF('Qtr Cash Flow'!$C$4:$BI$4,'Cash Flow'!N$3,'Qtr Cash Flow'!$C24:$BI24)</f>
        <v>-471854.14482197631</v>
      </c>
      <c r="O22" s="4">
        <f ca="1">SUMIF('Qtr Cash Flow'!$C$4:$BI$4,'Cash Flow'!O$3,'Qtr Cash Flow'!$C24:$BI24)</f>
        <v>-495892.91320422845</v>
      </c>
      <c r="P22" s="4">
        <f ca="1">SUMIF('Qtr Cash Flow'!$C$4:$BI$4,'Cash Flow'!P$3,'Qtr Cash Flow'!$C24:$BI24)</f>
        <v>-521156.34474071371</v>
      </c>
      <c r="Q22" s="4">
        <f ca="1">SUMIF('Qtr Cash Flow'!$C$4:$BI$4,'Cash Flow'!Q$3,'Qtr Cash Flow'!$C24:$BI24)</f>
        <v>-547706.8303084306</v>
      </c>
      <c r="R22" s="4">
        <f ca="1">SUMIF('Qtr Cash Flow'!$C$4:$BI$4,'Cash Flow'!R$3,'Qtr Cash Flow'!$C24:$BI24)</f>
        <v>-284229.89056208718</v>
      </c>
      <c r="S22" s="4">
        <f>SUMIF('Qtr Cash Flow'!$C$4:$BI$4,'Cash Flow'!S$3,'Qtr Cash Flow'!$C24:$BI24)</f>
        <v>0</v>
      </c>
      <c r="T22" s="4">
        <f>SUMIF('Qtr Cash Flow'!$C$4:$BI$4,'Cash Flow'!T$3,'Qtr Cash Flow'!$C24:$BI24)</f>
        <v>0</v>
      </c>
    </row>
    <row r="23" spans="1:20" x14ac:dyDescent="0.25">
      <c r="A23">
        <f>'Qtr Cash Flow'!A25</f>
        <v>0</v>
      </c>
      <c r="C23" s="4">
        <f>SUMIF('Qtr Cash Flow'!$C$4:$BI$4,'Cash Flow'!C$3,'Qtr Cash Flow'!$C25:$BI25)</f>
        <v>0</v>
      </c>
      <c r="D23" s="4">
        <f>SUMIF('Qtr Cash Flow'!$C$4:$BI$4,'Cash Flow'!D$3,'Qtr Cash Flow'!$C25:$BI25)</f>
        <v>0</v>
      </c>
      <c r="E23" s="4">
        <f>SUMIF('Qtr Cash Flow'!$C$4:$BI$4,'Cash Flow'!E$3,'Qtr Cash Flow'!$C25:$BI25)</f>
        <v>0</v>
      </c>
      <c r="F23" s="4">
        <f>SUMIF('Qtr Cash Flow'!$C$4:$BI$4,'Cash Flow'!F$3,'Qtr Cash Flow'!$C25:$BI25)</f>
        <v>0</v>
      </c>
      <c r="G23" s="4">
        <f>SUMIF('Qtr Cash Flow'!$C$4:$BI$4,'Cash Flow'!G$3,'Qtr Cash Flow'!$C25:$BI25)</f>
        <v>0</v>
      </c>
      <c r="H23" s="4">
        <f>SUMIF('Qtr Cash Flow'!$C$4:$BI$4,'Cash Flow'!H$3,'Qtr Cash Flow'!$C25:$BI25)</f>
        <v>0</v>
      </c>
      <c r="I23" s="4">
        <f>SUMIF('Qtr Cash Flow'!$C$4:$BI$4,'Cash Flow'!I$3,'Qtr Cash Flow'!$C25:$BI25)</f>
        <v>0</v>
      </c>
      <c r="J23" s="4">
        <f>SUMIF('Qtr Cash Flow'!$C$4:$BI$4,'Cash Flow'!J$3,'Qtr Cash Flow'!$C25:$BI25)</f>
        <v>0</v>
      </c>
      <c r="K23" s="4">
        <f>SUMIF('Qtr Cash Flow'!$C$4:$BI$4,'Cash Flow'!K$3,'Qtr Cash Flow'!$C25:$BI25)</f>
        <v>0</v>
      </c>
      <c r="L23" s="4">
        <f>SUMIF('Qtr Cash Flow'!$C$4:$BI$4,'Cash Flow'!L$3,'Qtr Cash Flow'!$C25:$BI25)</f>
        <v>0</v>
      </c>
      <c r="M23" s="4">
        <f>SUMIF('Qtr Cash Flow'!$C$4:$BI$4,'Cash Flow'!M$3,'Qtr Cash Flow'!$C25:$BI25)</f>
        <v>0</v>
      </c>
      <c r="N23" s="4">
        <f>SUMIF('Qtr Cash Flow'!$C$4:$BI$4,'Cash Flow'!N$3,'Qtr Cash Flow'!$C25:$BI25)</f>
        <v>0</v>
      </c>
      <c r="O23" s="4">
        <f>SUMIF('Qtr Cash Flow'!$C$4:$BI$4,'Cash Flow'!O$3,'Qtr Cash Flow'!$C25:$BI25)</f>
        <v>0</v>
      </c>
      <c r="P23" s="4">
        <f>SUMIF('Qtr Cash Flow'!$C$4:$BI$4,'Cash Flow'!P$3,'Qtr Cash Flow'!$C25:$BI25)</f>
        <v>0</v>
      </c>
      <c r="Q23" s="4">
        <f>SUMIF('Qtr Cash Flow'!$C$4:$BI$4,'Cash Flow'!Q$3,'Qtr Cash Flow'!$C25:$BI25)</f>
        <v>0</v>
      </c>
      <c r="R23" s="4">
        <f>SUMIF('Qtr Cash Flow'!$C$4:$BI$4,'Cash Flow'!R$3,'Qtr Cash Flow'!$C25:$BI25)</f>
        <v>0</v>
      </c>
      <c r="S23" s="4">
        <f>SUMIF('Qtr Cash Flow'!$C$4:$BI$4,'Cash Flow'!S$3,'Qtr Cash Flow'!$C25:$BI25)</f>
        <v>0</v>
      </c>
      <c r="T23" s="4">
        <f>SUMIF('Qtr Cash Flow'!$C$4:$BI$4,'Cash Flow'!T$3,'Qtr Cash Flow'!$C25:$BI25)</f>
        <v>0</v>
      </c>
    </row>
    <row r="24" spans="1:20" x14ac:dyDescent="0.25">
      <c r="A24" s="9" t="str">
        <f>'Qtr Cash Flow'!A26</f>
        <v>Equity</v>
      </c>
      <c r="C24" s="4">
        <f>SUMIF('Qtr Cash Flow'!$C$4:$BI$4,'Cash Flow'!C$3,'Qtr Cash Flow'!$C26:$BI26)</f>
        <v>0</v>
      </c>
      <c r="D24" s="4">
        <f>SUMIF('Qtr Cash Flow'!$C$4:$BI$4,'Cash Flow'!D$3,'Qtr Cash Flow'!$C26:$BI26)</f>
        <v>0</v>
      </c>
      <c r="E24" s="4">
        <f>SUMIF('Qtr Cash Flow'!$C$4:$BI$4,'Cash Flow'!E$3,'Qtr Cash Flow'!$C26:$BI26)</f>
        <v>0</v>
      </c>
      <c r="F24" s="4">
        <f>SUMIF('Qtr Cash Flow'!$C$4:$BI$4,'Cash Flow'!F$3,'Qtr Cash Flow'!$C26:$BI26)</f>
        <v>0</v>
      </c>
      <c r="G24" s="4">
        <f>SUMIF('Qtr Cash Flow'!$C$4:$BI$4,'Cash Flow'!G$3,'Qtr Cash Flow'!$C26:$BI26)</f>
        <v>0</v>
      </c>
      <c r="H24" s="4">
        <f>SUMIF('Qtr Cash Flow'!$C$4:$BI$4,'Cash Flow'!H$3,'Qtr Cash Flow'!$C26:$BI26)</f>
        <v>0</v>
      </c>
      <c r="I24" s="4">
        <f>SUMIF('Qtr Cash Flow'!$C$4:$BI$4,'Cash Flow'!I$3,'Qtr Cash Flow'!$C26:$BI26)</f>
        <v>0</v>
      </c>
      <c r="J24" s="4">
        <f>SUMIF('Qtr Cash Flow'!$C$4:$BI$4,'Cash Flow'!J$3,'Qtr Cash Flow'!$C26:$BI26)</f>
        <v>0</v>
      </c>
      <c r="K24" s="4">
        <f>SUMIF('Qtr Cash Flow'!$C$4:$BI$4,'Cash Flow'!K$3,'Qtr Cash Flow'!$C26:$BI26)</f>
        <v>0</v>
      </c>
      <c r="L24" s="4">
        <f>SUMIF('Qtr Cash Flow'!$C$4:$BI$4,'Cash Flow'!L$3,'Qtr Cash Flow'!$C26:$BI26)</f>
        <v>0</v>
      </c>
      <c r="M24" s="4">
        <f>SUMIF('Qtr Cash Flow'!$C$4:$BI$4,'Cash Flow'!M$3,'Qtr Cash Flow'!$C26:$BI26)</f>
        <v>0</v>
      </c>
      <c r="N24" s="4">
        <f>SUMIF('Qtr Cash Flow'!$C$4:$BI$4,'Cash Flow'!N$3,'Qtr Cash Flow'!$C26:$BI26)</f>
        <v>0</v>
      </c>
      <c r="O24" s="4">
        <f>SUMIF('Qtr Cash Flow'!$C$4:$BI$4,'Cash Flow'!O$3,'Qtr Cash Flow'!$C26:$BI26)</f>
        <v>0</v>
      </c>
      <c r="P24" s="4">
        <f>SUMIF('Qtr Cash Flow'!$C$4:$BI$4,'Cash Flow'!P$3,'Qtr Cash Flow'!$C26:$BI26)</f>
        <v>0</v>
      </c>
      <c r="Q24" s="4">
        <f>SUMIF('Qtr Cash Flow'!$C$4:$BI$4,'Cash Flow'!Q$3,'Qtr Cash Flow'!$C26:$BI26)</f>
        <v>0</v>
      </c>
      <c r="R24" s="4">
        <f>SUMIF('Qtr Cash Flow'!$C$4:$BI$4,'Cash Flow'!R$3,'Qtr Cash Flow'!$C26:$BI26)</f>
        <v>0</v>
      </c>
      <c r="S24" s="4">
        <f>SUMIF('Qtr Cash Flow'!$C$4:$BI$4,'Cash Flow'!S$3,'Qtr Cash Flow'!$C26:$BI26)</f>
        <v>0</v>
      </c>
      <c r="T24" s="4">
        <f>SUMIF('Qtr Cash Flow'!$C$4:$BI$4,'Cash Flow'!T$3,'Qtr Cash Flow'!$C26:$BI26)</f>
        <v>0</v>
      </c>
    </row>
    <row r="25" spans="1:20" x14ac:dyDescent="0.25">
      <c r="A25" t="str">
        <f>'Qtr Cash Flow'!A27</f>
        <v>Net Cash Flow to Equity</v>
      </c>
      <c r="C25" s="4">
        <f ca="1">SUMIF('Qtr Cash Flow'!$C$4:$BI$4,'Cash Flow'!C$3,'Qtr Cash Flow'!$C27:$BI27)</f>
        <v>-12393780.078282315</v>
      </c>
      <c r="D25" s="4">
        <f ca="1">SUMIF('Qtr Cash Flow'!$C$4:$BI$4,'Cash Flow'!D$3,'Qtr Cash Flow'!$C27:$BI27)</f>
        <v>421564.27016882214</v>
      </c>
      <c r="E25" s="4">
        <f ca="1">SUMIF('Qtr Cash Flow'!$C$4:$BI$4,'Cash Flow'!E$3,'Qtr Cash Flow'!$C27:$BI27)</f>
        <v>960629.60869879182</v>
      </c>
      <c r="F25" s="4">
        <f ca="1">SUMIF('Qtr Cash Flow'!$C$4:$BI$4,'Cash Flow'!F$3,'Qtr Cash Flow'!$C27:$BI27)</f>
        <v>748550.95691104024</v>
      </c>
      <c r="G25" s="4">
        <f ca="1">SUMIF('Qtr Cash Flow'!$C$4:$BI$4,'Cash Flow'!G$3,'Qtr Cash Flow'!$C27:$BI27)</f>
        <v>661594.18349196762</v>
      </c>
      <c r="H25" s="4">
        <f ca="1">SUMIF('Qtr Cash Flow'!$C$4:$BI$4,'Cash Flow'!H$3,'Qtr Cash Flow'!$C27:$BI27)</f>
        <v>6854754.9281886602</v>
      </c>
      <c r="I25" s="4">
        <f ca="1">SUMIF('Qtr Cash Flow'!$C$4:$BI$4,'Cash Flow'!I$3,'Qtr Cash Flow'!$C27:$BI27)</f>
        <v>-4610.5239335255465</v>
      </c>
      <c r="J25" s="4">
        <f ca="1">SUMIF('Qtr Cash Flow'!$C$4:$BI$4,'Cash Flow'!J$3,'Qtr Cash Flow'!$C27:$BI27)</f>
        <v>1477930.2689971183</v>
      </c>
      <c r="K25" s="4">
        <f ca="1">SUMIF('Qtr Cash Flow'!$C$4:$BI$4,'Cash Flow'!K$3,'Qtr Cash Flow'!$C27:$BI27)</f>
        <v>1679588.251171479</v>
      </c>
      <c r="L25" s="4">
        <f ca="1">SUMIF('Qtr Cash Flow'!$C$4:$BI$4,'Cash Flow'!L$3,'Qtr Cash Flow'!$C27:$BI27)</f>
        <v>1228161.4200746999</v>
      </c>
      <c r="M25" s="4">
        <f ca="1">SUMIF('Qtr Cash Flow'!$C$4:$BI$4,'Cash Flow'!M$3,'Qtr Cash Flow'!$C27:$BI27)</f>
        <v>1299461.1517611886</v>
      </c>
      <c r="N25" s="4">
        <f ca="1">SUMIF('Qtr Cash Flow'!$C$4:$BI$4,'Cash Flow'!N$3,'Qtr Cash Flow'!$C27:$BI27)</f>
        <v>607205.21615037078</v>
      </c>
      <c r="O25" s="4">
        <f ca="1">SUMIF('Qtr Cash Flow'!$C$4:$BI$4,'Cash Flow'!O$3,'Qtr Cash Flow'!$C27:$BI27)</f>
        <v>1692733.253762515</v>
      </c>
      <c r="P25" s="4">
        <f ca="1">SUMIF('Qtr Cash Flow'!$C$4:$BI$4,'Cash Flow'!P$3,'Qtr Cash Flow'!$C27:$BI27)</f>
        <v>2375555.5369884861</v>
      </c>
      <c r="Q25" s="4">
        <f ca="1">SUMIF('Qtr Cash Flow'!$C$4:$BI$4,'Cash Flow'!Q$3,'Qtr Cash Flow'!$C27:$BI27)</f>
        <v>1809984.2160888503</v>
      </c>
      <c r="R25" s="4">
        <f ca="1">SUMIF('Qtr Cash Flow'!$C$4:$BI$4,'Cash Flow'!R$3,'Qtr Cash Flow'!$C27:$BI27)</f>
        <v>1093688.7425535189</v>
      </c>
      <c r="S25" s="4">
        <f>SUMIF('Qtr Cash Flow'!$C$4:$BI$4,'Cash Flow'!S$3,'Qtr Cash Flow'!$C27:$BI27)</f>
        <v>0</v>
      </c>
      <c r="T25" s="4">
        <f>SUMIF('Qtr Cash Flow'!$C$4:$BI$4,'Cash Flow'!T$3,'Qtr Cash Flow'!$C27:$BI27)</f>
        <v>0</v>
      </c>
    </row>
    <row r="26" spans="1:20" x14ac:dyDescent="0.25">
      <c r="A26">
        <f>'Qtr Cash Flow'!A28</f>
        <v>0</v>
      </c>
      <c r="C26" s="4">
        <f>SUMIF('Qtr Cash Flow'!$C$4:$BI$4,'Cash Flow'!C$3,'Qtr Cash Flow'!$C28:$BI28)</f>
        <v>0</v>
      </c>
      <c r="D26" s="4">
        <f>SUMIF('Qtr Cash Flow'!$C$4:$BI$4,'Cash Flow'!D$3,'Qtr Cash Flow'!$C28:$BI28)</f>
        <v>0</v>
      </c>
      <c r="E26" s="4">
        <f>SUMIF('Qtr Cash Flow'!$C$4:$BI$4,'Cash Flow'!E$3,'Qtr Cash Flow'!$C28:$BI28)</f>
        <v>0</v>
      </c>
      <c r="F26" s="4">
        <f>SUMIF('Qtr Cash Flow'!$C$4:$BI$4,'Cash Flow'!F$3,'Qtr Cash Flow'!$C28:$BI28)</f>
        <v>0</v>
      </c>
      <c r="G26" s="4">
        <f>SUMIF('Qtr Cash Flow'!$C$4:$BI$4,'Cash Flow'!G$3,'Qtr Cash Flow'!$C28:$BI28)</f>
        <v>0</v>
      </c>
      <c r="H26" s="4">
        <f>SUMIF('Qtr Cash Flow'!$C$4:$BI$4,'Cash Flow'!H$3,'Qtr Cash Flow'!$C28:$BI28)</f>
        <v>0</v>
      </c>
      <c r="I26" s="4">
        <f>SUMIF('Qtr Cash Flow'!$C$4:$BI$4,'Cash Flow'!I$3,'Qtr Cash Flow'!$C28:$BI28)</f>
        <v>0</v>
      </c>
      <c r="J26" s="4">
        <f>SUMIF('Qtr Cash Flow'!$C$4:$BI$4,'Cash Flow'!J$3,'Qtr Cash Flow'!$C28:$BI28)</f>
        <v>0</v>
      </c>
      <c r="K26" s="4">
        <f>SUMIF('Qtr Cash Flow'!$C$4:$BI$4,'Cash Flow'!K$3,'Qtr Cash Flow'!$C28:$BI28)</f>
        <v>0</v>
      </c>
      <c r="L26" s="4">
        <f>SUMIF('Qtr Cash Flow'!$C$4:$BI$4,'Cash Flow'!L$3,'Qtr Cash Flow'!$C28:$BI28)</f>
        <v>0</v>
      </c>
      <c r="M26" s="4">
        <f>SUMIF('Qtr Cash Flow'!$C$4:$BI$4,'Cash Flow'!M$3,'Qtr Cash Flow'!$C28:$BI28)</f>
        <v>0</v>
      </c>
      <c r="N26" s="4">
        <f>SUMIF('Qtr Cash Flow'!$C$4:$BI$4,'Cash Flow'!N$3,'Qtr Cash Flow'!$C28:$BI28)</f>
        <v>0</v>
      </c>
      <c r="O26" s="4">
        <f>SUMIF('Qtr Cash Flow'!$C$4:$BI$4,'Cash Flow'!O$3,'Qtr Cash Flow'!$C28:$BI28)</f>
        <v>0</v>
      </c>
      <c r="P26" s="4">
        <f>SUMIF('Qtr Cash Flow'!$C$4:$BI$4,'Cash Flow'!P$3,'Qtr Cash Flow'!$C28:$BI28)</f>
        <v>0</v>
      </c>
      <c r="Q26" s="4">
        <f>SUMIF('Qtr Cash Flow'!$C$4:$BI$4,'Cash Flow'!Q$3,'Qtr Cash Flow'!$C28:$BI28)</f>
        <v>0</v>
      </c>
      <c r="R26" s="4">
        <f>SUMIF('Qtr Cash Flow'!$C$4:$BI$4,'Cash Flow'!R$3,'Qtr Cash Flow'!$C28:$BI28)</f>
        <v>0</v>
      </c>
      <c r="S26" s="4">
        <f>SUMIF('Qtr Cash Flow'!$C$4:$BI$4,'Cash Flow'!S$3,'Qtr Cash Flow'!$C28:$BI28)</f>
        <v>0</v>
      </c>
      <c r="T26" s="4">
        <f>SUMIF('Qtr Cash Flow'!$C$4:$BI$4,'Cash Flow'!T$3,'Qtr Cash Flow'!$C28:$BI28)</f>
        <v>0</v>
      </c>
    </row>
    <row r="27" spans="1:20" x14ac:dyDescent="0.25">
      <c r="A27">
        <f>'Qtr Cash Flow'!A29</f>
        <v>0</v>
      </c>
      <c r="C27" s="4">
        <f>SUMIF('Qtr Cash Flow'!$C$4:$BI$4,'Cash Flow'!C$3,'Qtr Cash Flow'!$C29:$BI29)</f>
        <v>0</v>
      </c>
      <c r="D27" s="4">
        <f>SUMIF('Qtr Cash Flow'!$C$4:$BI$4,'Cash Flow'!D$3,'Qtr Cash Flow'!$C29:$BI29)</f>
        <v>0</v>
      </c>
      <c r="E27" s="4">
        <f>SUMIF('Qtr Cash Flow'!$C$4:$BI$4,'Cash Flow'!E$3,'Qtr Cash Flow'!$C29:$BI29)</f>
        <v>0</v>
      </c>
      <c r="F27" s="4">
        <f>SUMIF('Qtr Cash Flow'!$C$4:$BI$4,'Cash Flow'!F$3,'Qtr Cash Flow'!$C29:$BI29)</f>
        <v>0</v>
      </c>
      <c r="G27" s="4">
        <f>SUMIF('Qtr Cash Flow'!$C$4:$BI$4,'Cash Flow'!G$3,'Qtr Cash Flow'!$C29:$BI29)</f>
        <v>0</v>
      </c>
      <c r="H27" s="4">
        <f>SUMIF('Qtr Cash Flow'!$C$4:$BI$4,'Cash Flow'!H$3,'Qtr Cash Flow'!$C29:$BI29)</f>
        <v>0</v>
      </c>
      <c r="I27" s="4">
        <f>SUMIF('Qtr Cash Flow'!$C$4:$BI$4,'Cash Flow'!I$3,'Qtr Cash Flow'!$C29:$BI29)</f>
        <v>0</v>
      </c>
      <c r="J27" s="4">
        <f>SUMIF('Qtr Cash Flow'!$C$4:$BI$4,'Cash Flow'!J$3,'Qtr Cash Flow'!$C29:$BI29)</f>
        <v>0</v>
      </c>
      <c r="K27" s="4">
        <f>SUMIF('Qtr Cash Flow'!$C$4:$BI$4,'Cash Flow'!K$3,'Qtr Cash Flow'!$C29:$BI29)</f>
        <v>0</v>
      </c>
      <c r="L27" s="4">
        <f>SUMIF('Qtr Cash Flow'!$C$4:$BI$4,'Cash Flow'!L$3,'Qtr Cash Flow'!$C29:$BI29)</f>
        <v>0</v>
      </c>
      <c r="M27" s="4">
        <f>SUMIF('Qtr Cash Flow'!$C$4:$BI$4,'Cash Flow'!M$3,'Qtr Cash Flow'!$C29:$BI29)</f>
        <v>0</v>
      </c>
      <c r="N27" s="4">
        <f>SUMIF('Qtr Cash Flow'!$C$4:$BI$4,'Cash Flow'!N$3,'Qtr Cash Flow'!$C29:$BI29)</f>
        <v>0</v>
      </c>
      <c r="O27" s="4">
        <f>SUMIF('Qtr Cash Flow'!$C$4:$BI$4,'Cash Flow'!O$3,'Qtr Cash Flow'!$C29:$BI29)</f>
        <v>0</v>
      </c>
      <c r="P27" s="4">
        <f>SUMIF('Qtr Cash Flow'!$C$4:$BI$4,'Cash Flow'!P$3,'Qtr Cash Flow'!$C29:$BI29)</f>
        <v>0</v>
      </c>
      <c r="Q27" s="4">
        <f>SUMIF('Qtr Cash Flow'!$C$4:$BI$4,'Cash Flow'!Q$3,'Qtr Cash Flow'!$C29:$BI29)</f>
        <v>0</v>
      </c>
      <c r="R27" s="4">
        <f>SUMIF('Qtr Cash Flow'!$C$4:$BI$4,'Cash Flow'!R$3,'Qtr Cash Flow'!$C29:$BI29)</f>
        <v>0</v>
      </c>
      <c r="S27" s="4">
        <f>SUMIF('Qtr Cash Flow'!$C$4:$BI$4,'Cash Flow'!S$3,'Qtr Cash Flow'!$C29:$BI29)</f>
        <v>0</v>
      </c>
      <c r="T27" s="4">
        <f>SUMIF('Qtr Cash Flow'!$C$4:$BI$4,'Cash Flow'!T$3,'Qtr Cash Flow'!$C29:$BI29)</f>
        <v>0</v>
      </c>
    </row>
    <row r="28" spans="1:20" x14ac:dyDescent="0.25">
      <c r="A28" t="str">
        <f>'Qtr Cash Flow'!A30</f>
        <v>Contribution</v>
      </c>
      <c r="C28" s="4">
        <f ca="1">SUMIF('Qtr Cash Flow'!$C$4:$BI$4,'Cash Flow'!C$3,'Qtr Cash Flow'!$C30:$BI30)</f>
        <v>12393780.078282315</v>
      </c>
      <c r="D28" s="4">
        <f ca="1">SUMIF('Qtr Cash Flow'!$C$4:$BI$4,'Cash Flow'!D$3,'Qtr Cash Flow'!$C30:$BI30)</f>
        <v>0</v>
      </c>
      <c r="E28" s="4">
        <f ca="1">SUMIF('Qtr Cash Flow'!$C$4:$BI$4,'Cash Flow'!E$3,'Qtr Cash Flow'!$C30:$BI30)</f>
        <v>0</v>
      </c>
      <c r="F28" s="4">
        <f ca="1">SUMIF('Qtr Cash Flow'!$C$4:$BI$4,'Cash Flow'!F$3,'Qtr Cash Flow'!$C30:$BI30)</f>
        <v>0</v>
      </c>
      <c r="G28" s="4">
        <f ca="1">SUMIF('Qtr Cash Flow'!$C$4:$BI$4,'Cash Flow'!G$3,'Qtr Cash Flow'!$C30:$BI30)</f>
        <v>0</v>
      </c>
      <c r="H28" s="4">
        <f ca="1">SUMIF('Qtr Cash Flow'!$C$4:$BI$4,'Cash Flow'!H$3,'Qtr Cash Flow'!$C30:$BI30)</f>
        <v>0</v>
      </c>
      <c r="I28" s="4">
        <f ca="1">SUMIF('Qtr Cash Flow'!$C$4:$BI$4,'Cash Flow'!I$3,'Qtr Cash Flow'!$C30:$BI30)</f>
        <v>110097.51019877259</v>
      </c>
      <c r="J28" s="4">
        <f ca="1">SUMIF('Qtr Cash Flow'!$C$4:$BI$4,'Cash Flow'!J$3,'Qtr Cash Flow'!$C30:$BI30)</f>
        <v>0</v>
      </c>
      <c r="K28" s="4">
        <f ca="1">SUMIF('Qtr Cash Flow'!$C$4:$BI$4,'Cash Flow'!K$3,'Qtr Cash Flow'!$C30:$BI30)</f>
        <v>0</v>
      </c>
      <c r="L28" s="4">
        <f ca="1">SUMIF('Qtr Cash Flow'!$C$4:$BI$4,'Cash Flow'!L$3,'Qtr Cash Flow'!$C30:$BI30)</f>
        <v>0</v>
      </c>
      <c r="M28" s="4">
        <f ca="1">SUMIF('Qtr Cash Flow'!$C$4:$BI$4,'Cash Flow'!M$3,'Qtr Cash Flow'!$C30:$BI30)</f>
        <v>0</v>
      </c>
      <c r="N28" s="4">
        <f ca="1">SUMIF('Qtr Cash Flow'!$C$4:$BI$4,'Cash Flow'!N$3,'Qtr Cash Flow'!$C30:$BI30)</f>
        <v>0</v>
      </c>
      <c r="O28" s="4">
        <f ca="1">SUMIF('Qtr Cash Flow'!$C$4:$BI$4,'Cash Flow'!O$3,'Qtr Cash Flow'!$C30:$BI30)</f>
        <v>0</v>
      </c>
      <c r="P28" s="4">
        <f ca="1">SUMIF('Qtr Cash Flow'!$C$4:$BI$4,'Cash Flow'!P$3,'Qtr Cash Flow'!$C30:$BI30)</f>
        <v>0</v>
      </c>
      <c r="Q28" s="4">
        <f ca="1">SUMIF('Qtr Cash Flow'!$C$4:$BI$4,'Cash Flow'!Q$3,'Qtr Cash Flow'!$C30:$BI30)</f>
        <v>0</v>
      </c>
      <c r="R28" s="4">
        <f ca="1">SUMIF('Qtr Cash Flow'!$C$4:$BI$4,'Cash Flow'!R$3,'Qtr Cash Flow'!$C30:$BI30)</f>
        <v>0</v>
      </c>
      <c r="S28" s="4">
        <f>SUMIF('Qtr Cash Flow'!$C$4:$BI$4,'Cash Flow'!S$3,'Qtr Cash Flow'!$C30:$BI30)</f>
        <v>0</v>
      </c>
      <c r="T28" s="4">
        <f>SUMIF('Qtr Cash Flow'!$C$4:$BI$4,'Cash Flow'!T$3,'Qtr Cash Flow'!$C30:$BI30)</f>
        <v>0</v>
      </c>
    </row>
    <row r="29" spans="1:20" x14ac:dyDescent="0.25">
      <c r="A29" t="str">
        <f>'Qtr Cash Flow'!A31</f>
        <v>Distribution</v>
      </c>
      <c r="C29" s="4">
        <f ca="1">SUMIF('Qtr Cash Flow'!$C$4:$BI$4,'Cash Flow'!C$3,'Qtr Cash Flow'!$C31:$BI31)</f>
        <v>0</v>
      </c>
      <c r="D29" s="4">
        <f ca="1">SUMIF('Qtr Cash Flow'!$C$4:$BI$4,'Cash Flow'!D$3,'Qtr Cash Flow'!$C31:$BI31)</f>
        <v>421564.27016882214</v>
      </c>
      <c r="E29" s="4">
        <f ca="1">SUMIF('Qtr Cash Flow'!$C$4:$BI$4,'Cash Flow'!E$3,'Qtr Cash Flow'!$C31:$BI31)</f>
        <v>960629.60869879182</v>
      </c>
      <c r="F29" s="4">
        <f ca="1">SUMIF('Qtr Cash Flow'!$C$4:$BI$4,'Cash Flow'!F$3,'Qtr Cash Flow'!$C31:$BI31)</f>
        <v>748550.95691104024</v>
      </c>
      <c r="G29" s="4">
        <f ca="1">SUMIF('Qtr Cash Flow'!$C$4:$BI$4,'Cash Flow'!G$3,'Qtr Cash Flow'!$C31:$BI31)</f>
        <v>661594.18349196762</v>
      </c>
      <c r="H29" s="4">
        <f ca="1">SUMIF('Qtr Cash Flow'!$C$4:$BI$4,'Cash Flow'!H$3,'Qtr Cash Flow'!$C31:$BI31)</f>
        <v>6854754.9281886602</v>
      </c>
      <c r="I29" s="4">
        <f ca="1">SUMIF('Qtr Cash Flow'!$C$4:$BI$4,'Cash Flow'!I$3,'Qtr Cash Flow'!$C31:$BI31)</f>
        <v>105486.98626524705</v>
      </c>
      <c r="J29" s="4">
        <f ca="1">SUMIF('Qtr Cash Flow'!$C$4:$BI$4,'Cash Flow'!J$3,'Qtr Cash Flow'!$C31:$BI31)</f>
        <v>1477930.2689971183</v>
      </c>
      <c r="K29" s="4">
        <f ca="1">SUMIF('Qtr Cash Flow'!$C$4:$BI$4,'Cash Flow'!K$3,'Qtr Cash Flow'!$C31:$BI31)</f>
        <v>1679588.251171479</v>
      </c>
      <c r="L29" s="4">
        <f ca="1">SUMIF('Qtr Cash Flow'!$C$4:$BI$4,'Cash Flow'!L$3,'Qtr Cash Flow'!$C31:$BI31)</f>
        <v>1228161.4200746999</v>
      </c>
      <c r="M29" s="4">
        <f ca="1">SUMIF('Qtr Cash Flow'!$C$4:$BI$4,'Cash Flow'!M$3,'Qtr Cash Flow'!$C31:$BI31)</f>
        <v>1299461.1517611886</v>
      </c>
      <c r="N29" s="4">
        <f ca="1">SUMIF('Qtr Cash Flow'!$C$4:$BI$4,'Cash Flow'!N$3,'Qtr Cash Flow'!$C31:$BI31)</f>
        <v>607205.21615037078</v>
      </c>
      <c r="O29" s="4">
        <f ca="1">SUMIF('Qtr Cash Flow'!$C$4:$BI$4,'Cash Flow'!O$3,'Qtr Cash Flow'!$C31:$BI31)</f>
        <v>1692733.253762515</v>
      </c>
      <c r="P29" s="4">
        <f ca="1">SUMIF('Qtr Cash Flow'!$C$4:$BI$4,'Cash Flow'!P$3,'Qtr Cash Flow'!$C31:$BI31)</f>
        <v>2375555.5369884861</v>
      </c>
      <c r="Q29" s="4">
        <f ca="1">SUMIF('Qtr Cash Flow'!$C$4:$BI$4,'Cash Flow'!Q$3,'Qtr Cash Flow'!$C31:$BI31)</f>
        <v>1809984.2160888503</v>
      </c>
      <c r="R29" s="4">
        <f ca="1">SUMIF('Qtr Cash Flow'!$C$4:$BI$4,'Cash Flow'!R$3,'Qtr Cash Flow'!$C31:$BI31)</f>
        <v>1093688.7425535189</v>
      </c>
      <c r="S29" s="4">
        <f>SUMIF('Qtr Cash Flow'!$C$4:$BI$4,'Cash Flow'!S$3,'Qtr Cash Flow'!$C31:$BI31)</f>
        <v>0</v>
      </c>
      <c r="T29" s="4">
        <f>SUMIF('Qtr Cash Flow'!$C$4:$BI$4,'Cash Flow'!T$3,'Qtr Cash Flow'!$C31:$BI31)</f>
        <v>0</v>
      </c>
    </row>
    <row r="30" spans="1:20" x14ac:dyDescent="0.25">
      <c r="A30" t="str">
        <f>'Qtr Cash Flow'!A32</f>
        <v>Cumulative Contribution</v>
      </c>
      <c r="C30" s="4">
        <f ca="1">SUMIF('Qtr Cash Flow'!$C$3:$BI$3,'Cash Flow'!C$3+0.75,'Qtr Cash Flow'!$C32:$BI32)</f>
        <v>12393780.078282315</v>
      </c>
      <c r="D30" s="4">
        <f ca="1">SUMIF('Qtr Cash Flow'!$C$3:$BI$3,'Cash Flow'!D$3+0.75,'Qtr Cash Flow'!$C32:$BI32)</f>
        <v>12393780.078282315</v>
      </c>
      <c r="E30" s="4">
        <f ca="1">SUMIF('Qtr Cash Flow'!$C$3:$BI$3,'Cash Flow'!E$3+0.75,'Qtr Cash Flow'!$C32:$BI32)</f>
        <v>12393780.078282315</v>
      </c>
      <c r="F30" s="4">
        <f ca="1">SUMIF('Qtr Cash Flow'!$C$3:$BI$3,'Cash Flow'!F$3+0.75,'Qtr Cash Flow'!$C32:$BI32)</f>
        <v>12393780.078282315</v>
      </c>
      <c r="G30" s="4">
        <f ca="1">SUMIF('Qtr Cash Flow'!$C$3:$BI$3,'Cash Flow'!G$3+0.75,'Qtr Cash Flow'!$C32:$BI32)</f>
        <v>12393780.078282315</v>
      </c>
      <c r="H30" s="4">
        <f ca="1">SUMIF('Qtr Cash Flow'!$C$3:$BI$3,'Cash Flow'!H$3+0.75,'Qtr Cash Flow'!$C32:$BI32)</f>
        <v>12393780.078282315</v>
      </c>
      <c r="I30" s="4">
        <f ca="1">SUMIF('Qtr Cash Flow'!$C$3:$BI$3,'Cash Flow'!I$3+0.75,'Qtr Cash Flow'!$C32:$BI32)</f>
        <v>12503877.588481089</v>
      </c>
      <c r="J30" s="4">
        <f ca="1">SUMIF('Qtr Cash Flow'!$C$3:$BI$3,'Cash Flow'!J$3+0.75,'Qtr Cash Flow'!$C32:$BI32)</f>
        <v>12503877.588481089</v>
      </c>
      <c r="K30" s="4">
        <f ca="1">SUMIF('Qtr Cash Flow'!$C$3:$BI$3,'Cash Flow'!K$3+0.75,'Qtr Cash Flow'!$C32:$BI32)</f>
        <v>12503877.588481089</v>
      </c>
      <c r="L30" s="4">
        <f ca="1">SUMIF('Qtr Cash Flow'!$C$3:$BI$3,'Cash Flow'!L$3+0.75,'Qtr Cash Flow'!$C32:$BI32)</f>
        <v>12503877.588481089</v>
      </c>
      <c r="M30" s="4">
        <f ca="1">SUMIF('Qtr Cash Flow'!$C$3:$BI$3,'Cash Flow'!M$3+0.75,'Qtr Cash Flow'!$C32:$BI32)</f>
        <v>12503877.588481089</v>
      </c>
      <c r="N30" s="4">
        <f ca="1">SUMIF('Qtr Cash Flow'!$C$3:$BI$3,'Cash Flow'!N$3+0.75,'Qtr Cash Flow'!$C32:$BI32)</f>
        <v>12503877.588481089</v>
      </c>
      <c r="O30" s="4">
        <f ca="1">SUMIF('Qtr Cash Flow'!$C$3:$BI$3,'Cash Flow'!O$3+0.75,'Qtr Cash Flow'!$C32:$BI32)</f>
        <v>12503877.588481089</v>
      </c>
      <c r="P30" s="4">
        <f ca="1">SUMIF('Qtr Cash Flow'!$C$3:$BI$3,'Cash Flow'!P$3+0.75,'Qtr Cash Flow'!$C32:$BI32)</f>
        <v>12503877.588481089</v>
      </c>
      <c r="Q30" s="4">
        <f ca="1">SUMIF('Qtr Cash Flow'!$C$3:$BI$3,'Cash Flow'!Q$3+0.75,'Qtr Cash Flow'!$C32:$BI32)</f>
        <v>12503877.588481089</v>
      </c>
      <c r="R30" s="4">
        <f ca="1">SUMIF('Qtr Cash Flow'!$C$4:$BI$4,'Cash Flow'!R$3,'Qtr Cash Flow'!$C32:$BI32)</f>
        <v>25007755.176962178</v>
      </c>
      <c r="S30" s="4">
        <f>SUMIF('Qtr Cash Flow'!$C$4:$BI$4,'Cash Flow'!S$3,'Qtr Cash Flow'!$C32:$BI32)</f>
        <v>0</v>
      </c>
      <c r="T30" s="4">
        <f>SUMIF('Qtr Cash Flow'!$C$4:$BI$4,'Cash Flow'!T$3,'Qtr Cash Flow'!$C32:$BI32)</f>
        <v>0</v>
      </c>
    </row>
    <row r="31" spans="1:20" x14ac:dyDescent="0.25">
      <c r="A31" t="str">
        <f>'Qtr Cash Flow'!A33</f>
        <v>Cumulative Distribution</v>
      </c>
      <c r="C31" s="4">
        <f ca="1">SUMIF('Qtr Cash Flow'!$C$3:$BI$3,'Cash Flow'!C$3+0.75,'Qtr Cash Flow'!$C33:$BI33)</f>
        <v>0</v>
      </c>
      <c r="D31" s="4">
        <f ca="1">SUMIF('Qtr Cash Flow'!$C$3:$BI$3,'Cash Flow'!D$3+0.75,'Qtr Cash Flow'!$C33:$BI33)</f>
        <v>421564.27016882214</v>
      </c>
      <c r="E31" s="4">
        <f ca="1">SUMIF('Qtr Cash Flow'!$C$3:$BI$3,'Cash Flow'!E$3+0.75,'Qtr Cash Flow'!$C33:$BI33)</f>
        <v>1382193.8788676141</v>
      </c>
      <c r="F31" s="4">
        <f ca="1">SUMIF('Qtr Cash Flow'!$C$3:$BI$3,'Cash Flow'!F$3+0.75,'Qtr Cash Flow'!$C33:$BI33)</f>
        <v>2130744.8357786541</v>
      </c>
      <c r="G31" s="4">
        <f ca="1">SUMIF('Qtr Cash Flow'!$C$3:$BI$3,'Cash Flow'!G$3+0.75,'Qtr Cash Flow'!$C33:$BI33)</f>
        <v>2792339.0192706217</v>
      </c>
      <c r="H31" s="4">
        <f ca="1">SUMIF('Qtr Cash Flow'!$C$3:$BI$3,'Cash Flow'!H$3+0.75,'Qtr Cash Flow'!$C33:$BI33)</f>
        <v>9647093.9474592842</v>
      </c>
      <c r="I31" s="4">
        <f ca="1">SUMIF('Qtr Cash Flow'!$C$3:$BI$3,'Cash Flow'!I$3+0.75,'Qtr Cash Flow'!$C33:$BI33)</f>
        <v>9752580.9337245319</v>
      </c>
      <c r="J31" s="4">
        <f ca="1">SUMIF('Qtr Cash Flow'!$C$3:$BI$3,'Cash Flow'!J$3+0.75,'Qtr Cash Flow'!$C33:$BI33)</f>
        <v>11230511.202721652</v>
      </c>
      <c r="K31" s="4">
        <f ca="1">SUMIF('Qtr Cash Flow'!$C$3:$BI$3,'Cash Flow'!K$3+0.75,'Qtr Cash Flow'!$C33:$BI33)</f>
        <v>12910099.453893131</v>
      </c>
      <c r="L31" s="4">
        <f ca="1">SUMIF('Qtr Cash Flow'!$C$3:$BI$3,'Cash Flow'!L$3+0.75,'Qtr Cash Flow'!$C33:$BI33)</f>
        <v>14138260.87396783</v>
      </c>
      <c r="M31" s="4">
        <f ca="1">SUMIF('Qtr Cash Flow'!$C$3:$BI$3,'Cash Flow'!M$3+0.75,'Qtr Cash Flow'!$C33:$BI33)</f>
        <v>15437722.025729021</v>
      </c>
      <c r="N31" s="4">
        <f ca="1">SUMIF('Qtr Cash Flow'!$C$3:$BI$3,'Cash Flow'!N$3+0.75,'Qtr Cash Flow'!$C33:$BI33)</f>
        <v>16044927.241879392</v>
      </c>
      <c r="O31" s="4">
        <f ca="1">SUMIF('Qtr Cash Flow'!$C$3:$BI$3,'Cash Flow'!O$3+0.75,'Qtr Cash Flow'!$C33:$BI33)</f>
        <v>17737660.495641906</v>
      </c>
      <c r="P31" s="4">
        <f ca="1">SUMIF('Qtr Cash Flow'!$C$3:$BI$3,'Cash Flow'!P$3+0.75,'Qtr Cash Flow'!$C33:$BI33)</f>
        <v>20113216.032630395</v>
      </c>
      <c r="Q31" s="4">
        <f ca="1">SUMIF('Qtr Cash Flow'!$C$3:$BI$3,'Cash Flow'!Q$3+0.75,'Qtr Cash Flow'!$C33:$BI33)</f>
        <v>21923200.248719245</v>
      </c>
      <c r="R31" s="4">
        <f ca="1">SUMIF('Qtr Cash Flow'!$C$4:$BI$4,'Cash Flow'!R$3,'Qtr Cash Flow'!$C33:$BI33)</f>
        <v>45391944.850684553</v>
      </c>
      <c r="S31" s="4">
        <f>SUMIF('Qtr Cash Flow'!$C$4:$BI$4,'Cash Flow'!S$3,'Qtr Cash Flow'!$C33:$BI33)</f>
        <v>0</v>
      </c>
      <c r="T31" s="4">
        <f>SUMIF('Qtr Cash Flow'!$C$4:$BI$4,'Cash Flow'!T$3,'Qtr Cash Flow'!$C33:$BI33)</f>
        <v>0</v>
      </c>
    </row>
    <row r="32" spans="1:20" x14ac:dyDescent="0.25">
      <c r="A32">
        <f>'Qtr Cash Flow'!A34</f>
        <v>0</v>
      </c>
      <c r="C32" s="4">
        <f>SUMIF('Qtr Cash Flow'!$C$4:$BI$4,'Cash Flow'!C$3,'Qtr Cash Flow'!$C34:$BI34)</f>
        <v>0</v>
      </c>
      <c r="D32" s="4">
        <f>SUMIF('Qtr Cash Flow'!$C$4:$BI$4,'Cash Flow'!D$3,'Qtr Cash Flow'!$C34:$BI34)</f>
        <v>0</v>
      </c>
      <c r="E32" s="4">
        <f>SUMIF('Qtr Cash Flow'!$C$4:$BI$4,'Cash Flow'!E$3,'Qtr Cash Flow'!$C34:$BI34)</f>
        <v>0</v>
      </c>
      <c r="F32" s="4">
        <f>SUMIF('Qtr Cash Flow'!$C$4:$BI$4,'Cash Flow'!F$3,'Qtr Cash Flow'!$C34:$BI34)</f>
        <v>0</v>
      </c>
      <c r="G32" s="4">
        <f>SUMIF('Qtr Cash Flow'!$C$4:$BI$4,'Cash Flow'!G$3,'Qtr Cash Flow'!$C34:$BI34)</f>
        <v>0</v>
      </c>
      <c r="H32" s="4">
        <f>SUMIF('Qtr Cash Flow'!$C$4:$BI$4,'Cash Flow'!H$3,'Qtr Cash Flow'!$C34:$BI34)</f>
        <v>0</v>
      </c>
      <c r="I32" s="4">
        <f>SUMIF('Qtr Cash Flow'!$C$4:$BI$4,'Cash Flow'!I$3,'Qtr Cash Flow'!$C34:$BI34)</f>
        <v>0</v>
      </c>
      <c r="J32" s="4">
        <f>SUMIF('Qtr Cash Flow'!$C$4:$BI$4,'Cash Flow'!J$3,'Qtr Cash Flow'!$C34:$BI34)</f>
        <v>0</v>
      </c>
      <c r="K32" s="4">
        <f>SUMIF('Qtr Cash Flow'!$C$4:$BI$4,'Cash Flow'!K$3,'Qtr Cash Flow'!$C34:$BI34)</f>
        <v>0</v>
      </c>
      <c r="L32" s="4">
        <f>SUMIF('Qtr Cash Flow'!$C$4:$BI$4,'Cash Flow'!L$3,'Qtr Cash Flow'!$C34:$BI34)</f>
        <v>0</v>
      </c>
      <c r="M32" s="4">
        <f>SUMIF('Qtr Cash Flow'!$C$4:$BI$4,'Cash Flow'!M$3,'Qtr Cash Flow'!$C34:$BI34)</f>
        <v>0</v>
      </c>
      <c r="N32" s="4">
        <f>SUMIF('Qtr Cash Flow'!$C$4:$BI$4,'Cash Flow'!N$3,'Qtr Cash Flow'!$C34:$BI34)</f>
        <v>0</v>
      </c>
      <c r="O32" s="4">
        <f>SUMIF('Qtr Cash Flow'!$C$4:$BI$4,'Cash Flow'!O$3,'Qtr Cash Flow'!$C34:$BI34)</f>
        <v>0</v>
      </c>
      <c r="P32" s="4">
        <f>SUMIF('Qtr Cash Flow'!$C$4:$BI$4,'Cash Flow'!P$3,'Qtr Cash Flow'!$C34:$BI34)</f>
        <v>0</v>
      </c>
      <c r="Q32" s="4">
        <f>SUMIF('Qtr Cash Flow'!$C$4:$BI$4,'Cash Flow'!Q$3,'Qtr Cash Flow'!$C34:$BI34)</f>
        <v>0</v>
      </c>
      <c r="R32" s="4">
        <f>SUMIF('Qtr Cash Flow'!$C$4:$BI$4,'Cash Flow'!R$3,'Qtr Cash Flow'!$C34:$BI34)</f>
        <v>0</v>
      </c>
      <c r="S32" s="4">
        <f>SUMIF('Qtr Cash Flow'!$C$4:$BI$4,'Cash Flow'!S$3,'Qtr Cash Flow'!$C34:$BI34)</f>
        <v>0</v>
      </c>
      <c r="T32" s="4">
        <f>SUMIF('Qtr Cash Flow'!$C$4:$BI$4,'Cash Flow'!T$3,'Qtr Cash Flow'!$C34:$BI34)</f>
        <v>0</v>
      </c>
    </row>
    <row r="33" spans="1:20" x14ac:dyDescent="0.25">
      <c r="A33" t="str">
        <f>'Qtr Cash Flow'!A35</f>
        <v>Deomposition of Distribution to operations and capital events</v>
      </c>
      <c r="C33" s="4">
        <f>SUMIF('Qtr Cash Flow'!$C$4:$BI$4,'Cash Flow'!C$3,'Qtr Cash Flow'!$C35:$BI35)</f>
        <v>0</v>
      </c>
      <c r="D33" s="4">
        <f>SUMIF('Qtr Cash Flow'!$C$4:$BI$4,'Cash Flow'!D$3,'Qtr Cash Flow'!$C35:$BI35)</f>
        <v>0</v>
      </c>
      <c r="E33" s="4">
        <f>SUMIF('Qtr Cash Flow'!$C$4:$BI$4,'Cash Flow'!E$3,'Qtr Cash Flow'!$C35:$BI35)</f>
        <v>0</v>
      </c>
      <c r="F33" s="4">
        <f>SUMIF('Qtr Cash Flow'!$C$4:$BI$4,'Cash Flow'!F$3,'Qtr Cash Flow'!$C35:$BI35)</f>
        <v>0</v>
      </c>
      <c r="G33" s="4">
        <f>SUMIF('Qtr Cash Flow'!$C$4:$BI$4,'Cash Flow'!G$3,'Qtr Cash Flow'!$C35:$BI35)</f>
        <v>0</v>
      </c>
      <c r="H33" s="4">
        <f>SUMIF('Qtr Cash Flow'!$C$4:$BI$4,'Cash Flow'!H$3,'Qtr Cash Flow'!$C35:$BI35)</f>
        <v>0</v>
      </c>
      <c r="I33" s="4">
        <f>SUMIF('Qtr Cash Flow'!$C$4:$BI$4,'Cash Flow'!I$3,'Qtr Cash Flow'!$C35:$BI35)</f>
        <v>0</v>
      </c>
      <c r="J33" s="4">
        <f>SUMIF('Qtr Cash Flow'!$C$4:$BI$4,'Cash Flow'!J$3,'Qtr Cash Flow'!$C35:$BI35)</f>
        <v>0</v>
      </c>
      <c r="K33" s="4">
        <f>SUMIF('Qtr Cash Flow'!$C$4:$BI$4,'Cash Flow'!K$3,'Qtr Cash Flow'!$C35:$BI35)</f>
        <v>0</v>
      </c>
      <c r="L33" s="4">
        <f>SUMIF('Qtr Cash Flow'!$C$4:$BI$4,'Cash Flow'!L$3,'Qtr Cash Flow'!$C35:$BI35)</f>
        <v>0</v>
      </c>
      <c r="M33" s="4">
        <f>SUMIF('Qtr Cash Flow'!$C$4:$BI$4,'Cash Flow'!M$3,'Qtr Cash Flow'!$C35:$BI35)</f>
        <v>0</v>
      </c>
      <c r="N33" s="4">
        <f>SUMIF('Qtr Cash Flow'!$C$4:$BI$4,'Cash Flow'!N$3,'Qtr Cash Flow'!$C35:$BI35)</f>
        <v>0</v>
      </c>
      <c r="O33" s="4">
        <f>SUMIF('Qtr Cash Flow'!$C$4:$BI$4,'Cash Flow'!O$3,'Qtr Cash Flow'!$C35:$BI35)</f>
        <v>0</v>
      </c>
      <c r="P33" s="4">
        <f>SUMIF('Qtr Cash Flow'!$C$4:$BI$4,'Cash Flow'!P$3,'Qtr Cash Flow'!$C35:$BI35)</f>
        <v>0</v>
      </c>
      <c r="Q33" s="4">
        <f>SUMIF('Qtr Cash Flow'!$C$4:$BI$4,'Cash Flow'!Q$3,'Qtr Cash Flow'!$C35:$BI35)</f>
        <v>0</v>
      </c>
      <c r="R33" s="4">
        <f>SUMIF('Qtr Cash Flow'!$C$4:$BI$4,'Cash Flow'!R$3,'Qtr Cash Flow'!$C35:$BI35)</f>
        <v>0</v>
      </c>
      <c r="S33" s="4">
        <f>SUMIF('Qtr Cash Flow'!$C$4:$BI$4,'Cash Flow'!S$3,'Qtr Cash Flow'!$C35:$BI35)</f>
        <v>0</v>
      </c>
      <c r="T33" s="4">
        <f>SUMIF('Qtr Cash Flow'!$C$4:$BI$4,'Cash Flow'!T$3,'Qtr Cash Flow'!$C35:$BI35)</f>
        <v>0</v>
      </c>
    </row>
    <row r="34" spans="1:20" x14ac:dyDescent="0.25">
      <c r="A34" t="str">
        <f>'Qtr Cash Flow'!A36</f>
        <v>Capital event</v>
      </c>
      <c r="C34" s="4">
        <f ca="1">SUMIF('Qtr Cash Flow'!$C$4:$BI$4,'Cash Flow'!C$3,'Qtr Cash Flow'!$C36:$BI36)</f>
        <v>0</v>
      </c>
      <c r="D34" s="4">
        <f ca="1">SUMIF('Qtr Cash Flow'!$C$4:$BI$4,'Cash Flow'!D$3,'Qtr Cash Flow'!$C36:$BI36)</f>
        <v>0</v>
      </c>
      <c r="E34" s="4">
        <f ca="1">SUMIF('Qtr Cash Flow'!$C$4:$BI$4,'Cash Flow'!E$3,'Qtr Cash Flow'!$C36:$BI36)</f>
        <v>0</v>
      </c>
      <c r="F34" s="4">
        <f ca="1">SUMIF('Qtr Cash Flow'!$C$4:$BI$4,'Cash Flow'!F$3,'Qtr Cash Flow'!$C36:$BI36)</f>
        <v>0</v>
      </c>
      <c r="G34" s="4">
        <f ca="1">SUMIF('Qtr Cash Flow'!$C$4:$BI$4,'Cash Flow'!G$3,'Qtr Cash Flow'!$C36:$BI36)</f>
        <v>0</v>
      </c>
      <c r="H34" s="4">
        <f ca="1">SUMIF('Qtr Cash Flow'!$C$4:$BI$4,'Cash Flow'!H$3,'Qtr Cash Flow'!$C36:$BI36)</f>
        <v>6087102.4207942076</v>
      </c>
      <c r="I34" s="4">
        <f ca="1">SUMIF('Qtr Cash Flow'!$C$4:$BI$4,'Cash Flow'!I$3,'Qtr Cash Flow'!$C36:$BI36)</f>
        <v>0</v>
      </c>
      <c r="J34" s="4">
        <f ca="1">SUMIF('Qtr Cash Flow'!$C$4:$BI$4,'Cash Flow'!J$3,'Qtr Cash Flow'!$C36:$BI36)</f>
        <v>0</v>
      </c>
      <c r="K34" s="4">
        <f ca="1">SUMIF('Qtr Cash Flow'!$C$4:$BI$4,'Cash Flow'!K$3,'Qtr Cash Flow'!$C36:$BI36)</f>
        <v>0</v>
      </c>
      <c r="L34" s="4">
        <f ca="1">SUMIF('Qtr Cash Flow'!$C$4:$BI$4,'Cash Flow'!L$3,'Qtr Cash Flow'!$C36:$BI36)</f>
        <v>0</v>
      </c>
      <c r="M34" s="4">
        <f ca="1">SUMIF('Qtr Cash Flow'!$C$4:$BI$4,'Cash Flow'!M$3,'Qtr Cash Flow'!$C36:$BI36)</f>
        <v>0</v>
      </c>
      <c r="N34" s="4">
        <f ca="1">SUMIF('Qtr Cash Flow'!$C$4:$BI$4,'Cash Flow'!N$3,'Qtr Cash Flow'!$C36:$BI36)</f>
        <v>0</v>
      </c>
      <c r="O34" s="4">
        <f ca="1">SUMIF('Qtr Cash Flow'!$C$4:$BI$4,'Cash Flow'!O$3,'Qtr Cash Flow'!$C36:$BI36)</f>
        <v>0</v>
      </c>
      <c r="P34" s="4">
        <f ca="1">SUMIF('Qtr Cash Flow'!$C$4:$BI$4,'Cash Flow'!P$3,'Qtr Cash Flow'!$C36:$BI36)</f>
        <v>0</v>
      </c>
      <c r="Q34" s="4">
        <f ca="1">SUMIF('Qtr Cash Flow'!$C$4:$BI$4,'Cash Flow'!Q$3,'Qtr Cash Flow'!$C36:$BI36)</f>
        <v>0</v>
      </c>
      <c r="R34" s="4">
        <f ca="1">SUMIF('Qtr Cash Flow'!$C$4:$BI$4,'Cash Flow'!R$3,'Qtr Cash Flow'!$C36:$BI36)</f>
        <v>0</v>
      </c>
      <c r="S34" s="4">
        <f>SUMIF('Qtr Cash Flow'!$C$4:$BI$4,'Cash Flow'!S$3,'Qtr Cash Flow'!$C36:$BI36)</f>
        <v>0</v>
      </c>
      <c r="T34" s="4">
        <f>SUMIF('Qtr Cash Flow'!$C$4:$BI$4,'Cash Flow'!T$3,'Qtr Cash Flow'!$C36:$BI36)</f>
        <v>0</v>
      </c>
    </row>
    <row r="35" spans="1:20" x14ac:dyDescent="0.25">
      <c r="A35" t="str">
        <f>'Qtr Cash Flow'!A37</f>
        <v>Operations</v>
      </c>
      <c r="C35" s="4">
        <f ca="1">SUMIF('Qtr Cash Flow'!$C$4:$BI$4,'Cash Flow'!C$3,'Qtr Cash Flow'!$C37:$BI37)</f>
        <v>0</v>
      </c>
      <c r="D35" s="4">
        <f ca="1">SUMIF('Qtr Cash Flow'!$C$4:$BI$4,'Cash Flow'!D$3,'Qtr Cash Flow'!$C37:$BI37)</f>
        <v>421564.27016882214</v>
      </c>
      <c r="E35" s="4">
        <f ca="1">SUMIF('Qtr Cash Flow'!$C$4:$BI$4,'Cash Flow'!E$3,'Qtr Cash Flow'!$C37:$BI37)</f>
        <v>960629.60869879182</v>
      </c>
      <c r="F35" s="4">
        <f ca="1">SUMIF('Qtr Cash Flow'!$C$4:$BI$4,'Cash Flow'!F$3,'Qtr Cash Flow'!$C37:$BI37)</f>
        <v>748550.95691104024</v>
      </c>
      <c r="G35" s="4">
        <f ca="1">SUMIF('Qtr Cash Flow'!$C$4:$BI$4,'Cash Flow'!G$3,'Qtr Cash Flow'!$C37:$BI37)</f>
        <v>661594.18349196762</v>
      </c>
      <c r="H35" s="4">
        <f ca="1">SUMIF('Qtr Cash Flow'!$C$4:$BI$4,'Cash Flow'!H$3,'Qtr Cash Flow'!$C37:$BI37)</f>
        <v>767652.50739445281</v>
      </c>
      <c r="I35" s="4">
        <f ca="1">SUMIF('Qtr Cash Flow'!$C$4:$BI$4,'Cash Flow'!I$3,'Qtr Cash Flow'!$C37:$BI37)</f>
        <v>105486.98626524705</v>
      </c>
      <c r="J35" s="4">
        <f ca="1">SUMIF('Qtr Cash Flow'!$C$4:$BI$4,'Cash Flow'!J$3,'Qtr Cash Flow'!$C37:$BI37)</f>
        <v>1477930.2689971183</v>
      </c>
      <c r="K35" s="4">
        <f ca="1">SUMIF('Qtr Cash Flow'!$C$4:$BI$4,'Cash Flow'!K$3,'Qtr Cash Flow'!$C37:$BI37)</f>
        <v>1679588.251171479</v>
      </c>
      <c r="L35" s="4">
        <f ca="1">SUMIF('Qtr Cash Flow'!$C$4:$BI$4,'Cash Flow'!L$3,'Qtr Cash Flow'!$C37:$BI37)</f>
        <v>1228161.4200746999</v>
      </c>
      <c r="M35" s="4">
        <f ca="1">SUMIF('Qtr Cash Flow'!$C$4:$BI$4,'Cash Flow'!M$3,'Qtr Cash Flow'!$C37:$BI37)</f>
        <v>1299461.1517611886</v>
      </c>
      <c r="N35" s="4">
        <f ca="1">SUMIF('Qtr Cash Flow'!$C$4:$BI$4,'Cash Flow'!N$3,'Qtr Cash Flow'!$C37:$BI37)</f>
        <v>607205.21615037078</v>
      </c>
      <c r="O35" s="4">
        <f ca="1">SUMIF('Qtr Cash Flow'!$C$4:$BI$4,'Cash Flow'!O$3,'Qtr Cash Flow'!$C37:$BI37)</f>
        <v>1692733.253762515</v>
      </c>
      <c r="P35" s="4">
        <f ca="1">SUMIF('Qtr Cash Flow'!$C$4:$BI$4,'Cash Flow'!P$3,'Qtr Cash Flow'!$C37:$BI37)</f>
        <v>2375555.5369884861</v>
      </c>
      <c r="Q35" s="4">
        <f ca="1">SUMIF('Qtr Cash Flow'!$C$4:$BI$4,'Cash Flow'!Q$3,'Qtr Cash Flow'!$C37:$BI37)</f>
        <v>1809984.2160888503</v>
      </c>
      <c r="R35" s="4">
        <f ca="1">SUMIF('Qtr Cash Flow'!$C$4:$BI$4,'Cash Flow'!R$3,'Qtr Cash Flow'!$C37:$BI37)</f>
        <v>1093688.7425535189</v>
      </c>
      <c r="S35" s="4">
        <f>SUMIF('Qtr Cash Flow'!$C$4:$BI$4,'Cash Flow'!S$3,'Qtr Cash Flow'!$C37:$BI37)</f>
        <v>0</v>
      </c>
      <c r="T35" s="4">
        <f>SUMIF('Qtr Cash Flow'!$C$4:$BI$4,'Cash Flow'!T$3,'Qtr Cash Flow'!$C37:$BI37)</f>
        <v>0</v>
      </c>
    </row>
    <row r="36" spans="1:20" x14ac:dyDescent="0.25">
      <c r="A36">
        <f>'Qtr Cash Flow'!A38</f>
        <v>0</v>
      </c>
      <c r="C36" s="4">
        <f>SUMIF('Qtr Cash Flow'!$C$4:$BI$4,'Cash Flow'!C$3,'Qtr Cash Flow'!$C38:$BI38)</f>
        <v>0</v>
      </c>
      <c r="D36" s="4">
        <f>SUMIF('Qtr Cash Flow'!$C$4:$BI$4,'Cash Flow'!D$3,'Qtr Cash Flow'!$C38:$BI38)</f>
        <v>0</v>
      </c>
      <c r="E36" s="4">
        <f>SUMIF('Qtr Cash Flow'!$C$4:$BI$4,'Cash Flow'!E$3,'Qtr Cash Flow'!$C38:$BI38)</f>
        <v>0</v>
      </c>
      <c r="F36" s="4">
        <f>SUMIF('Qtr Cash Flow'!$C$4:$BI$4,'Cash Flow'!F$3,'Qtr Cash Flow'!$C38:$BI38)</f>
        <v>0</v>
      </c>
      <c r="G36" s="4">
        <f>SUMIF('Qtr Cash Flow'!$C$4:$BI$4,'Cash Flow'!G$3,'Qtr Cash Flow'!$C38:$BI38)</f>
        <v>0</v>
      </c>
      <c r="H36" s="4">
        <f>SUMIF('Qtr Cash Flow'!$C$4:$BI$4,'Cash Flow'!H$3,'Qtr Cash Flow'!$C38:$BI38)</f>
        <v>0</v>
      </c>
      <c r="I36" s="4">
        <f>SUMIF('Qtr Cash Flow'!$C$4:$BI$4,'Cash Flow'!I$3,'Qtr Cash Flow'!$C38:$BI38)</f>
        <v>0</v>
      </c>
      <c r="J36" s="4">
        <f>SUMIF('Qtr Cash Flow'!$C$4:$BI$4,'Cash Flow'!J$3,'Qtr Cash Flow'!$C38:$BI38)</f>
        <v>0</v>
      </c>
      <c r="K36" s="4">
        <f>SUMIF('Qtr Cash Flow'!$C$4:$BI$4,'Cash Flow'!K$3,'Qtr Cash Flow'!$C38:$BI38)</f>
        <v>0</v>
      </c>
      <c r="L36" s="4">
        <f>SUMIF('Qtr Cash Flow'!$C$4:$BI$4,'Cash Flow'!L$3,'Qtr Cash Flow'!$C38:$BI38)</f>
        <v>0</v>
      </c>
      <c r="M36" s="4">
        <f>SUMIF('Qtr Cash Flow'!$C$4:$BI$4,'Cash Flow'!M$3,'Qtr Cash Flow'!$C38:$BI38)</f>
        <v>0</v>
      </c>
      <c r="N36" s="4">
        <f>SUMIF('Qtr Cash Flow'!$C$4:$BI$4,'Cash Flow'!N$3,'Qtr Cash Flow'!$C38:$BI38)</f>
        <v>0</v>
      </c>
      <c r="O36" s="4">
        <f>SUMIF('Qtr Cash Flow'!$C$4:$BI$4,'Cash Flow'!O$3,'Qtr Cash Flow'!$C38:$BI38)</f>
        <v>0</v>
      </c>
      <c r="P36" s="4">
        <f>SUMIF('Qtr Cash Flow'!$C$4:$BI$4,'Cash Flow'!P$3,'Qtr Cash Flow'!$C38:$BI38)</f>
        <v>0</v>
      </c>
      <c r="Q36" s="4">
        <f>SUMIF('Qtr Cash Flow'!$C$4:$BI$4,'Cash Flow'!Q$3,'Qtr Cash Flow'!$C38:$BI38)</f>
        <v>0</v>
      </c>
      <c r="R36" s="4">
        <f>SUMIF('Qtr Cash Flow'!$C$4:$BI$4,'Cash Flow'!R$3,'Qtr Cash Flow'!$C38:$BI38)</f>
        <v>0</v>
      </c>
      <c r="S36" s="4">
        <f>SUMIF('Qtr Cash Flow'!$C$4:$BI$4,'Cash Flow'!S$3,'Qtr Cash Flow'!$C38:$BI38)</f>
        <v>0</v>
      </c>
      <c r="T36" s="4">
        <f>SUMIF('Qtr Cash Flow'!$C$4:$BI$4,'Cash Flow'!T$3,'Qtr Cash Flow'!$C38:$BI38)</f>
        <v>0</v>
      </c>
    </row>
    <row r="37" spans="1:20" x14ac:dyDescent="0.25">
      <c r="A37" t="str">
        <f>'Qtr Cash Flow'!A39</f>
        <v>Unlevered cash flow for valuation</v>
      </c>
      <c r="C37" s="4">
        <f ca="1">SUMIF('Qtr Cash Flow'!$C$4:$BI$4,'Cash Flow'!C$3,'Qtr Cash Flow'!$C39:$BI39)</f>
        <v>-29947272.66</v>
      </c>
      <c r="D37" s="4">
        <f ca="1">SUMIF('Qtr Cash Flow'!$C$4:$BI$4,'Cash Flow'!D$3,'Qtr Cash Flow'!$C39:$BI39)</f>
        <v>1403570.1458470502</v>
      </c>
      <c r="E37" s="4">
        <f ca="1">SUMIF('Qtr Cash Flow'!$C$4:$BI$4,'Cash Flow'!E$3,'Qtr Cash Flow'!$C39:$BI39)</f>
        <v>1965417.8888236168</v>
      </c>
      <c r="F37" s="4">
        <f ca="1">SUMIF('Qtr Cash Flow'!$C$4:$BI$4,'Cash Flow'!F$3,'Qtr Cash Flow'!$C39:$BI39)</f>
        <v>2070525.3041468824</v>
      </c>
      <c r="G37" s="4">
        <f ca="1">SUMIF('Qtr Cash Flow'!$C$4:$BI$4,'Cash Flow'!G$3,'Qtr Cash Flow'!$C39:$BI39)</f>
        <v>2001184.2492146455</v>
      </c>
      <c r="H37" s="4">
        <f ca="1">SUMIF('Qtr Cash Flow'!$C$4:$BI$4,'Cash Flow'!H$3,'Qtr Cash Flow'!$C39:$BI39)</f>
        <v>2300476.9384817793</v>
      </c>
      <c r="I37" s="4">
        <f ca="1">SUMIF('Qtr Cash Flow'!$C$4:$BI$4,'Cash Flow'!I$3,'Qtr Cash Flow'!$C39:$BI39)</f>
        <v>1750455.8452360893</v>
      </c>
      <c r="J37" s="4">
        <f ca="1">SUMIF('Qtr Cash Flow'!$C$4:$BI$4,'Cash Flow'!J$3,'Qtr Cash Flow'!$C39:$BI39)</f>
        <v>3286222.9524449334</v>
      </c>
      <c r="K37" s="4">
        <f ca="1">SUMIF('Qtr Cash Flow'!$C$4:$BI$4,'Cash Flow'!K$3,'Qtr Cash Flow'!$C39:$BI39)</f>
        <v>3498087.064966864</v>
      </c>
      <c r="L37" s="4">
        <f ca="1">SUMIF('Qtr Cash Flow'!$C$4:$BI$4,'Cash Flow'!L$3,'Qtr Cash Flow'!$C39:$BI39)</f>
        <v>3067158.5273309359</v>
      </c>
      <c r="M37" s="4">
        <f ca="1">SUMIF('Qtr Cash Flow'!$C$4:$BI$4,'Cash Flow'!M$3,'Qtr Cash Flow'!$C39:$BI39)</f>
        <v>3159173.283150861</v>
      </c>
      <c r="N37" s="4">
        <f ca="1">SUMIF('Qtr Cash Flow'!$C$4:$BI$4,'Cash Flow'!N$3,'Qtr Cash Flow'!$C39:$BI39)</f>
        <v>2491724.1479700003</v>
      </c>
      <c r="O37" s="4">
        <f ca="1">SUMIF('Qtr Cash Flow'!$C$4:$BI$4,'Cash Flow'!O$3,'Qtr Cash Flow'!$C39:$BI39)</f>
        <v>3632990.4236894269</v>
      </c>
      <c r="P37" s="4">
        <f ca="1">SUMIF('Qtr Cash Flow'!$C$4:$BI$4,'Cash Flow'!P$3,'Qtr Cash Flow'!$C39:$BI39)</f>
        <v>4334059.5998472404</v>
      </c>
      <c r="Q37" s="4">
        <f ca="1">SUMIF('Qtr Cash Flow'!$C$4:$BI$4,'Cash Flow'!Q$3,'Qtr Cash Flow'!$C39:$BI39)</f>
        <v>3795296.7668216331</v>
      </c>
      <c r="R37" s="4">
        <f ca="1">SUMIF('Qtr Cash Flow'!$C$4:$BI$4,'Cash Flow'!R$3,'Qtr Cash Flow'!$C39:$BI39)</f>
        <v>2092814.9839336858</v>
      </c>
      <c r="S37" s="4">
        <f>SUMIF('Qtr Cash Flow'!$C$4:$BI$4,'Cash Flow'!S$3,'Qtr Cash Flow'!$C39:$BI39)</f>
        <v>0</v>
      </c>
      <c r="T37" s="4">
        <f>SUMIF('Qtr Cash Flow'!$C$4:$BI$4,'Cash Flow'!T$3,'Qtr Cash Flow'!$C39:$BI39)</f>
        <v>0</v>
      </c>
    </row>
    <row r="38" spans="1:20" x14ac:dyDescent="0.25">
      <c r="A38">
        <f>'Qtr Cash Flow'!A40</f>
        <v>0</v>
      </c>
      <c r="C38" s="4">
        <f>SUMIF('Qtr Cash Flow'!$C$4:$BI$4,'Cash Flow'!C$3,'Qtr Cash Flow'!$C40:$BI40)</f>
        <v>0</v>
      </c>
      <c r="D38" s="4">
        <f>SUMIF('Qtr Cash Flow'!$C$4:$BI$4,'Cash Flow'!D$3,'Qtr Cash Flow'!$C40:$BI40)</f>
        <v>0</v>
      </c>
      <c r="E38" s="4">
        <f>SUMIF('Qtr Cash Flow'!$C$4:$BI$4,'Cash Flow'!E$3,'Qtr Cash Flow'!$C40:$BI40)</f>
        <v>0</v>
      </c>
      <c r="F38" s="4">
        <f>SUMIF('Qtr Cash Flow'!$C$4:$BI$4,'Cash Flow'!F$3,'Qtr Cash Flow'!$C40:$BI40)</f>
        <v>0</v>
      </c>
      <c r="G38" s="4">
        <f>SUMIF('Qtr Cash Flow'!$C$4:$BI$4,'Cash Flow'!G$3,'Qtr Cash Flow'!$C40:$BI40)</f>
        <v>0</v>
      </c>
      <c r="H38" s="4">
        <f>SUMIF('Qtr Cash Flow'!$C$4:$BI$4,'Cash Flow'!H$3,'Qtr Cash Flow'!$C40:$BI40)</f>
        <v>0</v>
      </c>
      <c r="I38" s="4">
        <f>SUMIF('Qtr Cash Flow'!$C$4:$BI$4,'Cash Flow'!I$3,'Qtr Cash Flow'!$C40:$BI40)</f>
        <v>0</v>
      </c>
      <c r="J38" s="4">
        <f>SUMIF('Qtr Cash Flow'!$C$4:$BI$4,'Cash Flow'!J$3,'Qtr Cash Flow'!$C40:$BI40)</f>
        <v>0</v>
      </c>
      <c r="K38" s="4">
        <f>SUMIF('Qtr Cash Flow'!$C$4:$BI$4,'Cash Flow'!K$3,'Qtr Cash Flow'!$C40:$BI40)</f>
        <v>0</v>
      </c>
      <c r="L38" s="4">
        <f>SUMIF('Qtr Cash Flow'!$C$4:$BI$4,'Cash Flow'!L$3,'Qtr Cash Flow'!$C40:$BI40)</f>
        <v>0</v>
      </c>
      <c r="M38" s="4">
        <f>SUMIF('Qtr Cash Flow'!$C$4:$BI$4,'Cash Flow'!M$3,'Qtr Cash Flow'!$C40:$BI40)</f>
        <v>0</v>
      </c>
      <c r="N38" s="4">
        <f>SUMIF('Qtr Cash Flow'!$C$4:$BI$4,'Cash Flow'!N$3,'Qtr Cash Flow'!$C40:$BI40)</f>
        <v>0</v>
      </c>
      <c r="O38" s="4">
        <f>SUMIF('Qtr Cash Flow'!$C$4:$BI$4,'Cash Flow'!O$3,'Qtr Cash Flow'!$C40:$BI40)</f>
        <v>0</v>
      </c>
      <c r="P38" s="4">
        <f>SUMIF('Qtr Cash Flow'!$C$4:$BI$4,'Cash Flow'!P$3,'Qtr Cash Flow'!$C40:$BI40)</f>
        <v>0</v>
      </c>
      <c r="Q38" s="4">
        <f>SUMIF('Qtr Cash Flow'!$C$4:$BI$4,'Cash Flow'!Q$3,'Qtr Cash Flow'!$C40:$BI40)</f>
        <v>0</v>
      </c>
      <c r="R38" s="4">
        <f>SUMIF('Qtr Cash Flow'!$C$4:$BI$4,'Cash Flow'!R$3,'Qtr Cash Flow'!$C40:$BI40)</f>
        <v>0</v>
      </c>
      <c r="S38" s="4">
        <f>SUMIF('Qtr Cash Flow'!$C$4:$BI$4,'Cash Flow'!S$3,'Qtr Cash Flow'!$C40:$BI40)</f>
        <v>0</v>
      </c>
      <c r="T38" s="4">
        <f>SUMIF('Qtr Cash Flow'!$C$4:$BI$4,'Cash Flow'!T$3,'Qtr Cash Flow'!$C40:$BI40)</f>
        <v>0</v>
      </c>
    </row>
    <row r="39" spans="1:20" x14ac:dyDescent="0.25">
      <c r="A39">
        <f>'Qtr Cash Flow'!A41</f>
        <v>0</v>
      </c>
      <c r="C39" s="4">
        <f>SUMIF('Qtr Cash Flow'!$C$4:$BI$4,'Cash Flow'!C$3,'Qtr Cash Flow'!$C41:$BI41)</f>
        <v>0</v>
      </c>
      <c r="D39" s="4">
        <f>SUMIF('Qtr Cash Flow'!$C$4:$BI$4,'Cash Flow'!D$3,'Qtr Cash Flow'!$C41:$BI41)</f>
        <v>0</v>
      </c>
      <c r="E39" s="4">
        <f>SUMIF('Qtr Cash Flow'!$C$4:$BI$4,'Cash Flow'!E$3,'Qtr Cash Flow'!$C41:$BI41)</f>
        <v>0</v>
      </c>
      <c r="F39" s="4">
        <f>SUMIF('Qtr Cash Flow'!$C$4:$BI$4,'Cash Flow'!F$3,'Qtr Cash Flow'!$C41:$BI41)</f>
        <v>0</v>
      </c>
      <c r="G39" s="4">
        <f>SUMIF('Qtr Cash Flow'!$C$4:$BI$4,'Cash Flow'!G$3,'Qtr Cash Flow'!$C41:$BI41)</f>
        <v>0</v>
      </c>
      <c r="H39" s="4">
        <f>SUMIF('Qtr Cash Flow'!$C$4:$BI$4,'Cash Flow'!H$3,'Qtr Cash Flow'!$C41:$BI41)</f>
        <v>0</v>
      </c>
      <c r="I39" s="4">
        <f>SUMIF('Qtr Cash Flow'!$C$4:$BI$4,'Cash Flow'!I$3,'Qtr Cash Flow'!$C41:$BI41)</f>
        <v>0</v>
      </c>
      <c r="J39" s="4">
        <f>SUMIF('Qtr Cash Flow'!$C$4:$BI$4,'Cash Flow'!J$3,'Qtr Cash Flow'!$C41:$BI41)</f>
        <v>0</v>
      </c>
      <c r="K39" s="4">
        <f>SUMIF('Qtr Cash Flow'!$C$4:$BI$4,'Cash Flow'!K$3,'Qtr Cash Flow'!$C41:$BI41)</f>
        <v>0</v>
      </c>
      <c r="L39" s="4">
        <f>SUMIF('Qtr Cash Flow'!$C$4:$BI$4,'Cash Flow'!L$3,'Qtr Cash Flow'!$C41:$BI41)</f>
        <v>0</v>
      </c>
      <c r="M39" s="4">
        <f>SUMIF('Qtr Cash Flow'!$C$4:$BI$4,'Cash Flow'!M$3,'Qtr Cash Flow'!$C41:$BI41)</f>
        <v>0</v>
      </c>
      <c r="N39" s="4">
        <f>SUMIF('Qtr Cash Flow'!$C$4:$BI$4,'Cash Flow'!N$3,'Qtr Cash Flow'!$C41:$BI41)</f>
        <v>0</v>
      </c>
      <c r="O39" s="4">
        <f>SUMIF('Qtr Cash Flow'!$C$4:$BI$4,'Cash Flow'!O$3,'Qtr Cash Flow'!$C41:$BI41)</f>
        <v>0</v>
      </c>
      <c r="P39" s="4">
        <f>SUMIF('Qtr Cash Flow'!$C$4:$BI$4,'Cash Flow'!P$3,'Qtr Cash Flow'!$C41:$BI41)</f>
        <v>0</v>
      </c>
      <c r="Q39" s="4">
        <f>SUMIF('Qtr Cash Flow'!$C$4:$BI$4,'Cash Flow'!Q$3,'Qtr Cash Flow'!$C41:$BI41)</f>
        <v>0</v>
      </c>
      <c r="R39" s="4">
        <f>SUMIF('Qtr Cash Flow'!$C$4:$BI$4,'Cash Flow'!R$3,'Qtr Cash Flow'!$C41:$BI41)</f>
        <v>0</v>
      </c>
      <c r="S39" s="4">
        <f>SUMIF('Qtr Cash Flow'!$C$4:$BI$4,'Cash Flow'!S$3,'Qtr Cash Flow'!$C41:$BI41)</f>
        <v>0</v>
      </c>
      <c r="T39" s="4">
        <f>SUMIF('Qtr Cash Flow'!$C$4:$BI$4,'Cash Flow'!T$3,'Qtr Cash Flow'!$C41:$BI41)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3:Q18"/>
  <sheetViews>
    <sheetView workbookViewId="0">
      <selection activeCell="A7" sqref="A7"/>
    </sheetView>
  </sheetViews>
  <sheetFormatPr defaultRowHeight="15" x14ac:dyDescent="0.25"/>
  <cols>
    <col min="1" max="1" width="23" bestFit="1" customWidth="1"/>
    <col min="3" max="3" width="14.28515625" bestFit="1" customWidth="1"/>
    <col min="4" max="11" width="11.5703125" bestFit="1" customWidth="1"/>
    <col min="12" max="16" width="12.5703125" bestFit="1" customWidth="1"/>
  </cols>
  <sheetData>
    <row r="3" spans="1:17" x14ac:dyDescent="0.25">
      <c r="C3">
        <f>Timeline!C13</f>
        <v>2014</v>
      </c>
      <c r="D3">
        <f>C3+1</f>
        <v>2015</v>
      </c>
      <c r="E3">
        <f t="shared" ref="E3:Q3" si="0">D3+1</f>
        <v>2016</v>
      </c>
      <c r="F3">
        <f t="shared" si="0"/>
        <v>2017</v>
      </c>
      <c r="G3">
        <f t="shared" si="0"/>
        <v>2018</v>
      </c>
      <c r="H3">
        <f t="shared" si="0"/>
        <v>2019</v>
      </c>
      <c r="I3">
        <f t="shared" si="0"/>
        <v>2020</v>
      </c>
      <c r="J3">
        <f t="shared" si="0"/>
        <v>2021</v>
      </c>
      <c r="K3">
        <f t="shared" si="0"/>
        <v>2022</v>
      </c>
      <c r="L3">
        <f t="shared" si="0"/>
        <v>2023</v>
      </c>
      <c r="M3">
        <f t="shared" si="0"/>
        <v>2024</v>
      </c>
      <c r="N3">
        <f t="shared" si="0"/>
        <v>2025</v>
      </c>
      <c r="O3">
        <f t="shared" si="0"/>
        <v>2026</v>
      </c>
      <c r="P3">
        <f t="shared" si="0"/>
        <v>2027</v>
      </c>
      <c r="Q3">
        <f t="shared" si="0"/>
        <v>2028</v>
      </c>
    </row>
    <row r="5" spans="1:17" x14ac:dyDescent="0.25">
      <c r="A5" t="str">
        <f>'Qtr Balance Sheet'!A7</f>
        <v>Income Assets (Fair Value)</v>
      </c>
      <c r="C5" s="4">
        <f ca="1">SUMIF('Qtr Balance Sheet'!$C$3:$BI$3,'Balance Sheet'!C$3+0.75,'Qtr Balance Sheet'!$C7:$BI7)</f>
        <v>33682373.850341283</v>
      </c>
      <c r="D5" s="4">
        <f ca="1">SUMIF('Qtr Balance Sheet'!$C$3:$BI$3,'Balance Sheet'!D$3+0.75,'Qtr Balance Sheet'!$C7:$BI7)</f>
        <v>35877327.353445448</v>
      </c>
      <c r="E5" s="4">
        <f ca="1">SUMIF('Qtr Balance Sheet'!$C$3:$BI$3,'Balance Sheet'!E$3+0.75,'Qtr Balance Sheet'!$C7:$BI7)</f>
        <v>37764562.687587582</v>
      </c>
      <c r="F5" s="4">
        <f ca="1">SUMIF('Qtr Balance Sheet'!$C$3:$BI$3,'Balance Sheet'!F$3+0.75,'Qtr Balance Sheet'!$C7:$BI7)</f>
        <v>39079062.269036502</v>
      </c>
      <c r="G5" s="4">
        <f ca="1">SUMIF('Qtr Balance Sheet'!$C$3:$BI$3,'Balance Sheet'!G$3+0.75,'Qtr Balance Sheet'!$C7:$BI7)</f>
        <v>39275200.834685482</v>
      </c>
      <c r="H5" s="4">
        <f ca="1">SUMIF('Qtr Balance Sheet'!$C$3:$BI$3,'Balance Sheet'!H$3+0.75,'Qtr Balance Sheet'!$C7:$BI7)</f>
        <v>38359905.436519437</v>
      </c>
      <c r="I5" s="4">
        <f ca="1">SUMIF('Qtr Balance Sheet'!$C$3:$BI$3,'Balance Sheet'!I$3+0.75,'Qtr Balance Sheet'!$C7:$BI7)</f>
        <v>42897853.924491167</v>
      </c>
      <c r="J5" s="4">
        <f ca="1">SUMIF('Qtr Balance Sheet'!$C$3:$BI$3,'Balance Sheet'!J$3+0.75,'Qtr Balance Sheet'!$C7:$BI7)</f>
        <v>44434314.468872234</v>
      </c>
      <c r="K5" s="4">
        <f ca="1">SUMIF('Qtr Balance Sheet'!$C$3:$BI$3,'Balance Sheet'!K$3+0.75,'Qtr Balance Sheet'!$C7:$BI7)</f>
        <v>44919526.126967698</v>
      </c>
      <c r="L5" s="4">
        <f ca="1">SUMIF('Qtr Balance Sheet'!$C$3:$BI$3,'Balance Sheet'!L$3+0.75,'Qtr Balance Sheet'!$C7:$BI7)</f>
        <v>46261573.998575829</v>
      </c>
      <c r="M5" s="4">
        <f ca="1">SUMIF('Qtr Balance Sheet'!$C$3:$BI$3,'Balance Sheet'!M$3+0.75,'Qtr Balance Sheet'!$C7:$BI7)</f>
        <v>47241218.115921892</v>
      </c>
      <c r="N5" s="4">
        <f ca="1">SUMIF('Qtr Balance Sheet'!$C$3:$BI$3,'Balance Sheet'!N$3+0.75,'Qtr Balance Sheet'!$C7:$BI7)</f>
        <v>50565125.006739177</v>
      </c>
      <c r="O5" s="4">
        <f ca="1">SUMIF('Qtr Balance Sheet'!$C$3:$BI$3,'Balance Sheet'!O$3+0.75,'Qtr Balance Sheet'!$C7:$BI7)</f>
        <v>52582417.670913465</v>
      </c>
      <c r="P5" s="4">
        <f ca="1">SUMIF('Qtr Balance Sheet'!$C$3:$BI$3,'Balance Sheet'!P$3+0.75,'Qtr Balance Sheet'!$C7:$BI7)</f>
        <v>53856472.925467633</v>
      </c>
      <c r="Q5" s="4">
        <f ca="1">SUMIF('Qtr Balance Sheet'!$C$3:$BI$3,'Balance Sheet'!Q$3+0.75,'Qtr Balance Sheet'!$C7:$BI7)</f>
        <v>55725939.617171831</v>
      </c>
    </row>
    <row r="6" spans="1:17" x14ac:dyDescent="0.25">
      <c r="A6" t="str">
        <f>'Qtr Balance Sheet'!A8</f>
        <v>For Sale Assets (Fair Value)</v>
      </c>
      <c r="C6" s="4">
        <f>SUMIF('Qtr Balance Sheet'!$C$3:$BI$3,'Balance Sheet'!C$3+0.75,'Qtr Balance Sheet'!$C8:$BI8)</f>
        <v>0</v>
      </c>
      <c r="D6" s="4">
        <f>SUMIF('Qtr Balance Sheet'!$C$3:$BI$3,'Balance Sheet'!D$3+0.75,'Qtr Balance Sheet'!$C8:$BI8)</f>
        <v>0</v>
      </c>
      <c r="E6" s="4">
        <f>SUMIF('Qtr Balance Sheet'!$C$3:$BI$3,'Balance Sheet'!E$3+0.75,'Qtr Balance Sheet'!$C8:$BI8)</f>
        <v>0</v>
      </c>
      <c r="F6" s="4">
        <f>SUMIF('Qtr Balance Sheet'!$C$3:$BI$3,'Balance Sheet'!F$3+0.75,'Qtr Balance Sheet'!$C8:$BI8)</f>
        <v>0</v>
      </c>
      <c r="G6" s="4">
        <f>SUMIF('Qtr Balance Sheet'!$C$3:$BI$3,'Balance Sheet'!G$3+0.75,'Qtr Balance Sheet'!$C8:$BI8)</f>
        <v>0</v>
      </c>
      <c r="H6" s="4">
        <f>SUMIF('Qtr Balance Sheet'!$C$3:$BI$3,'Balance Sheet'!H$3+0.75,'Qtr Balance Sheet'!$C8:$BI8)</f>
        <v>0</v>
      </c>
      <c r="I6" s="4">
        <f>SUMIF('Qtr Balance Sheet'!$C$3:$BI$3,'Balance Sheet'!I$3+0.75,'Qtr Balance Sheet'!$C8:$BI8)</f>
        <v>0</v>
      </c>
      <c r="J6" s="4">
        <f>SUMIF('Qtr Balance Sheet'!$C$3:$BI$3,'Balance Sheet'!J$3+0.75,'Qtr Balance Sheet'!$C8:$BI8)</f>
        <v>0</v>
      </c>
      <c r="K6" s="4">
        <f>SUMIF('Qtr Balance Sheet'!$C$3:$BI$3,'Balance Sheet'!K$3+0.75,'Qtr Balance Sheet'!$C8:$BI8)</f>
        <v>0</v>
      </c>
      <c r="L6" s="4">
        <f>SUMIF('Qtr Balance Sheet'!$C$3:$BI$3,'Balance Sheet'!L$3+0.75,'Qtr Balance Sheet'!$C8:$BI8)</f>
        <v>0</v>
      </c>
      <c r="M6" s="4">
        <f>SUMIF('Qtr Balance Sheet'!$C$3:$BI$3,'Balance Sheet'!M$3+0.75,'Qtr Balance Sheet'!$C8:$BI8)</f>
        <v>0</v>
      </c>
      <c r="N6" s="4">
        <f>SUMIF('Qtr Balance Sheet'!$C$3:$BI$3,'Balance Sheet'!N$3+0.75,'Qtr Balance Sheet'!$C8:$BI8)</f>
        <v>0</v>
      </c>
      <c r="O6" s="4">
        <f>SUMIF('Qtr Balance Sheet'!$C$3:$BI$3,'Balance Sheet'!O$3+0.75,'Qtr Balance Sheet'!$C8:$BI8)</f>
        <v>0</v>
      </c>
      <c r="P6" s="4">
        <f>SUMIF('Qtr Balance Sheet'!$C$3:$BI$3,'Balance Sheet'!P$3+0.75,'Qtr Balance Sheet'!$C8:$BI8)</f>
        <v>0</v>
      </c>
      <c r="Q6" s="4">
        <f>SUMIF('Qtr Balance Sheet'!$C$3:$BI$3,'Balance Sheet'!Q$3+0.75,'Qtr Balance Sheet'!$C8:$BI8)</f>
        <v>0</v>
      </c>
    </row>
    <row r="7" spans="1:17" x14ac:dyDescent="0.25">
      <c r="A7" t="str">
        <f>'Qtr Balance Sheet'!A9</f>
        <v>Deposits on For Sale Asset</v>
      </c>
      <c r="C7" s="4">
        <f>SUMIF('Qtr Balance Sheet'!$C$3:$BI$3,'Balance Sheet'!C$3+0.75,'Qtr Balance Sheet'!$C9:$BI9)</f>
        <v>0</v>
      </c>
      <c r="D7" s="4">
        <f>SUMIF('Qtr Balance Sheet'!$C$3:$BI$3,'Balance Sheet'!D$3+0.75,'Qtr Balance Sheet'!$C9:$BI9)</f>
        <v>0</v>
      </c>
      <c r="E7" s="4">
        <f>SUMIF('Qtr Balance Sheet'!$C$3:$BI$3,'Balance Sheet'!E$3+0.75,'Qtr Balance Sheet'!$C9:$BI9)</f>
        <v>0</v>
      </c>
      <c r="F7" s="4">
        <f>SUMIF('Qtr Balance Sheet'!$C$3:$BI$3,'Balance Sheet'!F$3+0.75,'Qtr Balance Sheet'!$C9:$BI9)</f>
        <v>0</v>
      </c>
      <c r="G7" s="4">
        <f>SUMIF('Qtr Balance Sheet'!$C$3:$BI$3,'Balance Sheet'!G$3+0.75,'Qtr Balance Sheet'!$C9:$BI9)</f>
        <v>0</v>
      </c>
      <c r="H7" s="4">
        <f>SUMIF('Qtr Balance Sheet'!$C$3:$BI$3,'Balance Sheet'!H$3+0.75,'Qtr Balance Sheet'!$C9:$BI9)</f>
        <v>0</v>
      </c>
      <c r="I7" s="4">
        <f>SUMIF('Qtr Balance Sheet'!$C$3:$BI$3,'Balance Sheet'!I$3+0.75,'Qtr Balance Sheet'!$C9:$BI9)</f>
        <v>0</v>
      </c>
      <c r="J7" s="4">
        <f>SUMIF('Qtr Balance Sheet'!$C$3:$BI$3,'Balance Sheet'!J$3+0.75,'Qtr Balance Sheet'!$C9:$BI9)</f>
        <v>0</v>
      </c>
      <c r="K7" s="4">
        <f>SUMIF('Qtr Balance Sheet'!$C$3:$BI$3,'Balance Sheet'!K$3+0.75,'Qtr Balance Sheet'!$C9:$BI9)</f>
        <v>0</v>
      </c>
      <c r="L7" s="4">
        <f>SUMIF('Qtr Balance Sheet'!$C$3:$BI$3,'Balance Sheet'!L$3+0.75,'Qtr Balance Sheet'!$C9:$BI9)</f>
        <v>0</v>
      </c>
      <c r="M7" s="4">
        <f>SUMIF('Qtr Balance Sheet'!$C$3:$BI$3,'Balance Sheet'!M$3+0.75,'Qtr Balance Sheet'!$C9:$BI9)</f>
        <v>0</v>
      </c>
      <c r="N7" s="4">
        <f>SUMIF('Qtr Balance Sheet'!$C$3:$BI$3,'Balance Sheet'!N$3+0.75,'Qtr Balance Sheet'!$C9:$BI9)</f>
        <v>0</v>
      </c>
      <c r="O7" s="4">
        <f>SUMIF('Qtr Balance Sheet'!$C$3:$BI$3,'Balance Sheet'!O$3+0.75,'Qtr Balance Sheet'!$C9:$BI9)</f>
        <v>0</v>
      </c>
      <c r="P7" s="4">
        <f>SUMIF('Qtr Balance Sheet'!$C$3:$BI$3,'Balance Sheet'!P$3+0.75,'Qtr Balance Sheet'!$C9:$BI9)</f>
        <v>0</v>
      </c>
      <c r="Q7" s="4">
        <f>SUMIF('Qtr Balance Sheet'!$C$3:$BI$3,'Balance Sheet'!Q$3+0.75,'Qtr Balance Sheet'!$C9:$BI9)</f>
        <v>0</v>
      </c>
    </row>
    <row r="8" spans="1:17" x14ac:dyDescent="0.25">
      <c r="A8" t="str">
        <f>'Qtr Balance Sheet'!A10</f>
        <v>Debts</v>
      </c>
      <c r="C8" s="4">
        <f>SUMIF('Qtr Balance Sheet'!$C$3:$BI$3,'Balance Sheet'!C$3+0.75,'Qtr Balance Sheet'!$C10:$BI10)</f>
        <v>18000000</v>
      </c>
      <c r="D8" s="4">
        <f>SUMIF('Qtr Balance Sheet'!$C$3:$BI$3,'Balance Sheet'!D$3+0.75,'Qtr Balance Sheet'!$C10:$BI10)</f>
        <v>18000000</v>
      </c>
      <c r="E8" s="4">
        <f>SUMIF('Qtr Balance Sheet'!$C$3:$BI$3,'Balance Sheet'!E$3+0.75,'Qtr Balance Sheet'!$C10:$BI10)</f>
        <v>18000000</v>
      </c>
      <c r="F8" s="4">
        <f>SUMIF('Qtr Balance Sheet'!$C$3:$BI$3,'Balance Sheet'!F$3+0.75,'Qtr Balance Sheet'!$C10:$BI10)</f>
        <v>17695747.053174831</v>
      </c>
      <c r="G8" s="4">
        <f>SUMIF('Qtr Balance Sheet'!$C$3:$BI$3,'Balance Sheet'!G$3+0.75,'Qtr Balance Sheet'!$C10:$BI10)</f>
        <v>17378355.808639679</v>
      </c>
      <c r="H8" s="4">
        <f ca="1">SUMIF('Qtr Balance Sheet'!$C$3:$BI$3,'Balance Sheet'!H$3+0.75,'Qtr Balance Sheet'!$C10:$BI10)</f>
        <v>23680063.949477624</v>
      </c>
      <c r="I8" s="4">
        <f ca="1">SUMIF('Qtr Balance Sheet'!$C$3:$BI$3,'Balance Sheet'!I$3+0.75,'Qtr Balance Sheet'!$C10:$BI10)</f>
        <v>23312013.682955228</v>
      </c>
      <c r="J8" s="4">
        <f ca="1">SUMIF('Qtr Balance Sheet'!$C$3:$BI$3,'Balance Sheet'!J$3+0.75,'Qtr Balance Sheet'!$C10:$BI10)</f>
        <v>22925212.971603543</v>
      </c>
      <c r="K8" s="4">
        <f ca="1">SUMIF('Qtr Balance Sheet'!$C$3:$BI$3,'Balance Sheet'!K$3+0.75,'Qtr Balance Sheet'!$C10:$BI10)</f>
        <v>22518706.567693442</v>
      </c>
      <c r="L8" s="4">
        <f ca="1">SUMIF('Qtr Balance Sheet'!$C$3:$BI$3,'Balance Sheet'!L$3+0.75,'Qtr Balance Sheet'!$C10:$BI10)</f>
        <v>22091490.558078419</v>
      </c>
      <c r="M8" s="4">
        <f ca="1">SUMIF('Qtr Balance Sheet'!$C$3:$BI$3,'Balance Sheet'!M$3+0.75,'Qtr Balance Sheet'!$C10:$BI10)</f>
        <v>21642509.884918477</v>
      </c>
      <c r="N8" s="4">
        <f ca="1">SUMIF('Qtr Balance Sheet'!$C$3:$BI$3,'Balance Sheet'!N$3+0.75,'Qtr Balance Sheet'!$C10:$BI10)</f>
        <v>21170655.740096506</v>
      </c>
      <c r="O8" s="4">
        <f ca="1">SUMIF('Qtr Balance Sheet'!$C$3:$BI$3,'Balance Sheet'!O$3+0.75,'Qtr Balance Sheet'!$C10:$BI10)</f>
        <v>20674762.826892279</v>
      </c>
      <c r="P8" s="4">
        <f ca="1">SUMIF('Qtr Balance Sheet'!$C$3:$BI$3,'Balance Sheet'!P$3+0.75,'Qtr Balance Sheet'!$C10:$BI10)</f>
        <v>20153606.482151568</v>
      </c>
      <c r="Q8" s="4">
        <f ca="1">SUMIF('Qtr Balance Sheet'!$C$3:$BI$3,'Balance Sheet'!Q$3+0.75,'Qtr Balance Sheet'!$C10:$BI10)</f>
        <v>19605899.651843138</v>
      </c>
    </row>
    <row r="9" spans="1:17" x14ac:dyDescent="0.25">
      <c r="A9" t="str">
        <f>'Qtr Balance Sheet'!A11</f>
        <v>Net Asset Value -- ASRS</v>
      </c>
      <c r="C9" s="4">
        <f ca="1">SUMIF('Qtr Balance Sheet'!$C$3:$BI$3,'Balance Sheet'!C$3+0.75,'Qtr Balance Sheet'!$C11:$BI11)</f>
        <v>14442444.303324653</v>
      </c>
      <c r="D9" s="4">
        <f ca="1">SUMIF('Qtr Balance Sheet'!$C$3:$BI$3,'Balance Sheet'!D$3+0.75,'Qtr Balance Sheet'!$C11:$BI11)</f>
        <v>16042313.853462718</v>
      </c>
      <c r="E9" s="4">
        <f ca="1">SUMIF('Qtr Balance Sheet'!$C$3:$BI$3,'Balance Sheet'!E$3+0.75,'Qtr Balance Sheet'!$C11:$BI11)</f>
        <v>17408922.639179043</v>
      </c>
      <c r="F9" s="4">
        <f ca="1">SUMIF('Qtr Balance Sheet'!$C$3:$BI$3,'Balance Sheet'!F$3+0.75,'Qtr Balance Sheet'!$C11:$BI11)</f>
        <v>18592319.91723796</v>
      </c>
      <c r="G9" s="4">
        <f ca="1">SUMIF('Qtr Balance Sheet'!$C$3:$BI$3,'Balance Sheet'!G$3+0.75,'Qtr Balance Sheet'!$C11:$BI11)</f>
        <v>18975955.924313203</v>
      </c>
      <c r="H9" s="4">
        <f ca="1">SUMIF('Qtr Balance Sheet'!$C$3:$BI$3,'Balance Sheet'!H$3+0.75,'Qtr Balance Sheet'!$C11:$BI11)</f>
        <v>12233149.253212627</v>
      </c>
      <c r="I9" s="4">
        <f ca="1">SUMIF('Qtr Balance Sheet'!$C$3:$BI$3,'Balance Sheet'!I$3+0.75,'Qtr Balance Sheet'!$C11:$BI11)</f>
        <v>15867572.415715052</v>
      </c>
      <c r="J9" s="4">
        <f ca="1">SUMIF('Qtr Balance Sheet'!$C$3:$BI$3,'Balance Sheet'!J$3+0.75,'Qtr Balance Sheet'!$C11:$BI11)</f>
        <v>17425712.728988901</v>
      </c>
      <c r="K9" s="4">
        <f ca="1">SUMIF('Qtr Balance Sheet'!$C$3:$BI$3,'Balance Sheet'!K$3+0.75,'Qtr Balance Sheet'!$C11:$BI11)</f>
        <v>18148142.849360637</v>
      </c>
      <c r="L9" s="4">
        <f ca="1">SUMIF('Qtr Balance Sheet'!$C$3:$BI$3,'Balance Sheet'!L$3+0.75,'Qtr Balance Sheet'!$C11:$BI11)</f>
        <v>19581521.372395903</v>
      </c>
      <c r="M9" s="4">
        <f ca="1">SUMIF('Qtr Balance Sheet'!$C$3:$BI$3,'Balance Sheet'!M$3+0.75,'Qtr Balance Sheet'!$C11:$BI11)</f>
        <v>20738929.328280568</v>
      </c>
      <c r="N9" s="4">
        <f ca="1">SUMIF('Qtr Balance Sheet'!$C$3:$BI$3,'Balance Sheet'!N$3+0.75,'Qtr Balance Sheet'!$C11:$BI11)</f>
        <v>23814085.275791362</v>
      </c>
      <c r="O9" s="4">
        <f ca="1">SUMIF('Qtr Balance Sheet'!$C$3:$BI$3,'Balance Sheet'!O$3+0.75,'Qtr Balance Sheet'!$C11:$BI11)</f>
        <v>25850155.909034561</v>
      </c>
      <c r="P9" s="4">
        <f ca="1">SUMIF('Qtr Balance Sheet'!$C$3:$BI$3,'Balance Sheet'!P$3+0.75,'Qtr Balance Sheet'!$C11:$BI11)</f>
        <v>27304556.113572799</v>
      </c>
      <c r="Q9" s="4">
        <f ca="1">SUMIF('Qtr Balance Sheet'!$C$3:$BI$3,'Balance Sheet'!Q$3+0.75,'Qtr Balance Sheet'!$C11:$BI11)</f>
        <v>29262842.070615638</v>
      </c>
    </row>
    <row r="10" spans="1:17" x14ac:dyDescent="0.25">
      <c r="A10" t="str">
        <f>'Qtr Balance Sheet'!A12</f>
        <v>Net Asset Value -- Sponsor</v>
      </c>
      <c r="C10" s="4">
        <f ca="1">SUMIF('Qtr Balance Sheet'!$C$3:$BI$3,'Balance Sheet'!C$3+0.75,'Qtr Balance Sheet'!$C12:$BI12)</f>
        <v>1239929.5470166299</v>
      </c>
      <c r="D10" s="4">
        <f ca="1">SUMIF('Qtr Balance Sheet'!$C$3:$BI$3,'Balance Sheet'!D$3+0.75,'Qtr Balance Sheet'!$C12:$BI12)</f>
        <v>1835013.4999827296</v>
      </c>
      <c r="E10" s="4">
        <f ca="1">SUMIF('Qtr Balance Sheet'!$C$3:$BI$3,'Balance Sheet'!E$3+0.75,'Qtr Balance Sheet'!$C12:$BI12)</f>
        <v>2355640.0484085381</v>
      </c>
      <c r="F10" s="4">
        <f ca="1">SUMIF('Qtr Balance Sheet'!$C$3:$BI$3,'Balance Sheet'!F$3+0.75,'Qtr Balance Sheet'!$C12:$BI12)</f>
        <v>2790995.2986237109</v>
      </c>
      <c r="G10" s="4">
        <f ca="1">SUMIF('Qtr Balance Sheet'!$C$3:$BI$3,'Balance Sheet'!G$3+0.75,'Qtr Balance Sheet'!$C12:$BI12)</f>
        <v>2920889.1017326005</v>
      </c>
      <c r="H10" s="4">
        <f ca="1">SUMIF('Qtr Balance Sheet'!$C$3:$BI$3,'Balance Sheet'!H$3+0.75,'Qtr Balance Sheet'!$C12:$BI12)</f>
        <v>2446692.2338291854</v>
      </c>
      <c r="I10" s="4">
        <f ca="1">SUMIF('Qtr Balance Sheet'!$C$3:$BI$3,'Balance Sheet'!I$3+0.75,'Qtr Balance Sheet'!$C12:$BI12)</f>
        <v>3718267.8258208875</v>
      </c>
      <c r="J10" s="4">
        <f ca="1">SUMIF('Qtr Balance Sheet'!$C$3:$BI$3,'Balance Sheet'!J$3+0.75,'Qtr Balance Sheet'!$C12:$BI12)</f>
        <v>4083388.7682797909</v>
      </c>
      <c r="K10" s="4">
        <f ca="1">SUMIF('Qtr Balance Sheet'!$C$3:$BI$3,'Balance Sheet'!K$3+0.75,'Qtr Balance Sheet'!$C12:$BI12)</f>
        <v>4252676.7099136189</v>
      </c>
      <c r="L10" s="4">
        <f ca="1">SUMIF('Qtr Balance Sheet'!$C$3:$BI$3,'Balance Sheet'!L$3+0.75,'Qtr Balance Sheet'!$C12:$BI12)</f>
        <v>4588562.0681015067</v>
      </c>
      <c r="M10" s="4">
        <f ca="1">SUMIF('Qtr Balance Sheet'!$C$3:$BI$3,'Balance Sheet'!M$3+0.75,'Qtr Balance Sheet'!$C12:$BI12)</f>
        <v>4859778.9027228467</v>
      </c>
      <c r="N10" s="4">
        <f ca="1">SUMIF('Qtr Balance Sheet'!$C$3:$BI$3,'Balance Sheet'!N$3+0.75,'Qtr Balance Sheet'!$C12:$BI12)</f>
        <v>5580383.9908513092</v>
      </c>
      <c r="O10" s="4">
        <f ca="1">SUMIF('Qtr Balance Sheet'!$C$3:$BI$3,'Balance Sheet'!O$3+0.75,'Qtr Balance Sheet'!$C12:$BI12)</f>
        <v>6057498.9349866249</v>
      </c>
      <c r="P10" s="4">
        <f ca="1">SUMIF('Qtr Balance Sheet'!$C$3:$BI$3,'Balance Sheet'!P$3+0.75,'Qtr Balance Sheet'!$C12:$BI12)</f>
        <v>6398310.3297432661</v>
      </c>
      <c r="Q10" s="4">
        <f ca="1">SUMIF('Qtr Balance Sheet'!$C$3:$BI$3,'Balance Sheet'!Q$3+0.75,'Qtr Balance Sheet'!$C12:$BI12)</f>
        <v>6857197.8947130553</v>
      </c>
    </row>
    <row r="11" spans="1:17" x14ac:dyDescent="0.25">
      <c r="A11" t="str">
        <f>'Qtr Balance Sheet'!A13</f>
        <v>Net Asset Value</v>
      </c>
      <c r="C11" s="4">
        <f ca="1">SUMIF('Qtr Balance Sheet'!$C$3:$BI$3,'Balance Sheet'!C$3+0.75,'Qtr Balance Sheet'!$C13:$BI13)</f>
        <v>15682373.850341283</v>
      </c>
      <c r="D11" s="4">
        <f ca="1">SUMIF('Qtr Balance Sheet'!$C$3:$BI$3,'Balance Sheet'!D$3+0.75,'Qtr Balance Sheet'!$C13:$BI13)</f>
        <v>17877327.353445448</v>
      </c>
      <c r="E11" s="4">
        <f ca="1">SUMIF('Qtr Balance Sheet'!$C$3:$BI$3,'Balance Sheet'!E$3+0.75,'Qtr Balance Sheet'!$C13:$BI13)</f>
        <v>19764562.687587582</v>
      </c>
      <c r="F11" s="4">
        <f ca="1">SUMIF('Qtr Balance Sheet'!$C$3:$BI$3,'Balance Sheet'!F$3+0.75,'Qtr Balance Sheet'!$C13:$BI13)</f>
        <v>21383315.215861671</v>
      </c>
      <c r="G11" s="4">
        <f ca="1">SUMIF('Qtr Balance Sheet'!$C$3:$BI$3,'Balance Sheet'!G$3+0.75,'Qtr Balance Sheet'!$C13:$BI13)</f>
        <v>21896845.026045803</v>
      </c>
      <c r="H11" s="4">
        <f ca="1">SUMIF('Qtr Balance Sheet'!$C$3:$BI$3,'Balance Sheet'!H$3+0.75,'Qtr Balance Sheet'!$C13:$BI13)</f>
        <v>14679841.487041812</v>
      </c>
      <c r="I11" s="4">
        <f ca="1">SUMIF('Qtr Balance Sheet'!$C$3:$BI$3,'Balance Sheet'!I$3+0.75,'Qtr Balance Sheet'!$C13:$BI13)</f>
        <v>19585840.241535939</v>
      </c>
      <c r="J11" s="4">
        <f ca="1">SUMIF('Qtr Balance Sheet'!$C$3:$BI$3,'Balance Sheet'!J$3+0.75,'Qtr Balance Sheet'!$C13:$BI13)</f>
        <v>21509101.497268692</v>
      </c>
      <c r="K11" s="4">
        <f ca="1">SUMIF('Qtr Balance Sheet'!$C$3:$BI$3,'Balance Sheet'!K$3+0.75,'Qtr Balance Sheet'!$C13:$BI13)</f>
        <v>22400819.559274256</v>
      </c>
      <c r="L11" s="4">
        <f ca="1">SUMIF('Qtr Balance Sheet'!$C$3:$BI$3,'Balance Sheet'!L$3+0.75,'Qtr Balance Sheet'!$C13:$BI13)</f>
        <v>24170083.44049741</v>
      </c>
      <c r="M11" s="4">
        <f ca="1">SUMIF('Qtr Balance Sheet'!$C$3:$BI$3,'Balance Sheet'!M$3+0.75,'Qtr Balance Sheet'!$C13:$BI13)</f>
        <v>25598708.231003415</v>
      </c>
      <c r="N11" s="4">
        <f ca="1">SUMIF('Qtr Balance Sheet'!$C$3:$BI$3,'Balance Sheet'!N$3+0.75,'Qtr Balance Sheet'!$C13:$BI13)</f>
        <v>29394469.266642671</v>
      </c>
      <c r="O11" s="4">
        <f ca="1">SUMIF('Qtr Balance Sheet'!$C$3:$BI$3,'Balance Sheet'!O$3+0.75,'Qtr Balance Sheet'!$C13:$BI13)</f>
        <v>31907654.844021186</v>
      </c>
      <c r="P11" s="4">
        <f ca="1">SUMIF('Qtr Balance Sheet'!$C$3:$BI$3,'Balance Sheet'!P$3+0.75,'Qtr Balance Sheet'!$C13:$BI13)</f>
        <v>33702866.443316065</v>
      </c>
      <c r="Q11" s="4">
        <f ca="1">SUMIF('Qtr Balance Sheet'!$C$3:$BI$3,'Balance Sheet'!Q$3+0.75,'Qtr Balance Sheet'!$C13:$BI13)</f>
        <v>36120039.965328693</v>
      </c>
    </row>
    <row r="12" spans="1:17" x14ac:dyDescent="0.25">
      <c r="A12">
        <f>'Qtr Balance Sheet'!A14</f>
        <v>0</v>
      </c>
      <c r="C12" s="4">
        <f>SUMIF('Qtr Balance Sheet'!$C$3:$BI$3,'Balance Sheet'!C$3+0.75,'Qtr Balance Sheet'!$C14:$BI14)</f>
        <v>0</v>
      </c>
      <c r="D12" s="4">
        <f>SUMIF('Qtr Balance Sheet'!$C$3:$BI$3,'Balance Sheet'!D$3+0.75,'Qtr Balance Sheet'!$C14:$BI14)</f>
        <v>0</v>
      </c>
      <c r="E12" s="4">
        <f>SUMIF('Qtr Balance Sheet'!$C$3:$BI$3,'Balance Sheet'!E$3+0.75,'Qtr Balance Sheet'!$C14:$BI14)</f>
        <v>0</v>
      </c>
      <c r="F12" s="4">
        <f>SUMIF('Qtr Balance Sheet'!$C$3:$BI$3,'Balance Sheet'!F$3+0.75,'Qtr Balance Sheet'!$C14:$BI14)</f>
        <v>0</v>
      </c>
      <c r="G12" s="4">
        <f>SUMIF('Qtr Balance Sheet'!$C$3:$BI$3,'Balance Sheet'!G$3+0.75,'Qtr Balance Sheet'!$C14:$BI14)</f>
        <v>0</v>
      </c>
      <c r="H12" s="4">
        <f>SUMIF('Qtr Balance Sheet'!$C$3:$BI$3,'Balance Sheet'!H$3+0.75,'Qtr Balance Sheet'!$C14:$BI14)</f>
        <v>0</v>
      </c>
      <c r="I12" s="4">
        <f>SUMIF('Qtr Balance Sheet'!$C$3:$BI$3,'Balance Sheet'!I$3+0.75,'Qtr Balance Sheet'!$C14:$BI14)</f>
        <v>0</v>
      </c>
      <c r="J12" s="4">
        <f>SUMIF('Qtr Balance Sheet'!$C$3:$BI$3,'Balance Sheet'!J$3+0.75,'Qtr Balance Sheet'!$C14:$BI14)</f>
        <v>0</v>
      </c>
      <c r="K12" s="4">
        <f>SUMIF('Qtr Balance Sheet'!$C$3:$BI$3,'Balance Sheet'!K$3+0.75,'Qtr Balance Sheet'!$C14:$BI14)</f>
        <v>0</v>
      </c>
      <c r="L12" s="4">
        <f>SUMIF('Qtr Balance Sheet'!$C$3:$BI$3,'Balance Sheet'!L$3+0.75,'Qtr Balance Sheet'!$C14:$BI14)</f>
        <v>0</v>
      </c>
      <c r="M12" s="4">
        <f>SUMIF('Qtr Balance Sheet'!$C$3:$BI$3,'Balance Sheet'!M$3+0.75,'Qtr Balance Sheet'!$C14:$BI14)</f>
        <v>0</v>
      </c>
      <c r="N12" s="4">
        <f>SUMIF('Qtr Balance Sheet'!$C$3:$BI$3,'Balance Sheet'!N$3+0.75,'Qtr Balance Sheet'!$C14:$BI14)</f>
        <v>0</v>
      </c>
      <c r="O12" s="4">
        <f>SUMIF('Qtr Balance Sheet'!$C$3:$BI$3,'Balance Sheet'!O$3+0.75,'Qtr Balance Sheet'!$C14:$BI14)</f>
        <v>0</v>
      </c>
      <c r="P12" s="4">
        <f>SUMIF('Qtr Balance Sheet'!$C$3:$BI$3,'Balance Sheet'!P$3+0.75,'Qtr Balance Sheet'!$C14:$BI14)</f>
        <v>0</v>
      </c>
      <c r="Q12" s="4">
        <f>SUMIF('Qtr Balance Sheet'!$C$3:$BI$3,'Balance Sheet'!Q$3+0.75,'Qtr Balance Sheet'!$C14:$BI14)</f>
        <v>0</v>
      </c>
    </row>
    <row r="13" spans="1:17" x14ac:dyDescent="0.25">
      <c r="A13">
        <f>'Qtr Balance Sheet'!A15</f>
        <v>0</v>
      </c>
      <c r="C13" s="4">
        <f>SUMIF('Qtr Balance Sheet'!$C$3:$BI$3,'Balance Sheet'!C$3+0.75,'Qtr Balance Sheet'!$C15:$BI15)</f>
        <v>0</v>
      </c>
      <c r="D13" s="4">
        <f>SUMIF('Qtr Balance Sheet'!$C$3:$BI$3,'Balance Sheet'!D$3+0.75,'Qtr Balance Sheet'!$C15:$BI15)</f>
        <v>0</v>
      </c>
      <c r="E13" s="4">
        <f>SUMIF('Qtr Balance Sheet'!$C$3:$BI$3,'Balance Sheet'!E$3+0.75,'Qtr Balance Sheet'!$C15:$BI15)</f>
        <v>0</v>
      </c>
      <c r="F13" s="4">
        <f>SUMIF('Qtr Balance Sheet'!$C$3:$BI$3,'Balance Sheet'!F$3+0.75,'Qtr Balance Sheet'!$C15:$BI15)</f>
        <v>0</v>
      </c>
      <c r="G13" s="4">
        <f>SUMIF('Qtr Balance Sheet'!$C$3:$BI$3,'Balance Sheet'!G$3+0.75,'Qtr Balance Sheet'!$C15:$BI15)</f>
        <v>0</v>
      </c>
      <c r="H13" s="4">
        <f>SUMIF('Qtr Balance Sheet'!$C$3:$BI$3,'Balance Sheet'!H$3+0.75,'Qtr Balance Sheet'!$C15:$BI15)</f>
        <v>0</v>
      </c>
      <c r="I13" s="4">
        <f>SUMIF('Qtr Balance Sheet'!$C$3:$BI$3,'Balance Sheet'!I$3+0.75,'Qtr Balance Sheet'!$C15:$BI15)</f>
        <v>0</v>
      </c>
      <c r="J13" s="4">
        <f>SUMIF('Qtr Balance Sheet'!$C$3:$BI$3,'Balance Sheet'!J$3+0.75,'Qtr Balance Sheet'!$C15:$BI15)</f>
        <v>0</v>
      </c>
      <c r="K13" s="4">
        <f>SUMIF('Qtr Balance Sheet'!$C$3:$BI$3,'Balance Sheet'!K$3+0.75,'Qtr Balance Sheet'!$C15:$BI15)</f>
        <v>0</v>
      </c>
      <c r="L13" s="4">
        <f>SUMIF('Qtr Balance Sheet'!$C$3:$BI$3,'Balance Sheet'!L$3+0.75,'Qtr Balance Sheet'!$C15:$BI15)</f>
        <v>0</v>
      </c>
      <c r="M13" s="4">
        <f>SUMIF('Qtr Balance Sheet'!$C$3:$BI$3,'Balance Sheet'!M$3+0.75,'Qtr Balance Sheet'!$C15:$BI15)</f>
        <v>0</v>
      </c>
      <c r="N13" s="4">
        <f>SUMIF('Qtr Balance Sheet'!$C$3:$BI$3,'Balance Sheet'!N$3+0.75,'Qtr Balance Sheet'!$C15:$BI15)</f>
        <v>0</v>
      </c>
      <c r="O13" s="4">
        <f>SUMIF('Qtr Balance Sheet'!$C$3:$BI$3,'Balance Sheet'!O$3+0.75,'Qtr Balance Sheet'!$C15:$BI15)</f>
        <v>0</v>
      </c>
      <c r="P13" s="4">
        <f>SUMIF('Qtr Balance Sheet'!$C$3:$BI$3,'Balance Sheet'!P$3+0.75,'Qtr Balance Sheet'!$C15:$BI15)</f>
        <v>0</v>
      </c>
      <c r="Q13" s="4">
        <f>SUMIF('Qtr Balance Sheet'!$C$3:$BI$3,'Balance Sheet'!Q$3+0.75,'Qtr Balance Sheet'!$C15:$BI15)</f>
        <v>0</v>
      </c>
    </row>
    <row r="14" spans="1:17" x14ac:dyDescent="0.25">
      <c r="A14">
        <f>'Qtr Balance Sheet'!A16</f>
        <v>0</v>
      </c>
      <c r="C14" s="4">
        <f>SUMIF('Qtr Balance Sheet'!$C$3:$BI$3,'Balance Sheet'!C$3+0.75,'Qtr Balance Sheet'!$C16:$BI16)</f>
        <v>0</v>
      </c>
      <c r="D14" s="4">
        <f>SUMIF('Qtr Balance Sheet'!$C$3:$BI$3,'Balance Sheet'!D$3+0.75,'Qtr Balance Sheet'!$C16:$BI16)</f>
        <v>0</v>
      </c>
      <c r="E14" s="4">
        <f>SUMIF('Qtr Balance Sheet'!$C$3:$BI$3,'Balance Sheet'!E$3+0.75,'Qtr Balance Sheet'!$C16:$BI16)</f>
        <v>0</v>
      </c>
      <c r="F14" s="4">
        <f>SUMIF('Qtr Balance Sheet'!$C$3:$BI$3,'Balance Sheet'!F$3+0.75,'Qtr Balance Sheet'!$C16:$BI16)</f>
        <v>0</v>
      </c>
      <c r="G14" s="4">
        <f>SUMIF('Qtr Balance Sheet'!$C$3:$BI$3,'Balance Sheet'!G$3+0.75,'Qtr Balance Sheet'!$C16:$BI16)</f>
        <v>0</v>
      </c>
      <c r="H14" s="4">
        <f>SUMIF('Qtr Balance Sheet'!$C$3:$BI$3,'Balance Sheet'!H$3+0.75,'Qtr Balance Sheet'!$C16:$BI16)</f>
        <v>0</v>
      </c>
      <c r="I14" s="4">
        <f>SUMIF('Qtr Balance Sheet'!$C$3:$BI$3,'Balance Sheet'!I$3+0.75,'Qtr Balance Sheet'!$C16:$BI16)</f>
        <v>0</v>
      </c>
      <c r="J14" s="4">
        <f>SUMIF('Qtr Balance Sheet'!$C$3:$BI$3,'Balance Sheet'!J$3+0.75,'Qtr Balance Sheet'!$C16:$BI16)</f>
        <v>0</v>
      </c>
      <c r="K14" s="4">
        <f>SUMIF('Qtr Balance Sheet'!$C$3:$BI$3,'Balance Sheet'!K$3+0.75,'Qtr Balance Sheet'!$C16:$BI16)</f>
        <v>0</v>
      </c>
      <c r="L14" s="4">
        <f>SUMIF('Qtr Balance Sheet'!$C$3:$BI$3,'Balance Sheet'!L$3+0.75,'Qtr Balance Sheet'!$C16:$BI16)</f>
        <v>0</v>
      </c>
      <c r="M14" s="4">
        <f>SUMIF('Qtr Balance Sheet'!$C$3:$BI$3,'Balance Sheet'!M$3+0.75,'Qtr Balance Sheet'!$C16:$BI16)</f>
        <v>0</v>
      </c>
      <c r="N14" s="4">
        <f>SUMIF('Qtr Balance Sheet'!$C$3:$BI$3,'Balance Sheet'!N$3+0.75,'Qtr Balance Sheet'!$C16:$BI16)</f>
        <v>0</v>
      </c>
      <c r="O14" s="4">
        <f>SUMIF('Qtr Balance Sheet'!$C$3:$BI$3,'Balance Sheet'!O$3+0.75,'Qtr Balance Sheet'!$C16:$BI16)</f>
        <v>0</v>
      </c>
      <c r="P14" s="4">
        <f>SUMIF('Qtr Balance Sheet'!$C$3:$BI$3,'Balance Sheet'!P$3+0.75,'Qtr Balance Sheet'!$C16:$BI16)</f>
        <v>0</v>
      </c>
      <c r="Q14" s="4">
        <f>SUMIF('Qtr Balance Sheet'!$C$3:$BI$3,'Balance Sheet'!Q$3+0.75,'Qtr Balance Sheet'!$C16:$BI16)</f>
        <v>0</v>
      </c>
    </row>
    <row r="15" spans="1:17" x14ac:dyDescent="0.25">
      <c r="A15">
        <f>'Qtr Balance Sheet'!A17</f>
        <v>0</v>
      </c>
      <c r="C15" s="4">
        <f>SUMIF('Qtr Balance Sheet'!$C$3:$BI$3,'Balance Sheet'!C$3+0.75,'Qtr Balance Sheet'!$C17:$BI17)</f>
        <v>0</v>
      </c>
      <c r="D15" s="4">
        <f>SUMIF('Qtr Balance Sheet'!$C$3:$BI$3,'Balance Sheet'!D$3+0.75,'Qtr Balance Sheet'!$C17:$BI17)</f>
        <v>0</v>
      </c>
      <c r="E15" s="4">
        <f>SUMIF('Qtr Balance Sheet'!$C$3:$BI$3,'Balance Sheet'!E$3+0.75,'Qtr Balance Sheet'!$C17:$BI17)</f>
        <v>0</v>
      </c>
      <c r="F15" s="4">
        <f>SUMIF('Qtr Balance Sheet'!$C$3:$BI$3,'Balance Sheet'!F$3+0.75,'Qtr Balance Sheet'!$C17:$BI17)</f>
        <v>0</v>
      </c>
      <c r="G15" s="4">
        <f>SUMIF('Qtr Balance Sheet'!$C$3:$BI$3,'Balance Sheet'!G$3+0.75,'Qtr Balance Sheet'!$C17:$BI17)</f>
        <v>0</v>
      </c>
      <c r="H15" s="4">
        <f>SUMIF('Qtr Balance Sheet'!$C$3:$BI$3,'Balance Sheet'!H$3+0.75,'Qtr Balance Sheet'!$C17:$BI17)</f>
        <v>0</v>
      </c>
      <c r="I15" s="4">
        <f>SUMIF('Qtr Balance Sheet'!$C$3:$BI$3,'Balance Sheet'!I$3+0.75,'Qtr Balance Sheet'!$C17:$BI17)</f>
        <v>0</v>
      </c>
      <c r="J15" s="4">
        <f>SUMIF('Qtr Balance Sheet'!$C$3:$BI$3,'Balance Sheet'!J$3+0.75,'Qtr Balance Sheet'!$C17:$BI17)</f>
        <v>0</v>
      </c>
      <c r="K15" s="4">
        <f>SUMIF('Qtr Balance Sheet'!$C$3:$BI$3,'Balance Sheet'!K$3+0.75,'Qtr Balance Sheet'!$C17:$BI17)</f>
        <v>0</v>
      </c>
      <c r="L15" s="4">
        <f>SUMIF('Qtr Balance Sheet'!$C$3:$BI$3,'Balance Sheet'!L$3+0.75,'Qtr Balance Sheet'!$C17:$BI17)</f>
        <v>0</v>
      </c>
      <c r="M15" s="4">
        <f>SUMIF('Qtr Balance Sheet'!$C$3:$BI$3,'Balance Sheet'!M$3+0.75,'Qtr Balance Sheet'!$C17:$BI17)</f>
        <v>0</v>
      </c>
      <c r="N15" s="4">
        <f>SUMIF('Qtr Balance Sheet'!$C$3:$BI$3,'Balance Sheet'!N$3+0.75,'Qtr Balance Sheet'!$C17:$BI17)</f>
        <v>0</v>
      </c>
      <c r="O15" s="4">
        <f>SUMIF('Qtr Balance Sheet'!$C$3:$BI$3,'Balance Sheet'!O$3+0.75,'Qtr Balance Sheet'!$C17:$BI17)</f>
        <v>0</v>
      </c>
      <c r="P15" s="4">
        <f>SUMIF('Qtr Balance Sheet'!$C$3:$BI$3,'Balance Sheet'!P$3+0.75,'Qtr Balance Sheet'!$C17:$BI17)</f>
        <v>0</v>
      </c>
      <c r="Q15" s="4">
        <f>SUMIF('Qtr Balance Sheet'!$C$3:$BI$3,'Balance Sheet'!Q$3+0.75,'Qtr Balance Sheet'!$C17:$BI17)</f>
        <v>0</v>
      </c>
    </row>
    <row r="16" spans="1:17" x14ac:dyDescent="0.25">
      <c r="A16">
        <f>'Qtr Balance Sheet'!A18</f>
        <v>0</v>
      </c>
      <c r="C16" s="4">
        <f>SUMIF('Qtr Balance Sheet'!$C$3:$BI$3,'Balance Sheet'!C$3+0.75,'Qtr Balance Sheet'!$C18:$BI18)</f>
        <v>0</v>
      </c>
      <c r="D16" s="4">
        <f>SUMIF('Qtr Balance Sheet'!$C$3:$BI$3,'Balance Sheet'!D$3+0.75,'Qtr Balance Sheet'!$C18:$BI18)</f>
        <v>0</v>
      </c>
      <c r="E16" s="4">
        <f>SUMIF('Qtr Balance Sheet'!$C$3:$BI$3,'Balance Sheet'!E$3+0.75,'Qtr Balance Sheet'!$C18:$BI18)</f>
        <v>0</v>
      </c>
      <c r="F16" s="4">
        <f>SUMIF('Qtr Balance Sheet'!$C$3:$BI$3,'Balance Sheet'!F$3+0.75,'Qtr Balance Sheet'!$C18:$BI18)</f>
        <v>0</v>
      </c>
      <c r="G16" s="4">
        <f>SUMIF('Qtr Balance Sheet'!$C$3:$BI$3,'Balance Sheet'!G$3+0.75,'Qtr Balance Sheet'!$C18:$BI18)</f>
        <v>0</v>
      </c>
      <c r="H16" s="4">
        <f>SUMIF('Qtr Balance Sheet'!$C$3:$BI$3,'Balance Sheet'!H$3+0.75,'Qtr Balance Sheet'!$C18:$BI18)</f>
        <v>0</v>
      </c>
      <c r="I16" s="4">
        <f>SUMIF('Qtr Balance Sheet'!$C$3:$BI$3,'Balance Sheet'!I$3+0.75,'Qtr Balance Sheet'!$C18:$BI18)</f>
        <v>0</v>
      </c>
      <c r="J16" s="4">
        <f>SUMIF('Qtr Balance Sheet'!$C$3:$BI$3,'Balance Sheet'!J$3+0.75,'Qtr Balance Sheet'!$C18:$BI18)</f>
        <v>0</v>
      </c>
      <c r="K16" s="4">
        <f>SUMIF('Qtr Balance Sheet'!$C$3:$BI$3,'Balance Sheet'!K$3+0.75,'Qtr Balance Sheet'!$C18:$BI18)</f>
        <v>0</v>
      </c>
      <c r="L16" s="4">
        <f>SUMIF('Qtr Balance Sheet'!$C$3:$BI$3,'Balance Sheet'!L$3+0.75,'Qtr Balance Sheet'!$C18:$BI18)</f>
        <v>0</v>
      </c>
      <c r="M16" s="4">
        <f>SUMIF('Qtr Balance Sheet'!$C$3:$BI$3,'Balance Sheet'!M$3+0.75,'Qtr Balance Sheet'!$C18:$BI18)</f>
        <v>0</v>
      </c>
      <c r="N16" s="4">
        <f>SUMIF('Qtr Balance Sheet'!$C$3:$BI$3,'Balance Sheet'!N$3+0.75,'Qtr Balance Sheet'!$C18:$BI18)</f>
        <v>0</v>
      </c>
      <c r="O16" s="4">
        <f>SUMIF('Qtr Balance Sheet'!$C$3:$BI$3,'Balance Sheet'!O$3+0.75,'Qtr Balance Sheet'!$C18:$BI18)</f>
        <v>0</v>
      </c>
      <c r="P16" s="4">
        <f>SUMIF('Qtr Balance Sheet'!$C$3:$BI$3,'Balance Sheet'!P$3+0.75,'Qtr Balance Sheet'!$C18:$BI18)</f>
        <v>0</v>
      </c>
      <c r="Q16" s="4">
        <f>SUMIF('Qtr Balance Sheet'!$C$3:$BI$3,'Balance Sheet'!Q$3+0.75,'Qtr Balance Sheet'!$C18:$BI18)</f>
        <v>0</v>
      </c>
    </row>
    <row r="17" spans="1:17" x14ac:dyDescent="0.25">
      <c r="A17">
        <f>'Qtr Balance Sheet'!A19</f>
        <v>0</v>
      </c>
      <c r="C17" s="4">
        <f>SUMIF('Qtr Balance Sheet'!$C$3:$BI$3,'Balance Sheet'!C$3+0.75,'Qtr Balance Sheet'!$C19:$BI19)</f>
        <v>0</v>
      </c>
      <c r="D17" s="4">
        <f>SUMIF('Qtr Balance Sheet'!$C$3:$BI$3,'Balance Sheet'!D$3+0.75,'Qtr Balance Sheet'!$C19:$BI19)</f>
        <v>0</v>
      </c>
      <c r="E17" s="4">
        <f>SUMIF('Qtr Balance Sheet'!$C$3:$BI$3,'Balance Sheet'!E$3+0.75,'Qtr Balance Sheet'!$C19:$BI19)</f>
        <v>0</v>
      </c>
      <c r="F17" s="4">
        <f>SUMIF('Qtr Balance Sheet'!$C$3:$BI$3,'Balance Sheet'!F$3+0.75,'Qtr Balance Sheet'!$C19:$BI19)</f>
        <v>0</v>
      </c>
      <c r="G17" s="4">
        <f>SUMIF('Qtr Balance Sheet'!$C$3:$BI$3,'Balance Sheet'!G$3+0.75,'Qtr Balance Sheet'!$C19:$BI19)</f>
        <v>0</v>
      </c>
      <c r="H17" s="4">
        <f>SUMIF('Qtr Balance Sheet'!$C$3:$BI$3,'Balance Sheet'!H$3+0.75,'Qtr Balance Sheet'!$C19:$BI19)</f>
        <v>0</v>
      </c>
      <c r="I17" s="4">
        <f>SUMIF('Qtr Balance Sheet'!$C$3:$BI$3,'Balance Sheet'!I$3+0.75,'Qtr Balance Sheet'!$C19:$BI19)</f>
        <v>0</v>
      </c>
      <c r="J17" s="4">
        <f>SUMIF('Qtr Balance Sheet'!$C$3:$BI$3,'Balance Sheet'!J$3+0.75,'Qtr Balance Sheet'!$C19:$BI19)</f>
        <v>0</v>
      </c>
      <c r="K17" s="4">
        <f>SUMIF('Qtr Balance Sheet'!$C$3:$BI$3,'Balance Sheet'!K$3+0.75,'Qtr Balance Sheet'!$C19:$BI19)</f>
        <v>0</v>
      </c>
      <c r="L17" s="4">
        <f>SUMIF('Qtr Balance Sheet'!$C$3:$BI$3,'Balance Sheet'!L$3+0.75,'Qtr Balance Sheet'!$C19:$BI19)</f>
        <v>0</v>
      </c>
      <c r="M17" s="4">
        <f>SUMIF('Qtr Balance Sheet'!$C$3:$BI$3,'Balance Sheet'!M$3+0.75,'Qtr Balance Sheet'!$C19:$BI19)</f>
        <v>0</v>
      </c>
      <c r="N17" s="4">
        <f>SUMIF('Qtr Balance Sheet'!$C$3:$BI$3,'Balance Sheet'!N$3+0.75,'Qtr Balance Sheet'!$C19:$BI19)</f>
        <v>0</v>
      </c>
      <c r="O17" s="4">
        <f>SUMIF('Qtr Balance Sheet'!$C$3:$BI$3,'Balance Sheet'!O$3+0.75,'Qtr Balance Sheet'!$C19:$BI19)</f>
        <v>0</v>
      </c>
      <c r="P17" s="4">
        <f>SUMIF('Qtr Balance Sheet'!$C$3:$BI$3,'Balance Sheet'!P$3+0.75,'Qtr Balance Sheet'!$C19:$BI19)</f>
        <v>0</v>
      </c>
      <c r="Q17" s="4">
        <f>SUMIF('Qtr Balance Sheet'!$C$3:$BI$3,'Balance Sheet'!Q$3+0.75,'Qtr Balance Sheet'!$C19:$BI19)</f>
        <v>0</v>
      </c>
    </row>
    <row r="18" spans="1:17" x14ac:dyDescent="0.25">
      <c r="A18">
        <f>'Qtr Balance Sheet'!A20</f>
        <v>0</v>
      </c>
      <c r="C18" s="4">
        <f>SUMIF('Qtr Balance Sheet'!$C$3:$BI$3,'Balance Sheet'!C$3+0.75,'Qtr Balance Sheet'!$C20:$BI20)</f>
        <v>0</v>
      </c>
      <c r="D18" s="4">
        <f>SUMIF('Qtr Balance Sheet'!$C$3:$BI$3,'Balance Sheet'!D$3+0.75,'Qtr Balance Sheet'!$C20:$BI20)</f>
        <v>0</v>
      </c>
      <c r="E18" s="4">
        <f>SUMIF('Qtr Balance Sheet'!$C$3:$BI$3,'Balance Sheet'!E$3+0.75,'Qtr Balance Sheet'!$C20:$BI20)</f>
        <v>0</v>
      </c>
      <c r="F18" s="4">
        <f>SUMIF('Qtr Balance Sheet'!$C$3:$BI$3,'Balance Sheet'!F$3+0.75,'Qtr Balance Sheet'!$C20:$BI20)</f>
        <v>0</v>
      </c>
      <c r="G18" s="4">
        <f>SUMIF('Qtr Balance Sheet'!$C$3:$BI$3,'Balance Sheet'!G$3+0.75,'Qtr Balance Sheet'!$C20:$BI20)</f>
        <v>0</v>
      </c>
      <c r="H18" s="4">
        <f>SUMIF('Qtr Balance Sheet'!$C$3:$BI$3,'Balance Sheet'!H$3+0.75,'Qtr Balance Sheet'!$C20:$BI20)</f>
        <v>0</v>
      </c>
      <c r="I18" s="4">
        <f>SUMIF('Qtr Balance Sheet'!$C$3:$BI$3,'Balance Sheet'!I$3+0.75,'Qtr Balance Sheet'!$C20:$BI20)</f>
        <v>0</v>
      </c>
      <c r="J18" s="4">
        <f>SUMIF('Qtr Balance Sheet'!$C$3:$BI$3,'Balance Sheet'!J$3+0.75,'Qtr Balance Sheet'!$C20:$BI20)</f>
        <v>0</v>
      </c>
      <c r="K18" s="4">
        <f>SUMIF('Qtr Balance Sheet'!$C$3:$BI$3,'Balance Sheet'!K$3+0.75,'Qtr Balance Sheet'!$C20:$BI20)</f>
        <v>0</v>
      </c>
      <c r="L18" s="4">
        <f>SUMIF('Qtr Balance Sheet'!$C$3:$BI$3,'Balance Sheet'!L$3+0.75,'Qtr Balance Sheet'!$C20:$BI20)</f>
        <v>0</v>
      </c>
      <c r="M18" s="4">
        <f>SUMIF('Qtr Balance Sheet'!$C$3:$BI$3,'Balance Sheet'!M$3+0.75,'Qtr Balance Sheet'!$C20:$BI20)</f>
        <v>0</v>
      </c>
      <c r="N18" s="4">
        <f>SUMIF('Qtr Balance Sheet'!$C$3:$BI$3,'Balance Sheet'!N$3+0.75,'Qtr Balance Sheet'!$C20:$BI20)</f>
        <v>0</v>
      </c>
      <c r="O18" s="4">
        <f>SUMIF('Qtr Balance Sheet'!$C$3:$BI$3,'Balance Sheet'!O$3+0.75,'Qtr Balance Sheet'!$C20:$BI20)</f>
        <v>0</v>
      </c>
      <c r="P18" s="4">
        <f>SUMIF('Qtr Balance Sheet'!$C$3:$BI$3,'Balance Sheet'!P$3+0.75,'Qtr Balance Sheet'!$C20:$BI20)</f>
        <v>0</v>
      </c>
      <c r="Q18" s="4">
        <f>SUMIF('Qtr Balance Sheet'!$C$3:$BI$3,'Balance Sheet'!Q$3+0.75,'Qtr Balance Sheet'!$C20:$BI20)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3:R14"/>
  <sheetViews>
    <sheetView workbookViewId="0">
      <selection activeCell="C5" sqref="C5"/>
    </sheetView>
  </sheetViews>
  <sheetFormatPr defaultRowHeight="15" x14ac:dyDescent="0.25"/>
  <cols>
    <col min="1" max="1" width="28.85546875" customWidth="1"/>
    <col min="3" max="3" width="13.28515625" bestFit="1" customWidth="1"/>
    <col min="4" max="13" width="10.5703125" bestFit="1" customWidth="1"/>
    <col min="14" max="16" width="11.5703125" bestFit="1" customWidth="1"/>
    <col min="17" max="17" width="10.5703125" bestFit="1" customWidth="1"/>
    <col min="18" max="18" width="5.140625" bestFit="1" customWidth="1"/>
  </cols>
  <sheetData>
    <row r="3" spans="1:18" x14ac:dyDescent="0.25">
      <c r="C3">
        <f>Timeline!C13</f>
        <v>2014</v>
      </c>
      <c r="D3">
        <f>C3+1</f>
        <v>2015</v>
      </c>
      <c r="E3">
        <f t="shared" ref="E3:R3" si="0">D3+1</f>
        <v>2016</v>
      </c>
      <c r="F3">
        <f t="shared" si="0"/>
        <v>2017</v>
      </c>
      <c r="G3">
        <f t="shared" si="0"/>
        <v>2018</v>
      </c>
      <c r="H3">
        <f t="shared" si="0"/>
        <v>2019</v>
      </c>
      <c r="I3">
        <f t="shared" si="0"/>
        <v>2020</v>
      </c>
      <c r="J3">
        <f t="shared" si="0"/>
        <v>2021</v>
      </c>
      <c r="K3">
        <f t="shared" si="0"/>
        <v>2022</v>
      </c>
      <c r="L3">
        <f t="shared" si="0"/>
        <v>2023</v>
      </c>
      <c r="M3">
        <f t="shared" si="0"/>
        <v>2024</v>
      </c>
      <c r="N3">
        <f t="shared" si="0"/>
        <v>2025</v>
      </c>
      <c r="O3">
        <f t="shared" si="0"/>
        <v>2026</v>
      </c>
      <c r="P3">
        <f t="shared" si="0"/>
        <v>2027</v>
      </c>
      <c r="Q3">
        <f t="shared" si="0"/>
        <v>2028</v>
      </c>
      <c r="R3">
        <f t="shared" si="0"/>
        <v>2029</v>
      </c>
    </row>
    <row r="5" spans="1:18" x14ac:dyDescent="0.25">
      <c r="A5" t="str">
        <f>'Qtr Income Statement'!A7</f>
        <v>Total Revenue</v>
      </c>
      <c r="C5" s="4">
        <f ca="1">SUMIF('Qtr Income Statement'!$C$4:$BI$4,'Income Statement'!C$3,'Qtr Income Statement'!$C7:$BI7)</f>
        <v>880561</v>
      </c>
      <c r="D5" s="4">
        <f ca="1">SUMIF('Qtr Income Statement'!$C$4:$BI$4,'Income Statement'!D$3,'Qtr Income Statement'!$C7:$BI7)</f>
        <v>5705810.4452046789</v>
      </c>
      <c r="E5" s="4">
        <f ca="1">SUMIF('Qtr Income Statement'!$C$4:$BI$4,'Income Statement'!E$3,'Qtr Income Statement'!$C7:$BI7)</f>
        <v>6482084.3644523229</v>
      </c>
      <c r="F5" s="4">
        <f ca="1">SUMIF('Qtr Income Statement'!$C$4:$BI$4,'Income Statement'!F$3,'Qtr Income Statement'!$C7:$BI7)</f>
        <v>6863387.4890511278</v>
      </c>
      <c r="G5" s="4">
        <f ca="1">SUMIF('Qtr Income Statement'!$C$4:$BI$4,'Income Statement'!G$3,'Qtr Income Statement'!$C7:$BI7)</f>
        <v>7279101.2969542108</v>
      </c>
      <c r="H5" s="4">
        <f ca="1">SUMIF('Qtr Income Statement'!$C$4:$BI$4,'Income Statement'!H$3,'Qtr Income Statement'!$C7:$BI7)</f>
        <v>7744187.3814990465</v>
      </c>
      <c r="I5" s="4">
        <f ca="1">SUMIF('Qtr Income Statement'!$C$4:$BI$4,'Income Statement'!I$3,'Qtr Income Statement'!$C7:$BI7)</f>
        <v>8124935.016849149</v>
      </c>
      <c r="J5" s="4">
        <f ca="1">SUMIF('Qtr Income Statement'!$C$4:$BI$4,'Income Statement'!J$3,'Qtr Income Statement'!$C7:$BI7)</f>
        <v>8746480.2040148936</v>
      </c>
      <c r="K5" s="4">
        <f ca="1">SUMIF('Qtr Income Statement'!$C$4:$BI$4,'Income Statement'!K$3,'Qtr Income Statement'!$C7:$BI7)</f>
        <v>8997374.6709879283</v>
      </c>
      <c r="L5" s="4">
        <f ca="1">SUMIF('Qtr Income Statement'!$C$4:$BI$4,'Income Statement'!L$3,'Qtr Income Statement'!$C7:$BI7)</f>
        <v>9206865.1467845328</v>
      </c>
      <c r="M5" s="4">
        <f ca="1">SUMIF('Qtr Income Statement'!$C$4:$BI$4,'Income Statement'!M$3,'Qtr Income Statement'!$C7:$BI7)</f>
        <v>9483071.1011880655</v>
      </c>
      <c r="N5" s="4">
        <f ca="1">SUMIF('Qtr Income Statement'!$C$4:$BI$4,'Income Statement'!N$3,'Qtr Income Statement'!$C7:$BI7)</f>
        <v>9720810.9809616562</v>
      </c>
      <c r="O5" s="4">
        <f ca="1">SUMIF('Qtr Income Statement'!$C$4:$BI$4,'Income Statement'!O$3,'Qtr Income Statement'!$C7:$BI7)</f>
        <v>10209029.591121187</v>
      </c>
      <c r="P5" s="4">
        <f ca="1">SUMIF('Qtr Income Statement'!$C$4:$BI$4,'Income Statement'!P$3,'Qtr Income Statement'!$C7:$BI7)</f>
        <v>10506508.086539859</v>
      </c>
      <c r="Q5" s="4">
        <f ca="1">SUMIF('Qtr Income Statement'!$C$4:$BI$4,'Income Statement'!Q$3,'Qtr Income Statement'!$C7:$BI7)</f>
        <v>10762837.580438668</v>
      </c>
      <c r="R5" s="4">
        <f ca="1">SUMIF('Qtr Income Statement'!$C$4:$BI$4,'Income Statement'!R$3,'Qtr Income Statement'!$C7:$BI7)</f>
        <v>5499537.145895673</v>
      </c>
    </row>
    <row r="6" spans="1:18" x14ac:dyDescent="0.25">
      <c r="A6" t="str">
        <f>'Qtr Income Statement'!A8</f>
        <v>Total Costs and Expenses</v>
      </c>
      <c r="C6" s="4">
        <f>SUMIF('Qtr Income Statement'!$C$4:$BI$4,'Income Statement'!C$3,'Qtr Income Statement'!$C8:$BI8)</f>
        <v>500000</v>
      </c>
      <c r="D6" s="4">
        <f>SUMIF('Qtr Income Statement'!$C$4:$BI$4,'Income Statement'!D$3,'Qtr Income Statement'!$C8:$BI8)</f>
        <v>3056042.1678873356</v>
      </c>
      <c r="E6" s="4">
        <f>SUMIF('Qtr Income Statement'!$C$4:$BI$4,'Income Statement'!E$3,'Qtr Income Statement'!$C8:$BI8)</f>
        <v>3147723.4329239554</v>
      </c>
      <c r="F6" s="4">
        <f>SUMIF('Qtr Income Statement'!$C$4:$BI$4,'Income Statement'!F$3,'Qtr Income Statement'!$C8:$BI8)</f>
        <v>3242155.1359116733</v>
      </c>
      <c r="G6" s="4">
        <f>SUMIF('Qtr Income Statement'!$C$4:$BI$4,'Income Statement'!G$3,'Qtr Income Statement'!$C8:$BI8)</f>
        <v>3339419.7899890221</v>
      </c>
      <c r="H6" s="4">
        <f>SUMIF('Qtr Income Statement'!$C$4:$BI$4,'Income Statement'!H$3,'Qtr Income Statement'!$C8:$BI8)</f>
        <v>3439602.383688692</v>
      </c>
      <c r="I6" s="4">
        <f>SUMIF('Qtr Income Statement'!$C$4:$BI$4,'Income Statement'!I$3,'Qtr Income Statement'!$C8:$BI8)</f>
        <v>3542790.4551993511</v>
      </c>
      <c r="J6" s="4">
        <f>SUMIF('Qtr Income Statement'!$C$4:$BI$4,'Income Statement'!J$3,'Qtr Income Statement'!$C8:$BI8)</f>
        <v>3649074.1688553309</v>
      </c>
      <c r="K6" s="4">
        <f>SUMIF('Qtr Income Statement'!$C$4:$BI$4,'Income Statement'!K$3,'Qtr Income Statement'!$C8:$BI8)</f>
        <v>3758546.3939209892</v>
      </c>
      <c r="L6" s="4">
        <f>SUMIF('Qtr Income Statement'!$C$4:$BI$4,'Income Statement'!L$3,'Qtr Income Statement'!$C8:$BI8)</f>
        <v>3871302.7857386176</v>
      </c>
      <c r="M6" s="4">
        <f>SUMIF('Qtr Income Statement'!$C$4:$BI$4,'Income Statement'!M$3,'Qtr Income Statement'!$C8:$BI8)</f>
        <v>3987441.8693107748</v>
      </c>
      <c r="N6" s="4">
        <f>SUMIF('Qtr Income Statement'!$C$4:$BI$4,'Income Statement'!N$3,'Qtr Income Statement'!$C8:$BI8)</f>
        <v>4107065.125390097</v>
      </c>
      <c r="O6" s="4">
        <f>SUMIF('Qtr Income Statement'!$C$4:$BI$4,'Income Statement'!O$3,'Qtr Income Statement'!$C8:$BI8)</f>
        <v>4230277.079151799</v>
      </c>
      <c r="P6" s="4">
        <f>SUMIF('Qtr Income Statement'!$C$4:$BI$4,'Income Statement'!P$3,'Qtr Income Statement'!$C8:$BI8)</f>
        <v>4357185.3915263517</v>
      </c>
      <c r="Q6" s="4">
        <f>SUMIF('Qtr Income Statement'!$C$4:$BI$4,'Income Statement'!Q$3,'Qtr Income Statement'!$C8:$BI8)</f>
        <v>4487900.9532721415</v>
      </c>
      <c r="R6" s="4">
        <f>SUMIF('Qtr Income Statement'!$C$4:$BI$4,'Income Statement'!R$3,'Qtr Income Statement'!$C8:$BI8)</f>
        <v>2294189.7160629975</v>
      </c>
    </row>
    <row r="7" spans="1:18" x14ac:dyDescent="0.25">
      <c r="A7" t="str">
        <f>'Qtr Income Statement'!A9</f>
        <v>Amortization of TI's and LC's</v>
      </c>
      <c r="C7" s="4">
        <f ca="1">SUMIF('Qtr Income Statement'!$C$4:$BI$4,'Income Statement'!C$3,'Qtr Income Statement'!$C9:$BI9)</f>
        <v>0</v>
      </c>
      <c r="D7" s="4">
        <f ca="1">SUMIF('Qtr Income Statement'!$C$4:$BI$4,'Income Statement'!D$3,'Qtr Income Statement'!$C9:$BI9)</f>
        <v>128175.27829991918</v>
      </c>
      <c r="E7" s="4">
        <f ca="1">SUMIF('Qtr Income Statement'!$C$4:$BI$4,'Income Statement'!E$3,'Qtr Income Statement'!$C9:$BI9)</f>
        <v>356576.56915766449</v>
      </c>
      <c r="F7" s="4">
        <f ca="1">SUMIF('Qtr Income Statement'!$C$4:$BI$4,'Income Statement'!F$3,'Qtr Income Statement'!$C9:$BI9)</f>
        <v>596042.90515854594</v>
      </c>
      <c r="G7" s="4">
        <f ca="1">SUMIF('Qtr Income Statement'!$C$4:$BI$4,'Income Statement'!G$3,'Qtr Income Statement'!$C9:$BI9)</f>
        <v>927446.92775399494</v>
      </c>
      <c r="H7" s="4">
        <f ca="1">SUMIF('Qtr Income Statement'!$C$4:$BI$4,'Income Statement'!H$3,'Qtr Income Statement'!$C9:$BI9)</f>
        <v>1277207.5366735561</v>
      </c>
      <c r="I7" s="4">
        <f ca="1">SUMIF('Qtr Income Statement'!$C$4:$BI$4,'Income Statement'!I$3,'Qtr Income Statement'!$C9:$BI9)</f>
        <v>1591593.2226162055</v>
      </c>
      <c r="J7" s="4">
        <f ca="1">SUMIF('Qtr Income Statement'!$C$4:$BI$4,'Income Statement'!J$3,'Qtr Income Statement'!$C9:$BI9)</f>
        <v>1785542.8576553031</v>
      </c>
      <c r="K7" s="4">
        <f ca="1">SUMIF('Qtr Income Statement'!$C$4:$BI$4,'Income Statement'!K$3,'Qtr Income Statement'!$C9:$BI9)</f>
        <v>1813384.5949373203</v>
      </c>
      <c r="L7" s="4">
        <f ca="1">SUMIF('Qtr Income Statement'!$C$4:$BI$4,'Income Statement'!L$3,'Qtr Income Statement'!$C9:$BI9)</f>
        <v>1850883.9256449272</v>
      </c>
      <c r="M7" s="4">
        <f ca="1">SUMIF('Qtr Income Statement'!$C$4:$BI$4,'Income Statement'!M$3,'Qtr Income Statement'!$C9:$BI9)</f>
        <v>1906591.7228571945</v>
      </c>
      <c r="N7" s="4">
        <f ca="1">SUMIF('Qtr Income Statement'!$C$4:$BI$4,'Income Statement'!N$3,'Qtr Income Statement'!$C9:$BI9)</f>
        <v>1962213.0995109486</v>
      </c>
      <c r="O7" s="4">
        <f ca="1">SUMIF('Qtr Income Statement'!$C$4:$BI$4,'Income Statement'!O$3,'Qtr Income Statement'!$C9:$BI9)</f>
        <v>2041696.4150707035</v>
      </c>
      <c r="P7" s="4">
        <f ca="1">SUMIF('Qtr Income Statement'!$C$4:$BI$4,'Income Statement'!P$3,'Qtr Income Statement'!$C9:$BI9)</f>
        <v>2069540.9790920564</v>
      </c>
      <c r="Q7" s="4">
        <f ca="1">SUMIF('Qtr Income Statement'!$C$4:$BI$4,'Income Statement'!Q$3,'Qtr Income Statement'!$C9:$BI9)</f>
        <v>2098241.7870653309</v>
      </c>
      <c r="R7" s="4">
        <f ca="1">SUMIF('Qtr Income Statement'!$C$4:$BI$4,'Income Statement'!R$3,'Qtr Income Statement'!$C9:$BI9)</f>
        <v>1065063.3864205619</v>
      </c>
    </row>
    <row r="8" spans="1:18" x14ac:dyDescent="0.25">
      <c r="A8" t="str">
        <f>'Qtr Income Statement'!A10</f>
        <v>Asset Management</v>
      </c>
      <c r="C8" s="4">
        <f ca="1">SUMIF('Qtr Income Statement'!$C$4:$BI$4,'Income Statement'!C$3,'Qtr Income Statement'!$C10:$BI10)</f>
        <v>49007.41828231651</v>
      </c>
      <c r="D8" s="4">
        <f ca="1">SUMIF('Qtr Income Statement'!$C$4:$BI$4,'Income Statement'!D$3,'Qtr Income Statement'!$C10:$BI10)</f>
        <v>217005.87567822824</v>
      </c>
      <c r="E8" s="4">
        <f ca="1">SUMIF('Qtr Income Statement'!$C$4:$BI$4,'Income Statement'!E$3,'Qtr Income Statement'!$C10:$BI10)</f>
        <v>239788.28012482479</v>
      </c>
      <c r="F8" s="4">
        <f ca="1">SUMIF('Qtr Income Statement'!$C$4:$BI$4,'Income Statement'!F$3,'Qtr Income Statement'!$C10:$BI10)</f>
        <v>257527.72545536328</v>
      </c>
      <c r="G8" s="4">
        <f ca="1">SUMIF('Qtr Income Statement'!$C$4:$BI$4,'Income Statement'!G$3,'Qtr Income Statement'!$C10:$BI10)</f>
        <v>275143.44394219876</v>
      </c>
      <c r="H8" s="4">
        <f ca="1">SUMIF('Qtr Income Statement'!$C$4:$BI$4,'Income Statement'!H$3,'Qtr Income Statement'!$C10:$BI10)</f>
        <v>189261.43240373573</v>
      </c>
      <c r="I8" s="4">
        <f ca="1">SUMIF('Qtr Income Statement'!$C$4:$BI$4,'Income Statement'!I$3,'Qtr Income Statement'!$C10:$BI10)</f>
        <v>209842.41154722276</v>
      </c>
      <c r="J8" s="4">
        <f ca="1">SUMIF('Qtr Income Statement'!$C$4:$BI$4,'Income Statement'!J$3,'Qtr Income Statement'!$C10:$BI10)</f>
        <v>263068.72582542204</v>
      </c>
      <c r="K8" s="4">
        <f ca="1">SUMIF('Qtr Income Statement'!$C$4:$BI$4,'Income Statement'!K$3,'Qtr Income Statement'!$C10:$BI10)</f>
        <v>273274.85617299267</v>
      </c>
      <c r="L8" s="4">
        <f ca="1">SUMIF('Qtr Income Statement'!$C$4:$BI$4,'Income Statement'!L$3,'Qtr Income Statement'!$C10:$BI10)</f>
        <v>293773.14963384357</v>
      </c>
      <c r="M8" s="4">
        <f ca="1">SUMIF('Qtr Income Statement'!$C$4:$BI$4,'Income Statement'!M$3,'Qtr Income Statement'!$C10:$BI10)</f>
        <v>314488.17376728042</v>
      </c>
      <c r="N8" s="4">
        <f ca="1">SUMIF('Qtr Income Statement'!$C$4:$BI$4,'Income Statement'!N$3,'Qtr Income Statement'!$C10:$BI10)</f>
        <v>339294.97419723665</v>
      </c>
      <c r="O8" s="4">
        <f ca="1">SUMIF('Qtr Income Statement'!$C$4:$BI$4,'Income Statement'!O$3,'Qtr Income Statement'!$C10:$BI10)</f>
        <v>395033.2123045199</v>
      </c>
      <c r="P8" s="4">
        <f ca="1">SUMIF('Qtr Income Statement'!$C$4:$BI$4,'Income Statement'!P$3,'Qtr Income Statement'!$C10:$BI10)</f>
        <v>413280.10523636237</v>
      </c>
      <c r="Q8" s="4">
        <f ca="1">SUMIF('Qtr Income Statement'!$C$4:$BI$4,'Income Statement'!Q$3,'Qtr Income Statement'!$C10:$BI10)</f>
        <v>440088.59311039036</v>
      </c>
      <c r="R8" s="4">
        <f ca="1">SUMIF('Qtr Income Statement'!$C$4:$BI$4,'Income Statement'!R$3,'Qtr Income Statement'!$C10:$BI10)</f>
        <v>226514.26256897056</v>
      </c>
    </row>
    <row r="9" spans="1:18" x14ac:dyDescent="0.25">
      <c r="A9" t="str">
        <f>'Qtr Income Statement'!A11</f>
        <v>Interest Expense plus amortization of loan fee</v>
      </c>
      <c r="C9" s="4">
        <f>SUMIF('Qtr Income Statement'!$C$4:$BI$4,'Income Statement'!C$3,'Qtr Income Statement'!$C11:$BI11)</f>
        <v>127500.00000000001</v>
      </c>
      <c r="D9" s="4">
        <f>SUMIF('Qtr Income Statement'!$C$4:$BI$4,'Income Statement'!D$3,'Qtr Income Statement'!$C11:$BI11)</f>
        <v>832500</v>
      </c>
      <c r="E9" s="4">
        <f>SUMIF('Qtr Income Statement'!$C$4:$BI$4,'Income Statement'!E$3,'Qtr Income Statement'!$C11:$BI11)</f>
        <v>832500</v>
      </c>
      <c r="F9" s="4">
        <f>SUMIF('Qtr Income Statement'!$C$4:$BI$4,'Income Statement'!F$3,'Qtr Income Statement'!$C11:$BI11)</f>
        <v>827693.67495530902</v>
      </c>
      <c r="G9" s="4">
        <f>SUMIF('Qtr Income Statement'!$C$4:$BI$4,'Income Statement'!G$3,'Qtr Income Statement'!$C11:$BI11)</f>
        <v>814555.37724532327</v>
      </c>
      <c r="H9" s="4">
        <f ca="1">SUMIF('Qtr Income Statement'!$C$4:$BI$4,'Income Statement'!H$3,'Qtr Income Statement'!$C11:$BI11)</f>
        <v>1169073.1103310985</v>
      </c>
      <c r="I9" s="4">
        <f ca="1">SUMIF('Qtr Income Statement'!$C$4:$BI$4,'Income Statement'!I$3,'Qtr Income Statement'!$C11:$BI11)</f>
        <v>1296895.4167603762</v>
      </c>
      <c r="J9" s="4">
        <f ca="1">SUMIF('Qtr Income Statement'!$C$4:$BI$4,'Income Statement'!J$3,'Qtr Income Statement'!$C11:$BI11)</f>
        <v>1278144.9719310822</v>
      </c>
      <c r="K9" s="4">
        <f ca="1">SUMIF('Qtr Income Statement'!$C$4:$BI$4,'Income Statement'!K$3,'Qtr Income Statement'!$C11:$BI11)</f>
        <v>1258439.2793726716</v>
      </c>
      <c r="L9" s="4">
        <f ca="1">SUMIF('Qtr Income Statement'!$C$4:$BI$4,'Income Statement'!L$3,'Qtr Income Statement'!$C11:$BI11)</f>
        <v>1147938.3794224649</v>
      </c>
      <c r="M9" s="4">
        <f ca="1">SUMIF('Qtr Income Statement'!$C$4:$BI$4,'Income Statement'!M$3,'Qtr Income Statement'!$C11:$BI11)</f>
        <v>1096243.2844624519</v>
      </c>
      <c r="N9" s="4">
        <f ca="1">SUMIF('Qtr Income Statement'!$C$4:$BI$4,'Income Statement'!N$3,'Qtr Income Statement'!$C11:$BI11)</f>
        <v>1073369.812800416</v>
      </c>
      <c r="O9" s="4">
        <f ca="1">SUMIF('Qtr Income Statement'!$C$4:$BI$4,'Income Statement'!O$3,'Qtr Income Statement'!$C11:$BI11)</f>
        <v>1049331.0444181641</v>
      </c>
      <c r="P9" s="4">
        <f ca="1">SUMIF('Qtr Income Statement'!$C$4:$BI$4,'Income Statement'!P$3,'Qtr Income Statement'!$C11:$BI11)</f>
        <v>1024067.6128816785</v>
      </c>
      <c r="Q9" s="4">
        <f ca="1">SUMIF('Qtr Income Statement'!$C$4:$BI$4,'Income Statement'!Q$3,'Qtr Income Statement'!$C11:$BI11)</f>
        <v>997517.12731396174</v>
      </c>
      <c r="R9" s="4">
        <f ca="1">SUMIF('Qtr Income Statement'!$C$4:$BI$4,'Income Statement'!R$3,'Qtr Income Statement'!$C11:$BI11)</f>
        <v>488382.08824910899</v>
      </c>
    </row>
    <row r="10" spans="1:18" x14ac:dyDescent="0.25">
      <c r="A10" t="str">
        <f>'Qtr Income Statement'!A12</f>
        <v>Net Income Before Appraisal Change</v>
      </c>
      <c r="C10" s="4">
        <f ca="1">SUMIF('Qtr Income Statement'!$C$4:$BI$4,'Income Statement'!C$3,'Qtr Income Statement'!$C12:$BI12)</f>
        <v>204053.58171768347</v>
      </c>
      <c r="D10" s="4">
        <f ca="1">SUMIF('Qtr Income Statement'!$C$4:$BI$4,'Income Statement'!D$3,'Qtr Income Statement'!$C12:$BI12)</f>
        <v>1472087.123339196</v>
      </c>
      <c r="E10" s="4">
        <f ca="1">SUMIF('Qtr Income Statement'!$C$4:$BI$4,'Income Statement'!E$3,'Qtr Income Statement'!$C12:$BI12)</f>
        <v>1905496.0822458777</v>
      </c>
      <c r="F10" s="4">
        <f ca="1">SUMIF('Qtr Income Statement'!$C$4:$BI$4,'Income Statement'!F$3,'Qtr Income Statement'!$C12:$BI12)</f>
        <v>1939968.047570236</v>
      </c>
      <c r="G10" s="4">
        <f ca="1">SUMIF('Qtr Income Statement'!$C$4:$BI$4,'Income Statement'!G$3,'Qtr Income Statement'!$C12:$BI12)</f>
        <v>1922535.7580236706</v>
      </c>
      <c r="H10" s="4">
        <f ca="1">SUMIF('Qtr Income Statement'!$C$4:$BI$4,'Income Statement'!H$3,'Qtr Income Statement'!$C12:$BI12)</f>
        <v>1669042.9184019642</v>
      </c>
      <c r="I10" s="4">
        <f ca="1">SUMIF('Qtr Income Statement'!$C$4:$BI$4,'Income Statement'!I$3,'Qtr Income Statement'!$C12:$BI12)</f>
        <v>1483813.5107259932</v>
      </c>
      <c r="J10" s="4">
        <f ca="1">SUMIF('Qtr Income Statement'!$C$4:$BI$4,'Income Statement'!J$3,'Qtr Income Statement'!$C12:$BI12)</f>
        <v>1770649.479747755</v>
      </c>
      <c r="K10" s="4">
        <f ca="1">SUMIF('Qtr Income Statement'!$C$4:$BI$4,'Income Statement'!K$3,'Qtr Income Statement'!$C12:$BI12)</f>
        <v>1893729.5465839542</v>
      </c>
      <c r="L10" s="4">
        <f ca="1">SUMIF('Qtr Income Statement'!$C$4:$BI$4,'Income Statement'!L$3,'Qtr Income Statement'!$C12:$BI12)</f>
        <v>2042966.9063446806</v>
      </c>
      <c r="M10" s="4">
        <f ca="1">SUMIF('Qtr Income Statement'!$C$4:$BI$4,'Income Statement'!M$3,'Qtr Income Statement'!$C12:$BI12)</f>
        <v>2178306.0507903639</v>
      </c>
      <c r="N10" s="4">
        <f ca="1">SUMIF('Qtr Income Statement'!$C$4:$BI$4,'Income Statement'!N$3,'Qtr Income Statement'!$C12:$BI12)</f>
        <v>2238867.969062957</v>
      </c>
      <c r="O10" s="4">
        <f ca="1">SUMIF('Qtr Income Statement'!$C$4:$BI$4,'Income Statement'!O$3,'Qtr Income Statement'!$C12:$BI12)</f>
        <v>2492691.8401760003</v>
      </c>
      <c r="P10" s="4">
        <f ca="1">SUMIF('Qtr Income Statement'!$C$4:$BI$4,'Income Statement'!P$3,'Qtr Income Statement'!$C12:$BI12)</f>
        <v>2642433.9978034087</v>
      </c>
      <c r="Q10" s="4">
        <f ca="1">SUMIF('Qtr Income Statement'!$C$4:$BI$4,'Income Statement'!Q$3,'Qtr Income Statement'!$C12:$BI12)</f>
        <v>2739089.1196768442</v>
      </c>
      <c r="R10" s="4">
        <f ca="1">SUMIF('Qtr Income Statement'!$C$4:$BI$4,'Income Statement'!R$3,'Qtr Income Statement'!$C12:$BI12)</f>
        <v>1425387.6925940339</v>
      </c>
    </row>
    <row r="11" spans="1:18" x14ac:dyDescent="0.25">
      <c r="A11" t="str">
        <f>'Qtr Income Statement'!A13</f>
        <v>Unrealized Gain or Loss</v>
      </c>
      <c r="C11" s="4">
        <f ca="1">SUMIF('Qtr Income Statement'!$C$4:$BI$4,'Income Statement'!C$3,'Qtr Income Statement'!$C13:$BI13)</f>
        <v>3084540.1903412826</v>
      </c>
      <c r="D11" s="4">
        <f ca="1">SUMIF('Qtr Income Statement'!$C$4:$BI$4,'Income Statement'!D$3,'Qtr Income Statement'!$C13:$BI13)</f>
        <v>1144430.6499337927</v>
      </c>
      <c r="E11" s="4">
        <f ca="1">SUMIF('Qtr Income Statement'!$C$4:$BI$4,'Income Statement'!E$3,'Qtr Income Statement'!$C13:$BI13)</f>
        <v>942368.86059504375</v>
      </c>
      <c r="F11" s="4">
        <f ca="1">SUMIF('Qtr Income Statement'!$C$4:$BI$4,'Income Statement'!F$3,'Qtr Income Statement'!$C13:$BI13)</f>
        <v>427335.4376148954</v>
      </c>
      <c r="G11" s="4">
        <f ca="1">SUMIF('Qtr Income Statement'!$C$4:$BI$4,'Income Statement'!G$3,'Qtr Income Statement'!$C13:$BI13)</f>
        <v>-747411.76434756815</v>
      </c>
      <c r="H11" s="4">
        <f ca="1">SUMIF('Qtr Income Statement'!$C$4:$BI$4,'Income Statement'!H$3,'Qtr Income Statement'!$C13:$BI13)</f>
        <v>-2031291.5292172804</v>
      </c>
      <c r="I11" s="4">
        <f ca="1">SUMIF('Qtr Income Statement'!$C$4:$BI$4,'Income Statement'!I$3,'Qtr Income Statement'!$C13:$BI13)</f>
        <v>3417574.7198346034</v>
      </c>
      <c r="J11" s="4">
        <f ca="1">SUMIF('Qtr Income Statement'!$C$4:$BI$4,'Income Statement'!J$3,'Qtr Income Statement'!$C13:$BI13)</f>
        <v>1630542.0449821204</v>
      </c>
      <c r="K11" s="4">
        <f ca="1">SUMIF('Qtr Income Statement'!$C$4:$BI$4,'Income Statement'!K$3,'Qtr Income Statement'!$C13:$BI13)</f>
        <v>677576.76659309119</v>
      </c>
      <c r="L11" s="4">
        <f ca="1">SUMIF('Qtr Income Statement'!$C$4:$BI$4,'Income Statement'!L$3,'Qtr Income Statement'!$C13:$BI13)</f>
        <v>954458.39495316893</v>
      </c>
      <c r="M11" s="4">
        <f ca="1">SUMIF('Qtr Income Statement'!$C$4:$BI$4,'Income Statement'!M$3,'Qtr Income Statement'!$C13:$BI13)</f>
        <v>549779.89147683233</v>
      </c>
      <c r="N11" s="4">
        <f ca="1">SUMIF('Qtr Income Statement'!$C$4:$BI$4,'Income Statement'!N$3,'Qtr Income Statement'!$C13:$BI13)</f>
        <v>2164098.2827266753</v>
      </c>
      <c r="O11" s="4">
        <f ca="1">SUMIF('Qtr Income Statement'!$C$4:$BI$4,'Income Statement'!O$3,'Qtr Income Statement'!$C13:$BI13)</f>
        <v>1713226.9909650311</v>
      </c>
      <c r="P11" s="4">
        <f ca="1">SUMIF('Qtr Income Statement'!$C$4:$BI$4,'Income Statement'!P$3,'Qtr Income Statement'!$C13:$BI13)</f>
        <v>1528333.1384799555</v>
      </c>
      <c r="Q11" s="4">
        <f ca="1">SUMIF('Qtr Income Statement'!$C$4:$BI$4,'Income Statement'!Q$3,'Qtr Income Statement'!$C13:$BI13)</f>
        <v>1488068.6184246466</v>
      </c>
      <c r="R11" s="4">
        <f ca="1">SUMIF('Qtr Income Statement'!$C$4:$BI$4,'Income Statement'!R$3,'Qtr Income Statement'!$C13:$BI13)</f>
        <v>-229052.21047165245</v>
      </c>
    </row>
    <row r="12" spans="1:18" x14ac:dyDescent="0.25">
      <c r="A12" t="str">
        <f>'Qtr Income Statement'!A14</f>
        <v xml:space="preserve">Net Income  </v>
      </c>
      <c r="C12" s="4">
        <f ca="1">SUMIF('Qtr Income Statement'!$C$4:$BI$4,'Income Statement'!C$3,'Qtr Income Statement'!$C14:$BI14)</f>
        <v>3288593.7720589661</v>
      </c>
      <c r="D12" s="4">
        <f ca="1">SUMIF('Qtr Income Statement'!$C$4:$BI$4,'Income Statement'!D$3,'Qtr Income Statement'!$C14:$BI14)</f>
        <v>2616517.7732729884</v>
      </c>
      <c r="E12" s="4">
        <f ca="1">SUMIF('Qtr Income Statement'!$C$4:$BI$4,'Income Statement'!E$3,'Qtr Income Statement'!$C14:$BI14)</f>
        <v>2847864.9428409217</v>
      </c>
      <c r="F12" s="4">
        <f ca="1">SUMIF('Qtr Income Statement'!$C$4:$BI$4,'Income Statement'!F$3,'Qtr Income Statement'!$C14:$BI14)</f>
        <v>2367303.4851851314</v>
      </c>
      <c r="G12" s="4">
        <f ca="1">SUMIF('Qtr Income Statement'!$C$4:$BI$4,'Income Statement'!G$3,'Qtr Income Statement'!$C14:$BI14)</f>
        <v>1175123.9936761025</v>
      </c>
      <c r="H12" s="4">
        <f ca="1">SUMIF('Qtr Income Statement'!$C$4:$BI$4,'Income Statement'!H$3,'Qtr Income Statement'!$C14:$BI14)</f>
        <v>-362248.61081531621</v>
      </c>
      <c r="I12" s="4">
        <f ca="1">SUMIF('Qtr Income Statement'!$C$4:$BI$4,'Income Statement'!I$3,'Qtr Income Statement'!$C14:$BI14)</f>
        <v>4901388.230560597</v>
      </c>
      <c r="J12" s="4">
        <f ca="1">SUMIF('Qtr Income Statement'!$C$4:$BI$4,'Income Statement'!J$3,'Qtr Income Statement'!$C14:$BI14)</f>
        <v>3401191.5247298749</v>
      </c>
      <c r="K12" s="4">
        <f ca="1">SUMIF('Qtr Income Statement'!$C$4:$BI$4,'Income Statement'!K$3,'Qtr Income Statement'!$C14:$BI14)</f>
        <v>2571306.3131770454</v>
      </c>
      <c r="L12" s="4">
        <f ca="1">SUMIF('Qtr Income Statement'!$C$4:$BI$4,'Income Statement'!L$3,'Qtr Income Statement'!$C14:$BI14)</f>
        <v>2997425.3012978495</v>
      </c>
      <c r="M12" s="4">
        <f ca="1">SUMIF('Qtr Income Statement'!$C$4:$BI$4,'Income Statement'!M$3,'Qtr Income Statement'!$C14:$BI14)</f>
        <v>2728085.9422671958</v>
      </c>
      <c r="N12" s="4">
        <f ca="1">SUMIF('Qtr Income Statement'!$C$4:$BI$4,'Income Statement'!N$3,'Qtr Income Statement'!$C14:$BI14)</f>
        <v>4402966.2517896323</v>
      </c>
      <c r="O12" s="4">
        <f ca="1">SUMIF('Qtr Income Statement'!$C$4:$BI$4,'Income Statement'!O$3,'Qtr Income Statement'!$C14:$BI14)</f>
        <v>4205918.8311410313</v>
      </c>
      <c r="P12" s="4">
        <f ca="1">SUMIF('Qtr Income Statement'!$C$4:$BI$4,'Income Statement'!P$3,'Qtr Income Statement'!$C14:$BI14)</f>
        <v>4170767.1362833646</v>
      </c>
      <c r="Q12" s="4">
        <f ca="1">SUMIF('Qtr Income Statement'!$C$4:$BI$4,'Income Statement'!Q$3,'Qtr Income Statement'!$C14:$BI14)</f>
        <v>4227157.7381014898</v>
      </c>
      <c r="R12" s="4">
        <f ca="1">SUMIF('Qtr Income Statement'!$C$4:$BI$4,'Income Statement'!R$3,'Qtr Income Statement'!$C14:$BI14)</f>
        <v>1196335.4821223815</v>
      </c>
    </row>
    <row r="13" spans="1:18" x14ac:dyDescent="0.25">
      <c r="A13">
        <f>'Qtr Income Statement'!A15</f>
        <v>0</v>
      </c>
      <c r="C13" s="4">
        <f>SUMIF('Qtr Income Statement'!$C$4:$BI$4,'Income Statement'!C$3,'Qtr Income Statement'!$C15:$BI15)</f>
        <v>0</v>
      </c>
      <c r="D13" s="4">
        <f>SUMIF('Qtr Income Statement'!$C$4:$BI$4,'Income Statement'!D$3,'Qtr Income Statement'!$C15:$BI15)</f>
        <v>0</v>
      </c>
      <c r="E13" s="4">
        <f>SUMIF('Qtr Income Statement'!$C$4:$BI$4,'Income Statement'!E$3,'Qtr Income Statement'!$C15:$BI15)</f>
        <v>0</v>
      </c>
      <c r="F13" s="4">
        <f>SUMIF('Qtr Income Statement'!$C$4:$BI$4,'Income Statement'!F$3,'Qtr Income Statement'!$C15:$BI15)</f>
        <v>0</v>
      </c>
      <c r="G13" s="4">
        <f>SUMIF('Qtr Income Statement'!$C$4:$BI$4,'Income Statement'!G$3,'Qtr Income Statement'!$C15:$BI15)</f>
        <v>0</v>
      </c>
      <c r="H13" s="4">
        <f>SUMIF('Qtr Income Statement'!$C$4:$BI$4,'Income Statement'!H$3,'Qtr Income Statement'!$C15:$BI15)</f>
        <v>0</v>
      </c>
      <c r="I13" s="4">
        <f>SUMIF('Qtr Income Statement'!$C$4:$BI$4,'Income Statement'!I$3,'Qtr Income Statement'!$C15:$BI15)</f>
        <v>0</v>
      </c>
      <c r="J13" s="4">
        <f>SUMIF('Qtr Income Statement'!$C$4:$BI$4,'Income Statement'!J$3,'Qtr Income Statement'!$C15:$BI15)</f>
        <v>0</v>
      </c>
      <c r="K13" s="4">
        <f>SUMIF('Qtr Income Statement'!$C$4:$BI$4,'Income Statement'!K$3,'Qtr Income Statement'!$C15:$BI15)</f>
        <v>0</v>
      </c>
      <c r="L13" s="4">
        <f>SUMIF('Qtr Income Statement'!$C$4:$BI$4,'Income Statement'!L$3,'Qtr Income Statement'!$C15:$BI15)</f>
        <v>0</v>
      </c>
      <c r="M13" s="4">
        <f>SUMIF('Qtr Income Statement'!$C$4:$BI$4,'Income Statement'!M$3,'Qtr Income Statement'!$C15:$BI15)</f>
        <v>0</v>
      </c>
      <c r="N13" s="4">
        <f>SUMIF('Qtr Income Statement'!$C$4:$BI$4,'Income Statement'!N$3,'Qtr Income Statement'!$C15:$BI15)</f>
        <v>0</v>
      </c>
      <c r="O13" s="4">
        <f>SUMIF('Qtr Income Statement'!$C$4:$BI$4,'Income Statement'!O$3,'Qtr Income Statement'!$C15:$BI15)</f>
        <v>0</v>
      </c>
      <c r="P13" s="4">
        <f>SUMIF('Qtr Income Statement'!$C$4:$BI$4,'Income Statement'!P$3,'Qtr Income Statement'!$C15:$BI15)</f>
        <v>0</v>
      </c>
      <c r="Q13" s="4">
        <f>SUMIF('Qtr Income Statement'!$C$4:$BI$4,'Income Statement'!Q$3,'Qtr Income Statement'!$C15:$BI15)</f>
        <v>0</v>
      </c>
      <c r="R13" s="4">
        <f>SUMIF('Qtr Income Statement'!$C$4:$BI$4,'Income Statement'!R$3,'Qtr Income Statement'!$C15:$BI15)</f>
        <v>0</v>
      </c>
    </row>
    <row r="14" spans="1:18" x14ac:dyDescent="0.25">
      <c r="A14">
        <f>'Qtr Income Statement'!A16</f>
        <v>0</v>
      </c>
      <c r="C14" s="4">
        <f>SUMIF('Qtr Income Statement'!$C$4:$BI$4,'Income Statement'!C$3,'Qtr Income Statement'!$C16:$BI16)</f>
        <v>0</v>
      </c>
      <c r="D14" s="4">
        <f>SUMIF('Qtr Income Statement'!$C$4:$BI$4,'Income Statement'!D$3,'Qtr Income Statement'!$C16:$BI16)</f>
        <v>0</v>
      </c>
      <c r="E14" s="4">
        <f>SUMIF('Qtr Income Statement'!$C$4:$BI$4,'Income Statement'!E$3,'Qtr Income Statement'!$C16:$BI16)</f>
        <v>0</v>
      </c>
      <c r="F14" s="4">
        <f>SUMIF('Qtr Income Statement'!$C$4:$BI$4,'Income Statement'!F$3,'Qtr Income Statement'!$C16:$BI16)</f>
        <v>0</v>
      </c>
      <c r="G14" s="4">
        <f>SUMIF('Qtr Income Statement'!$C$4:$BI$4,'Income Statement'!G$3,'Qtr Income Statement'!$C16:$BI16)</f>
        <v>0</v>
      </c>
      <c r="H14" s="4">
        <f>SUMIF('Qtr Income Statement'!$C$4:$BI$4,'Income Statement'!H$3,'Qtr Income Statement'!$C16:$BI16)</f>
        <v>0</v>
      </c>
      <c r="I14" s="4">
        <f>SUMIF('Qtr Income Statement'!$C$4:$BI$4,'Income Statement'!I$3,'Qtr Income Statement'!$C16:$BI16)</f>
        <v>0</v>
      </c>
      <c r="J14" s="4">
        <f>SUMIF('Qtr Income Statement'!$C$4:$BI$4,'Income Statement'!J$3,'Qtr Income Statement'!$C16:$BI16)</f>
        <v>0</v>
      </c>
      <c r="K14" s="4">
        <f>SUMIF('Qtr Income Statement'!$C$4:$BI$4,'Income Statement'!K$3,'Qtr Income Statement'!$C16:$BI16)</f>
        <v>0</v>
      </c>
      <c r="L14" s="4">
        <f>SUMIF('Qtr Income Statement'!$C$4:$BI$4,'Income Statement'!L$3,'Qtr Income Statement'!$C16:$BI16)</f>
        <v>0</v>
      </c>
      <c r="M14" s="4">
        <f>SUMIF('Qtr Income Statement'!$C$4:$BI$4,'Income Statement'!M$3,'Qtr Income Statement'!$C16:$BI16)</f>
        <v>0</v>
      </c>
      <c r="N14" s="4">
        <f>SUMIF('Qtr Income Statement'!$C$4:$BI$4,'Income Statement'!N$3,'Qtr Income Statement'!$C16:$BI16)</f>
        <v>0</v>
      </c>
      <c r="O14" s="4">
        <f>SUMIF('Qtr Income Statement'!$C$4:$BI$4,'Income Statement'!O$3,'Qtr Income Statement'!$C16:$BI16)</f>
        <v>0</v>
      </c>
      <c r="P14" s="4">
        <f>SUMIF('Qtr Income Statement'!$C$4:$BI$4,'Income Statement'!P$3,'Qtr Income Statement'!$C16:$BI16)</f>
        <v>0</v>
      </c>
      <c r="Q14" s="4">
        <f>SUMIF('Qtr Income Statement'!$C$4:$BI$4,'Income Statement'!Q$3,'Qtr Income Statement'!$C16:$BI16)</f>
        <v>0</v>
      </c>
      <c r="R14" s="4">
        <f>SUMIF('Qtr Income Statement'!$C$4:$BI$4,'Income Statement'!R$3,'Qtr Income Statement'!$C16:$BI16)</f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3:CG39"/>
  <sheetViews>
    <sheetView topLeftCell="A2" workbookViewId="0">
      <selection activeCell="C39" sqref="C39:BI39"/>
    </sheetView>
  </sheetViews>
  <sheetFormatPr defaultRowHeight="15" x14ac:dyDescent="0.25"/>
  <cols>
    <col min="1" max="1" width="23.28515625" bestFit="1" customWidth="1"/>
    <col min="3" max="3" width="14.28515625" bestFit="1" customWidth="1"/>
    <col min="4" max="4" width="12.28515625" bestFit="1" customWidth="1"/>
    <col min="5" max="6" width="11.28515625" bestFit="1" customWidth="1"/>
    <col min="7" max="19" width="11.5703125" bestFit="1" customWidth="1"/>
    <col min="20" max="20" width="11.28515625" bestFit="1" customWidth="1"/>
    <col min="29" max="29" width="11.5703125" bestFit="1" customWidth="1"/>
    <col min="59" max="61" width="11.5703125" bestFit="1" customWidth="1"/>
  </cols>
  <sheetData>
    <row r="3" spans="1:85" x14ac:dyDescent="0.25">
      <c r="C3" s="2">
        <f>Timeline!C12</f>
        <v>2014.75</v>
      </c>
      <c r="D3" s="2">
        <f>Timeline!D12</f>
        <v>2015</v>
      </c>
      <c r="E3" s="2">
        <f>Timeline!E12</f>
        <v>2015.25</v>
      </c>
      <c r="F3" s="2">
        <f>Timeline!F12</f>
        <v>2015.5</v>
      </c>
      <c r="G3" s="2">
        <f>Timeline!G12</f>
        <v>2015.75</v>
      </c>
      <c r="H3" s="2">
        <f>Timeline!H12</f>
        <v>2016</v>
      </c>
      <c r="I3" s="2">
        <f>Timeline!I12</f>
        <v>2016.25</v>
      </c>
      <c r="J3" s="2">
        <f>Timeline!J12</f>
        <v>2016.5</v>
      </c>
      <c r="K3" s="2">
        <f>Timeline!K12</f>
        <v>2016.75</v>
      </c>
      <c r="L3" s="2">
        <f>Timeline!L12</f>
        <v>2017</v>
      </c>
      <c r="M3" s="2">
        <f>Timeline!M12</f>
        <v>2017.25</v>
      </c>
      <c r="N3" s="2">
        <f>Timeline!N12</f>
        <v>2017.5</v>
      </c>
      <c r="O3" s="2">
        <f>Timeline!O12</f>
        <v>2017.75</v>
      </c>
      <c r="P3" s="2">
        <f>Timeline!P12</f>
        <v>2018</v>
      </c>
      <c r="Q3" s="2">
        <f>Timeline!Q12</f>
        <v>2018.25</v>
      </c>
      <c r="R3" s="2">
        <f>Timeline!R12</f>
        <v>2018.5</v>
      </c>
      <c r="S3" s="2">
        <f>Timeline!S12</f>
        <v>2018.75</v>
      </c>
      <c r="T3" s="2">
        <f>Timeline!T12</f>
        <v>2019</v>
      </c>
      <c r="U3" s="2">
        <f>Timeline!U12</f>
        <v>2019.25</v>
      </c>
      <c r="V3" s="2">
        <f>Timeline!V12</f>
        <v>2019.5</v>
      </c>
      <c r="W3" s="2">
        <f>Timeline!W12</f>
        <v>2019.75</v>
      </c>
      <c r="X3" s="2">
        <f>Timeline!X12</f>
        <v>2020</v>
      </c>
      <c r="Y3" s="2">
        <f>Timeline!Y12</f>
        <v>2020.25</v>
      </c>
      <c r="Z3" s="2">
        <f>Timeline!Z12</f>
        <v>2020.5</v>
      </c>
      <c r="AA3" s="2">
        <f>Timeline!AA12</f>
        <v>2020.75</v>
      </c>
      <c r="AB3" s="2">
        <f>Timeline!AB12</f>
        <v>2021</v>
      </c>
      <c r="AC3" s="2">
        <f>Timeline!AC12</f>
        <v>2021.25</v>
      </c>
      <c r="AD3" s="2">
        <f>Timeline!AD12</f>
        <v>2021.5</v>
      </c>
      <c r="AE3" s="2">
        <f>Timeline!AE12</f>
        <v>2021.75</v>
      </c>
      <c r="AF3" s="2">
        <f>Timeline!AF12</f>
        <v>2022</v>
      </c>
      <c r="AG3" s="2">
        <f>Timeline!AG12</f>
        <v>2022.25</v>
      </c>
      <c r="AH3" s="2">
        <f>Timeline!AH12</f>
        <v>2022.5</v>
      </c>
      <c r="AI3" s="2">
        <f>Timeline!AI12</f>
        <v>2022.75</v>
      </c>
      <c r="AJ3" s="2">
        <f>Timeline!AJ12</f>
        <v>2023</v>
      </c>
      <c r="AK3" s="2">
        <f>Timeline!AK12</f>
        <v>2023.25</v>
      </c>
      <c r="AL3" s="2">
        <f>Timeline!AL12</f>
        <v>2023.5</v>
      </c>
      <c r="AM3" s="2">
        <f>Timeline!AM12</f>
        <v>2023.75</v>
      </c>
      <c r="AN3" s="2">
        <f>Timeline!AN12</f>
        <v>2024</v>
      </c>
      <c r="AO3" s="2">
        <f>Timeline!AO12</f>
        <v>2024.25</v>
      </c>
      <c r="AP3" s="2">
        <f>Timeline!AP12</f>
        <v>2024.5</v>
      </c>
      <c r="AQ3" s="2">
        <f>Timeline!AQ12</f>
        <v>2024.75</v>
      </c>
      <c r="AR3" s="2">
        <f>Timeline!AR12</f>
        <v>2025</v>
      </c>
      <c r="AS3" s="2">
        <f>Timeline!AS12</f>
        <v>2025.25</v>
      </c>
      <c r="AT3" s="2">
        <f>Timeline!AT12</f>
        <v>2025.5</v>
      </c>
      <c r="AU3" s="2">
        <f>Timeline!AU12</f>
        <v>2025.75</v>
      </c>
      <c r="AV3" s="2">
        <f>Timeline!AV12</f>
        <v>2026</v>
      </c>
      <c r="AW3" s="2">
        <f>Timeline!AW12</f>
        <v>2026.25</v>
      </c>
      <c r="AX3" s="2">
        <f>Timeline!AX12</f>
        <v>2026.5</v>
      </c>
      <c r="AY3" s="2">
        <f>Timeline!AY12</f>
        <v>2026.75</v>
      </c>
      <c r="AZ3" s="2">
        <f>Timeline!AZ12</f>
        <v>2027</v>
      </c>
      <c r="BA3" s="2">
        <f>Timeline!BA12</f>
        <v>2027.25</v>
      </c>
      <c r="BB3" s="2">
        <f>Timeline!BB12</f>
        <v>2027.5</v>
      </c>
      <c r="BC3" s="2">
        <f>Timeline!BC12</f>
        <v>2027.75</v>
      </c>
      <c r="BD3" s="2">
        <f>Timeline!BD12</f>
        <v>2028</v>
      </c>
      <c r="BE3" s="2">
        <f>Timeline!BE12</f>
        <v>2028.25</v>
      </c>
      <c r="BF3" s="2">
        <f>Timeline!BF12</f>
        <v>2028.5</v>
      </c>
      <c r="BG3" s="2">
        <f>Timeline!BG12</f>
        <v>2028.75</v>
      </c>
      <c r="BH3" s="2">
        <f>Timeline!BH12</f>
        <v>2029</v>
      </c>
      <c r="BI3" s="2">
        <f>Timeline!BI12</f>
        <v>2029.25</v>
      </c>
      <c r="BJ3" s="2">
        <f>Timeline!BJ12</f>
        <v>0</v>
      </c>
      <c r="BK3" s="2">
        <f>Timeline!BK12</f>
        <v>0</v>
      </c>
      <c r="BL3" s="2">
        <f>Timeline!BL12</f>
        <v>0</v>
      </c>
      <c r="BM3" s="2">
        <f>Timeline!BM12</f>
        <v>0</v>
      </c>
      <c r="BN3" s="2">
        <f>Timeline!BN12</f>
        <v>0</v>
      </c>
      <c r="BO3" s="2">
        <f>Timeline!BO12</f>
        <v>0</v>
      </c>
      <c r="BP3" s="2">
        <f>Timeline!BP12</f>
        <v>0</v>
      </c>
      <c r="BQ3" s="2">
        <f>Timeline!BQ12</f>
        <v>0</v>
      </c>
      <c r="BR3" s="2">
        <f>Timeline!BR12</f>
        <v>0</v>
      </c>
      <c r="BS3" s="2">
        <f>Timeline!BS12</f>
        <v>0</v>
      </c>
      <c r="BT3" s="2">
        <f>Timeline!BT12</f>
        <v>0</v>
      </c>
      <c r="BU3" s="2">
        <f>Timeline!BU12</f>
        <v>0</v>
      </c>
      <c r="BV3" s="2">
        <f>Timeline!BV12</f>
        <v>0</v>
      </c>
      <c r="BW3" s="2">
        <f>Timeline!BW12</f>
        <v>0</v>
      </c>
      <c r="BX3" s="2">
        <f>Timeline!BX12</f>
        <v>0</v>
      </c>
      <c r="BY3" s="2">
        <f>Timeline!BY12</f>
        <v>0</v>
      </c>
      <c r="BZ3" s="2">
        <f>Timeline!BZ12</f>
        <v>0</v>
      </c>
      <c r="CA3" s="2">
        <f>Timeline!CA12</f>
        <v>0</v>
      </c>
      <c r="CB3" s="2">
        <f>Timeline!CB12</f>
        <v>0</v>
      </c>
      <c r="CC3" s="2">
        <f>Timeline!CC12</f>
        <v>0</v>
      </c>
      <c r="CD3" s="2">
        <f>Timeline!CD12</f>
        <v>0</v>
      </c>
      <c r="CE3" s="2">
        <f>Timeline!CE12</f>
        <v>0</v>
      </c>
      <c r="CF3" s="2">
        <f>Timeline!CF12</f>
        <v>0</v>
      </c>
      <c r="CG3" s="2">
        <f>Timeline!CG12</f>
        <v>0</v>
      </c>
    </row>
    <row r="4" spans="1:85" x14ac:dyDescent="0.25">
      <c r="C4" s="2">
        <f>Timeline!C13</f>
        <v>2014</v>
      </c>
      <c r="D4" s="2">
        <f>Timeline!D13</f>
        <v>2015</v>
      </c>
      <c r="E4" s="2">
        <f>Timeline!E13</f>
        <v>2015</v>
      </c>
      <c r="F4" s="2">
        <f>Timeline!F13</f>
        <v>2015</v>
      </c>
      <c r="G4" s="2">
        <f>Timeline!G13</f>
        <v>2015</v>
      </c>
      <c r="H4" s="2">
        <f>Timeline!H13</f>
        <v>2016</v>
      </c>
      <c r="I4" s="2">
        <f>Timeline!I13</f>
        <v>2016</v>
      </c>
      <c r="J4" s="2">
        <f>Timeline!J13</f>
        <v>2016</v>
      </c>
      <c r="K4" s="2">
        <f>Timeline!K13</f>
        <v>2016</v>
      </c>
      <c r="L4" s="2">
        <f>Timeline!L13</f>
        <v>2017</v>
      </c>
      <c r="M4" s="2">
        <f>Timeline!M13</f>
        <v>2017</v>
      </c>
      <c r="N4" s="2">
        <f>Timeline!N13</f>
        <v>2017</v>
      </c>
      <c r="O4" s="2">
        <f>Timeline!O13</f>
        <v>2017</v>
      </c>
      <c r="P4" s="2">
        <f>Timeline!P13</f>
        <v>2018</v>
      </c>
      <c r="Q4" s="2">
        <f>Timeline!Q13</f>
        <v>2018</v>
      </c>
      <c r="R4" s="2">
        <f>Timeline!R13</f>
        <v>2018</v>
      </c>
      <c r="S4" s="2">
        <f>Timeline!S13</f>
        <v>2018</v>
      </c>
      <c r="T4" s="2">
        <f>Timeline!T13</f>
        <v>2019</v>
      </c>
      <c r="U4" s="2">
        <f>Timeline!U13</f>
        <v>2019</v>
      </c>
      <c r="V4" s="2">
        <f>Timeline!V13</f>
        <v>2019</v>
      </c>
      <c r="W4" s="2">
        <f>Timeline!W13</f>
        <v>2019</v>
      </c>
      <c r="X4" s="2">
        <f>Timeline!X13</f>
        <v>2020</v>
      </c>
      <c r="Y4" s="2">
        <f>Timeline!Y13</f>
        <v>2020</v>
      </c>
      <c r="Z4" s="2">
        <f>Timeline!Z13</f>
        <v>2020</v>
      </c>
      <c r="AA4" s="2">
        <f>Timeline!AA13</f>
        <v>2020</v>
      </c>
      <c r="AB4" s="2">
        <f>Timeline!AB13</f>
        <v>2021</v>
      </c>
      <c r="AC4" s="2">
        <f>Timeline!AC13</f>
        <v>2021</v>
      </c>
      <c r="AD4" s="2">
        <f>Timeline!AD13</f>
        <v>2021</v>
      </c>
      <c r="AE4" s="2">
        <f>Timeline!AE13</f>
        <v>2021</v>
      </c>
      <c r="AF4" s="2">
        <f>Timeline!AF13</f>
        <v>2022</v>
      </c>
      <c r="AG4" s="2">
        <f>Timeline!AG13</f>
        <v>2022</v>
      </c>
      <c r="AH4" s="2">
        <f>Timeline!AH13</f>
        <v>2022</v>
      </c>
      <c r="AI4" s="2">
        <f>Timeline!AI13</f>
        <v>2022</v>
      </c>
      <c r="AJ4" s="2">
        <f>Timeline!AJ13</f>
        <v>2023</v>
      </c>
      <c r="AK4" s="2">
        <f>Timeline!AK13</f>
        <v>2023</v>
      </c>
      <c r="AL4" s="2">
        <f>Timeline!AL13</f>
        <v>2023</v>
      </c>
      <c r="AM4" s="2">
        <f>Timeline!AM13</f>
        <v>2023</v>
      </c>
      <c r="AN4" s="2">
        <f>Timeline!AN13</f>
        <v>2024</v>
      </c>
      <c r="AO4" s="2">
        <f>Timeline!AO13</f>
        <v>2024</v>
      </c>
      <c r="AP4" s="2">
        <f>Timeline!AP13</f>
        <v>2024</v>
      </c>
      <c r="AQ4" s="2">
        <f>Timeline!AQ13</f>
        <v>2024</v>
      </c>
      <c r="AR4" s="2">
        <f>Timeline!AR13</f>
        <v>2025</v>
      </c>
      <c r="AS4" s="2">
        <f>Timeline!AS13</f>
        <v>2025</v>
      </c>
      <c r="AT4" s="2">
        <f>Timeline!AT13</f>
        <v>2025</v>
      </c>
      <c r="AU4" s="2">
        <f>Timeline!AU13</f>
        <v>2025</v>
      </c>
      <c r="AV4" s="2">
        <f>Timeline!AV13</f>
        <v>2026</v>
      </c>
      <c r="AW4" s="2">
        <f>Timeline!AW13</f>
        <v>2026</v>
      </c>
      <c r="AX4" s="2">
        <f>Timeline!AX13</f>
        <v>2026</v>
      </c>
      <c r="AY4" s="2">
        <f>Timeline!AY13</f>
        <v>2026</v>
      </c>
      <c r="AZ4" s="2">
        <f>Timeline!AZ13</f>
        <v>2027</v>
      </c>
      <c r="BA4" s="2">
        <f>Timeline!BA13</f>
        <v>2027</v>
      </c>
      <c r="BB4" s="2">
        <f>Timeline!BB13</f>
        <v>2027</v>
      </c>
      <c r="BC4" s="2">
        <f>Timeline!BC13</f>
        <v>2027</v>
      </c>
      <c r="BD4" s="2">
        <f>Timeline!BD13</f>
        <v>2028</v>
      </c>
      <c r="BE4" s="2">
        <f>Timeline!BE13</f>
        <v>2028</v>
      </c>
      <c r="BF4" s="2">
        <f>Timeline!BF13</f>
        <v>2028</v>
      </c>
      <c r="BG4" s="2">
        <f>Timeline!BG13</f>
        <v>2028</v>
      </c>
      <c r="BH4" s="2">
        <f>Timeline!BH13</f>
        <v>2029</v>
      </c>
      <c r="BI4" s="2">
        <f>Timeline!BI13</f>
        <v>2029</v>
      </c>
      <c r="BJ4" s="2">
        <f>Timeline!BJ13</f>
        <v>0</v>
      </c>
      <c r="BK4" s="2">
        <f>Timeline!BK13</f>
        <v>0</v>
      </c>
      <c r="BL4" s="2">
        <f>Timeline!BL13</f>
        <v>0</v>
      </c>
      <c r="BM4" s="2">
        <f>Timeline!BM13</f>
        <v>0</v>
      </c>
      <c r="BN4" s="2">
        <f>Timeline!BN13</f>
        <v>0</v>
      </c>
      <c r="BO4" s="2">
        <f>Timeline!BO13</f>
        <v>0</v>
      </c>
      <c r="BP4" s="2">
        <f>Timeline!BP13</f>
        <v>0</v>
      </c>
      <c r="BQ4" s="2">
        <f>Timeline!BQ13</f>
        <v>0</v>
      </c>
      <c r="BR4" s="2">
        <f>Timeline!BR13</f>
        <v>0</v>
      </c>
      <c r="BS4" s="2">
        <f>Timeline!BS13</f>
        <v>0</v>
      </c>
      <c r="BT4" s="2">
        <f>Timeline!BT13</f>
        <v>0</v>
      </c>
      <c r="BU4" s="2">
        <f>Timeline!BU13</f>
        <v>0</v>
      </c>
      <c r="BV4" s="2">
        <f>Timeline!BV13</f>
        <v>0</v>
      </c>
      <c r="BW4" s="2">
        <f>Timeline!BW13</f>
        <v>0</v>
      </c>
      <c r="BX4" s="2">
        <f>Timeline!BX13</f>
        <v>0</v>
      </c>
      <c r="BY4" s="2">
        <f>Timeline!BY13</f>
        <v>0</v>
      </c>
      <c r="BZ4" s="2">
        <f>Timeline!BZ13</f>
        <v>0</v>
      </c>
      <c r="CA4" s="2">
        <f>Timeline!CA13</f>
        <v>0</v>
      </c>
      <c r="CB4" s="2">
        <f>Timeline!CB13</f>
        <v>0</v>
      </c>
      <c r="CC4" s="2">
        <f>Timeline!CC13</f>
        <v>0</v>
      </c>
      <c r="CD4" s="2">
        <f>Timeline!CD13</f>
        <v>0</v>
      </c>
      <c r="CE4" s="2">
        <f>Timeline!CE13</f>
        <v>0</v>
      </c>
      <c r="CF4" s="2">
        <f>Timeline!CF13</f>
        <v>0</v>
      </c>
      <c r="CG4" s="2">
        <f>Timeline!CG13</f>
        <v>0</v>
      </c>
    </row>
    <row r="5" spans="1:85" x14ac:dyDescent="0.25">
      <c r="C5" s="2" t="str">
        <f>Timeline!C14</f>
        <v>Q4</v>
      </c>
      <c r="D5" s="2" t="str">
        <f>Timeline!D14</f>
        <v>Q1</v>
      </c>
      <c r="E5" s="2" t="str">
        <f>Timeline!E14</f>
        <v>Q2</v>
      </c>
      <c r="F5" s="2" t="str">
        <f>Timeline!F14</f>
        <v>Q3</v>
      </c>
      <c r="G5" s="2" t="str">
        <f>Timeline!G14</f>
        <v>Q4</v>
      </c>
      <c r="H5" s="2" t="str">
        <f>Timeline!H14</f>
        <v>Q1</v>
      </c>
      <c r="I5" s="2" t="str">
        <f>Timeline!I14</f>
        <v>Q2</v>
      </c>
      <c r="J5" s="2" t="str">
        <f>Timeline!J14</f>
        <v>Q3</v>
      </c>
      <c r="K5" s="2" t="str">
        <f>Timeline!K14</f>
        <v>Q4</v>
      </c>
      <c r="L5" s="2" t="str">
        <f>Timeline!L14</f>
        <v>Q1</v>
      </c>
      <c r="M5" s="2" t="str">
        <f>Timeline!M14</f>
        <v>Q2</v>
      </c>
      <c r="N5" s="2" t="str">
        <f>Timeline!N14</f>
        <v>Q3</v>
      </c>
      <c r="O5" s="2" t="str">
        <f>Timeline!O14</f>
        <v>Q4</v>
      </c>
      <c r="P5" s="2" t="str">
        <f>Timeline!P14</f>
        <v>Q1</v>
      </c>
      <c r="Q5" s="2" t="str">
        <f>Timeline!Q14</f>
        <v>Q2</v>
      </c>
      <c r="R5" s="2" t="str">
        <f>Timeline!R14</f>
        <v>Q3</v>
      </c>
      <c r="S5" s="2" t="str">
        <f>Timeline!S14</f>
        <v>Q4</v>
      </c>
      <c r="T5" s="2" t="str">
        <f>Timeline!T14</f>
        <v>Q1</v>
      </c>
      <c r="U5" s="2" t="str">
        <f>Timeline!U14</f>
        <v>Q2</v>
      </c>
      <c r="V5" s="2" t="str">
        <f>Timeline!V14</f>
        <v>Q3</v>
      </c>
      <c r="W5" s="2" t="str">
        <f>Timeline!W14</f>
        <v>Q4</v>
      </c>
      <c r="X5" s="2" t="str">
        <f>Timeline!X14</f>
        <v>Q1</v>
      </c>
      <c r="Y5" s="2" t="str">
        <f>Timeline!Y14</f>
        <v>Q2</v>
      </c>
      <c r="Z5" s="2" t="str">
        <f>Timeline!Z14</f>
        <v>Q3</v>
      </c>
      <c r="AA5" s="2" t="str">
        <f>Timeline!AA14</f>
        <v>Q4</v>
      </c>
      <c r="AB5" s="2" t="str">
        <f>Timeline!AB14</f>
        <v>Q1</v>
      </c>
      <c r="AC5" s="2" t="str">
        <f>Timeline!AC14</f>
        <v>Q2</v>
      </c>
      <c r="AD5" s="2" t="str">
        <f>Timeline!AD14</f>
        <v>Q3</v>
      </c>
      <c r="AE5" s="2" t="str">
        <f>Timeline!AE14</f>
        <v>Q4</v>
      </c>
      <c r="AF5" s="2" t="str">
        <f>Timeline!AF14</f>
        <v>Q1</v>
      </c>
      <c r="AG5" s="2" t="str">
        <f>Timeline!AG14</f>
        <v>Q2</v>
      </c>
      <c r="AH5" s="2" t="str">
        <f>Timeline!AH14</f>
        <v>Q3</v>
      </c>
      <c r="AI5" s="2" t="str">
        <f>Timeline!AI14</f>
        <v>Q4</v>
      </c>
      <c r="AJ5" s="2" t="str">
        <f>Timeline!AJ14</f>
        <v>Q1</v>
      </c>
      <c r="AK5" s="2" t="str">
        <f>Timeline!AK14</f>
        <v>Q2</v>
      </c>
      <c r="AL5" s="2" t="str">
        <f>Timeline!AL14</f>
        <v>Q3</v>
      </c>
      <c r="AM5" s="2" t="str">
        <f>Timeline!AM14</f>
        <v>Q4</v>
      </c>
      <c r="AN5" s="2" t="str">
        <f>Timeline!AN14</f>
        <v>Q1</v>
      </c>
      <c r="AO5" s="2" t="str">
        <f>Timeline!AO14</f>
        <v>Q2</v>
      </c>
      <c r="AP5" s="2" t="str">
        <f>Timeline!AP14</f>
        <v>Q3</v>
      </c>
      <c r="AQ5" s="2" t="str">
        <f>Timeline!AQ14</f>
        <v>Q4</v>
      </c>
      <c r="AR5" s="2" t="str">
        <f>Timeline!AR14</f>
        <v>Q1</v>
      </c>
      <c r="AS5" s="2" t="str">
        <f>Timeline!AS14</f>
        <v>Q2</v>
      </c>
      <c r="AT5" s="2" t="str">
        <f>Timeline!AT14</f>
        <v>Q3</v>
      </c>
      <c r="AU5" s="2" t="str">
        <f>Timeline!AU14</f>
        <v>Q4</v>
      </c>
      <c r="AV5" s="2" t="str">
        <f>Timeline!AV14</f>
        <v>Q1</v>
      </c>
      <c r="AW5" s="2" t="str">
        <f>Timeline!AW14</f>
        <v>Q2</v>
      </c>
      <c r="AX5" s="2" t="str">
        <f>Timeline!AX14</f>
        <v>Q3</v>
      </c>
      <c r="AY5" s="2" t="str">
        <f>Timeline!AY14</f>
        <v>Q4</v>
      </c>
      <c r="AZ5" s="2" t="str">
        <f>Timeline!AZ14</f>
        <v>Q1</v>
      </c>
      <c r="BA5" s="2" t="str">
        <f>Timeline!BA14</f>
        <v>Q2</v>
      </c>
      <c r="BB5" s="2" t="str">
        <f>Timeline!BB14</f>
        <v>Q3</v>
      </c>
      <c r="BC5" s="2" t="str">
        <f>Timeline!BC14</f>
        <v>Q4</v>
      </c>
      <c r="BD5" s="2" t="str">
        <f>Timeline!BD14</f>
        <v>Q1</v>
      </c>
      <c r="BE5" s="2" t="str">
        <f>Timeline!BE14</f>
        <v>Q2</v>
      </c>
      <c r="BF5" s="2" t="str">
        <f>Timeline!BF14</f>
        <v>Q3</v>
      </c>
      <c r="BG5" s="2" t="str">
        <f>Timeline!BG14</f>
        <v>Q4</v>
      </c>
      <c r="BH5" s="2" t="str">
        <f>Timeline!BH14</f>
        <v>Q1</v>
      </c>
      <c r="BI5" s="2" t="str">
        <f>Timeline!BI14</f>
        <v>Q2</v>
      </c>
      <c r="BJ5" s="2">
        <f>Timeline!BJ14</f>
        <v>0</v>
      </c>
      <c r="BK5" s="2">
        <f>Timeline!BK14</f>
        <v>0</v>
      </c>
      <c r="BL5" s="2">
        <f>Timeline!BL14</f>
        <v>0</v>
      </c>
      <c r="BM5" s="2">
        <f>Timeline!BM14</f>
        <v>0</v>
      </c>
      <c r="BN5" s="2">
        <f>Timeline!BN14</f>
        <v>0</v>
      </c>
      <c r="BO5" s="2">
        <f>Timeline!BO14</f>
        <v>0</v>
      </c>
      <c r="BP5" s="2">
        <f>Timeline!BP14</f>
        <v>0</v>
      </c>
      <c r="BQ5" s="2">
        <f>Timeline!BQ14</f>
        <v>0</v>
      </c>
      <c r="BR5" s="2">
        <f>Timeline!BR14</f>
        <v>0</v>
      </c>
      <c r="BS5" s="2">
        <f>Timeline!BS14</f>
        <v>0</v>
      </c>
      <c r="BT5" s="2">
        <f>Timeline!BT14</f>
        <v>0</v>
      </c>
      <c r="BU5" s="2">
        <f>Timeline!BU14</f>
        <v>0</v>
      </c>
      <c r="BV5" s="2">
        <f>Timeline!BV14</f>
        <v>0</v>
      </c>
      <c r="BW5" s="2">
        <f>Timeline!BW14</f>
        <v>0</v>
      </c>
      <c r="BX5" s="2">
        <f>Timeline!BX14</f>
        <v>0</v>
      </c>
      <c r="BY5" s="2">
        <f>Timeline!BY14</f>
        <v>0</v>
      </c>
      <c r="BZ5" s="2">
        <f>Timeline!BZ14</f>
        <v>0</v>
      </c>
      <c r="CA5" s="2">
        <f>Timeline!CA14</f>
        <v>0</v>
      </c>
      <c r="CB5" s="2">
        <f>Timeline!CB14</f>
        <v>0</v>
      </c>
      <c r="CC5" s="2">
        <f>Timeline!CC14</f>
        <v>0</v>
      </c>
      <c r="CD5" s="2">
        <f>Timeline!CD14</f>
        <v>0</v>
      </c>
      <c r="CE5" s="2">
        <f>Timeline!CE14</f>
        <v>0</v>
      </c>
      <c r="CF5" s="2">
        <f>Timeline!CF14</f>
        <v>0</v>
      </c>
      <c r="CG5" s="2">
        <f>Timeline!CG14</f>
        <v>0</v>
      </c>
    </row>
    <row r="7" spans="1:85" x14ac:dyDescent="0.25">
      <c r="A7" s="9" t="s">
        <v>61</v>
      </c>
    </row>
    <row r="8" spans="1:85" x14ac:dyDescent="0.25">
      <c r="A8" t="s">
        <v>31</v>
      </c>
      <c r="C8" s="4">
        <f ca="1">Operations!C41</f>
        <v>380561</v>
      </c>
      <c r="D8" s="4">
        <f ca="1">Operations!D41</f>
        <v>605141.17160102748</v>
      </c>
      <c r="E8" s="4">
        <f ca="1">Operations!E41</f>
        <v>640131.47327633679</v>
      </c>
      <c r="F8" s="4">
        <f ca="1">Operations!F41</f>
        <v>681269.04925086873</v>
      </c>
      <c r="G8" s="4">
        <f ca="1">Operations!G41</f>
        <v>723226.5831891105</v>
      </c>
      <c r="H8" s="4">
        <f ca="1">Operations!H41</f>
        <v>766261.40279863507</v>
      </c>
      <c r="I8" s="4">
        <f ca="1">Operations!I41</f>
        <v>810395.57942085946</v>
      </c>
      <c r="J8" s="4">
        <f ca="1">Operations!J41</f>
        <v>855651.5958154886</v>
      </c>
      <c r="K8" s="4">
        <f ca="1">Operations!K41</f>
        <v>902052.35349338397</v>
      </c>
      <c r="L8" s="4">
        <f ca="1">Operations!L41</f>
        <v>894861.32786262804</v>
      </c>
      <c r="M8" s="4">
        <f ca="1">Operations!M41</f>
        <v>887839.30200544372</v>
      </c>
      <c r="N8" s="4">
        <f ca="1">Operations!N41</f>
        <v>908548.51617295295</v>
      </c>
      <c r="O8" s="4">
        <f ca="1">Operations!O41</f>
        <v>929983.20709842932</v>
      </c>
      <c r="P8" s="4">
        <f ca="1">Operations!P41</f>
        <v>951685.88136865571</v>
      </c>
      <c r="Q8" s="4">
        <f ca="1">Operations!Q41</f>
        <v>973659.3351013785</v>
      </c>
      <c r="R8" s="4">
        <f ca="1">Operations!R41</f>
        <v>995906.39114979981</v>
      </c>
      <c r="S8" s="4">
        <f ca="1">Operations!S41</f>
        <v>1018429.8993453536</v>
      </c>
      <c r="T8" s="4">
        <f ca="1">Operations!T41</f>
        <v>1041232.7367426117</v>
      </c>
      <c r="U8" s="4">
        <f ca="1">Operations!U41</f>
        <v>1064317.8078663358</v>
      </c>
      <c r="V8" s="4">
        <f ca="1">Operations!V41</f>
        <v>1087688.0449607016</v>
      </c>
      <c r="W8" s="4">
        <f ca="1">Operations!W41</f>
        <v>1111346.4082407055</v>
      </c>
      <c r="X8" s="4">
        <f ca="1">Operations!X41</f>
        <v>1119938.3281819429</v>
      </c>
      <c r="Y8" s="4">
        <f ca="1">Operations!Y41</f>
        <v>1128349.3743370532</v>
      </c>
      <c r="Z8" s="4">
        <f ca="1">Operations!Z41</f>
        <v>1154056.9671329376</v>
      </c>
      <c r="AA8" s="4">
        <f ca="1">Operations!AA41</f>
        <v>1179799.8919978635</v>
      </c>
      <c r="AB8" s="4">
        <f ca="1">Operations!AB41</f>
        <v>1229022.7457907009</v>
      </c>
      <c r="AC8" s="4">
        <f ca="1">Operations!AC41</f>
        <v>1278330.3570844363</v>
      </c>
      <c r="AD8" s="4">
        <f ca="1">Operations!AD41</f>
        <v>1289628.8341420605</v>
      </c>
      <c r="AE8" s="4">
        <f ca="1">Operations!AE41</f>
        <v>1300424.0981423645</v>
      </c>
      <c r="AF8" s="4">
        <f ca="1">Operations!AF41</f>
        <v>1306386.6159635773</v>
      </c>
      <c r="AG8" s="4">
        <f ca="1">Operations!AG41</f>
        <v>1311988.9340291959</v>
      </c>
      <c r="AH8" s="4">
        <f ca="1">Operations!AH41</f>
        <v>1311023.2261223439</v>
      </c>
      <c r="AI8" s="4">
        <f ca="1">Operations!AI41</f>
        <v>1309429.5009518215</v>
      </c>
      <c r="AJ8" s="4">
        <f ca="1">Operations!AJ41</f>
        <v>1319141.6335482621</v>
      </c>
      <c r="AK8" s="4">
        <f ca="1">Operations!AK41</f>
        <v>1328925.8017292847</v>
      </c>
      <c r="AL8" s="4">
        <f ca="1">Operations!AL41</f>
        <v>1338782.5397879933</v>
      </c>
      <c r="AM8" s="4">
        <f ca="1">Operations!AM41</f>
        <v>1348712.385980376</v>
      </c>
      <c r="AN8" s="4">
        <f ca="1">Operations!AN41</f>
        <v>1358715.8825547099</v>
      </c>
      <c r="AO8" s="4">
        <f ca="1">Operations!AO41</f>
        <v>1368793.5757811628</v>
      </c>
      <c r="AP8" s="4">
        <f ca="1">Operations!AP41</f>
        <v>1378946.0159816314</v>
      </c>
      <c r="AQ8" s="4">
        <f ca="1">Operations!AQ41</f>
        <v>1389173.7575597863</v>
      </c>
      <c r="AR8" s="4">
        <f ca="1">Operations!AR41</f>
        <v>1396235.3197569763</v>
      </c>
      <c r="AS8" s="4">
        <f ca="1">Operations!AS41</f>
        <v>1403325.2116298417</v>
      </c>
      <c r="AT8" s="4">
        <f ca="1">Operations!AT41</f>
        <v>1405850.0941366628</v>
      </c>
      <c r="AU8" s="4">
        <f ca="1">Operations!AU41</f>
        <v>1408335.2300480781</v>
      </c>
      <c r="AV8" s="4">
        <f ca="1">Operations!AV41</f>
        <v>1446088.0237101093</v>
      </c>
      <c r="AW8" s="4">
        <f ca="1">Operations!AW41</f>
        <v>1484323.3710520605</v>
      </c>
      <c r="AX8" s="4">
        <f ca="1">Operations!AX41</f>
        <v>1510784.5388368948</v>
      </c>
      <c r="AY8" s="4">
        <f ca="1">Operations!AY41</f>
        <v>1537556.5783703232</v>
      </c>
      <c r="AZ8" s="4">
        <f ca="1">Operations!AZ41</f>
        <v>1533469.9322676393</v>
      </c>
      <c r="BA8" s="4">
        <f ca="1">Operations!BA41</f>
        <v>1529238.0787410631</v>
      </c>
      <c r="BB8" s="4">
        <f ca="1">Operations!BB41</f>
        <v>1538599.3414449217</v>
      </c>
      <c r="BC8" s="4">
        <f ca="1">Operations!BC41</f>
        <v>1548015.342559882</v>
      </c>
      <c r="BD8" s="4">
        <f ca="1">Operations!BD41</f>
        <v>1554870.9215590111</v>
      </c>
      <c r="BE8" s="4">
        <f ca="1">Operations!BE41</f>
        <v>1561743.0363047135</v>
      </c>
      <c r="BF8" s="4">
        <f ca="1">Operations!BF41</f>
        <v>1573326.5965033597</v>
      </c>
      <c r="BG8" s="4">
        <f ca="1">Operations!BG41</f>
        <v>1584996.0727994423</v>
      </c>
      <c r="BH8" s="4">
        <f ca="1">Operations!BH41</f>
        <v>1596752.1024388201</v>
      </c>
      <c r="BI8" s="4">
        <f ca="1">Operations!BI41</f>
        <v>1608595.3273938554</v>
      </c>
    </row>
    <row r="9" spans="1:85" x14ac:dyDescent="0.25">
      <c r="A9" t="s">
        <v>188</v>
      </c>
      <c r="C9" s="4">
        <f>'For Sale'!C68</f>
        <v>0</v>
      </c>
      <c r="D9" s="4">
        <f>'For Sale'!D68</f>
        <v>0</v>
      </c>
      <c r="E9" s="4">
        <f>'For Sale'!E68</f>
        <v>0</v>
      </c>
      <c r="F9" s="4">
        <f>'For Sale'!F68</f>
        <v>0</v>
      </c>
      <c r="G9" s="4">
        <f>'For Sale'!G68</f>
        <v>0</v>
      </c>
      <c r="H9" s="4">
        <f>'For Sale'!H68</f>
        <v>0</v>
      </c>
      <c r="I9" s="4">
        <f>'For Sale'!I68</f>
        <v>0</v>
      </c>
      <c r="J9" s="4">
        <f>'For Sale'!J68</f>
        <v>0</v>
      </c>
      <c r="K9" s="4">
        <f>'For Sale'!K68</f>
        <v>0</v>
      </c>
      <c r="L9" s="4">
        <f>'For Sale'!L68</f>
        <v>0</v>
      </c>
      <c r="M9" s="4">
        <f>'For Sale'!M68</f>
        <v>0</v>
      </c>
      <c r="N9" s="4">
        <f>'For Sale'!N68</f>
        <v>0</v>
      </c>
      <c r="O9" s="4">
        <f>'For Sale'!O68</f>
        <v>0</v>
      </c>
      <c r="P9" s="4">
        <f>'For Sale'!P68</f>
        <v>0</v>
      </c>
      <c r="Q9" s="4">
        <f>'For Sale'!Q68</f>
        <v>0</v>
      </c>
      <c r="R9" s="4">
        <f>'For Sale'!R68</f>
        <v>0</v>
      </c>
      <c r="S9" s="4">
        <f>'For Sale'!S68</f>
        <v>0</v>
      </c>
      <c r="T9" s="4">
        <f>'For Sale'!T68</f>
        <v>0</v>
      </c>
      <c r="U9" s="4">
        <f>'For Sale'!U68</f>
        <v>0</v>
      </c>
      <c r="V9" s="4">
        <f>'For Sale'!V68</f>
        <v>0</v>
      </c>
      <c r="W9" s="4">
        <f>'For Sale'!W68</f>
        <v>0</v>
      </c>
      <c r="X9" s="4">
        <f>'For Sale'!X68</f>
        <v>0</v>
      </c>
      <c r="Y9" s="4">
        <f>'For Sale'!Y68</f>
        <v>0</v>
      </c>
      <c r="Z9" s="4">
        <f>'For Sale'!Z68</f>
        <v>0</v>
      </c>
      <c r="AA9" s="4">
        <f>'For Sale'!AA68</f>
        <v>0</v>
      </c>
      <c r="AB9" s="4">
        <f>'For Sale'!AB68</f>
        <v>0</v>
      </c>
      <c r="AC9" s="4">
        <f>'For Sale'!AC68</f>
        <v>0</v>
      </c>
      <c r="AD9" s="4">
        <f>'For Sale'!AD68</f>
        <v>0</v>
      </c>
      <c r="AE9" s="4">
        <f>'For Sale'!AE68</f>
        <v>0</v>
      </c>
      <c r="AF9" s="4">
        <f>'For Sale'!AF68</f>
        <v>0</v>
      </c>
      <c r="AG9" s="4">
        <f>'For Sale'!AG68</f>
        <v>0</v>
      </c>
      <c r="AH9" s="4">
        <f>'For Sale'!AH68</f>
        <v>0</v>
      </c>
      <c r="AI9" s="4">
        <f>'For Sale'!AI68</f>
        <v>0</v>
      </c>
      <c r="AJ9" s="4">
        <f>'For Sale'!AJ68</f>
        <v>0</v>
      </c>
      <c r="AK9" s="4">
        <f>'For Sale'!AK68</f>
        <v>0</v>
      </c>
      <c r="AL9" s="4">
        <f>'For Sale'!AL68</f>
        <v>0</v>
      </c>
      <c r="AM9" s="4">
        <f>'For Sale'!AM68</f>
        <v>0</v>
      </c>
      <c r="AN9" s="4">
        <f>'For Sale'!AN68</f>
        <v>0</v>
      </c>
      <c r="AO9" s="4">
        <f>'For Sale'!AO68</f>
        <v>0</v>
      </c>
      <c r="AP9" s="4">
        <f>'For Sale'!AP68</f>
        <v>0</v>
      </c>
      <c r="AQ9" s="4">
        <f>'For Sale'!AQ68</f>
        <v>0</v>
      </c>
      <c r="AR9" s="4">
        <f>'For Sale'!AR68</f>
        <v>0</v>
      </c>
      <c r="AS9" s="4">
        <f>'For Sale'!AS68</f>
        <v>0</v>
      </c>
      <c r="AT9" s="4">
        <f>'For Sale'!AT68</f>
        <v>0</v>
      </c>
      <c r="AU9" s="4">
        <f>'For Sale'!AU68</f>
        <v>0</v>
      </c>
      <c r="AV9" s="4">
        <f>'For Sale'!AV68</f>
        <v>0</v>
      </c>
      <c r="AW9" s="4">
        <f>'For Sale'!AW68</f>
        <v>0</v>
      </c>
      <c r="AX9" s="4">
        <f>'For Sale'!AX68</f>
        <v>0</v>
      </c>
      <c r="AY9" s="4">
        <f>'For Sale'!AY68</f>
        <v>0</v>
      </c>
      <c r="AZ9" s="4">
        <f>'For Sale'!AZ68</f>
        <v>0</v>
      </c>
      <c r="BA9" s="4">
        <f>'For Sale'!BA68</f>
        <v>0</v>
      </c>
      <c r="BB9" s="4">
        <f>'For Sale'!BB68</f>
        <v>0</v>
      </c>
      <c r="BC9" s="4">
        <f>'For Sale'!BC68</f>
        <v>0</v>
      </c>
      <c r="BD9" s="4">
        <f>'For Sale'!BD68</f>
        <v>0</v>
      </c>
      <c r="BE9" s="4">
        <f>'For Sale'!BE68</f>
        <v>0</v>
      </c>
      <c r="BF9" s="4">
        <f>'For Sale'!BF68</f>
        <v>0</v>
      </c>
      <c r="BG9" s="4">
        <f>'For Sale'!BG68</f>
        <v>0</v>
      </c>
      <c r="BH9" s="4">
        <f>'For Sale'!BH68</f>
        <v>0</v>
      </c>
      <c r="BI9" s="4">
        <f>'For Sale'!BI68</f>
        <v>0</v>
      </c>
    </row>
    <row r="10" spans="1:85" x14ac:dyDescent="0.25">
      <c r="A10" t="s">
        <v>381</v>
      </c>
      <c r="C10" s="4">
        <f>-'For Sale'!C44</f>
        <v>0</v>
      </c>
      <c r="D10" s="4">
        <f>-'For Sale'!D44</f>
        <v>0</v>
      </c>
      <c r="E10" s="4">
        <f>-'For Sale'!E44</f>
        <v>0</v>
      </c>
      <c r="F10" s="4">
        <f>-'For Sale'!F44</f>
        <v>0</v>
      </c>
      <c r="G10" s="4">
        <f>-'For Sale'!G44</f>
        <v>0</v>
      </c>
      <c r="H10" s="4">
        <f>-'For Sale'!H44</f>
        <v>0</v>
      </c>
      <c r="I10" s="4">
        <f>-'For Sale'!I44</f>
        <v>0</v>
      </c>
      <c r="J10" s="4">
        <f>-'For Sale'!J44</f>
        <v>0</v>
      </c>
      <c r="K10" s="4">
        <f>-'For Sale'!K44</f>
        <v>0</v>
      </c>
      <c r="L10" s="4">
        <f>-'For Sale'!L44</f>
        <v>0</v>
      </c>
      <c r="M10" s="4">
        <f>-'For Sale'!M44</f>
        <v>0</v>
      </c>
      <c r="N10" s="4">
        <f>-'For Sale'!N44</f>
        <v>0</v>
      </c>
      <c r="O10" s="4">
        <f>-'For Sale'!O44</f>
        <v>0</v>
      </c>
      <c r="P10" s="4">
        <f>-'For Sale'!P44</f>
        <v>0</v>
      </c>
      <c r="Q10" s="4">
        <f>-'For Sale'!Q44</f>
        <v>0</v>
      </c>
      <c r="R10" s="4">
        <f>-'For Sale'!R44</f>
        <v>0</v>
      </c>
      <c r="S10" s="4">
        <f>-'For Sale'!S44</f>
        <v>0</v>
      </c>
      <c r="T10" s="4">
        <f>-'For Sale'!T44</f>
        <v>0</v>
      </c>
      <c r="U10" s="4">
        <f>-'For Sale'!U44</f>
        <v>0</v>
      </c>
      <c r="V10" s="4">
        <f>-'For Sale'!V44</f>
        <v>0</v>
      </c>
      <c r="W10" s="4">
        <f>-'For Sale'!W44</f>
        <v>0</v>
      </c>
      <c r="X10" s="4">
        <f>-'For Sale'!X44</f>
        <v>0</v>
      </c>
      <c r="Y10" s="4">
        <f>-'For Sale'!Y44</f>
        <v>0</v>
      </c>
      <c r="Z10" s="4">
        <f>-'For Sale'!Z44</f>
        <v>0</v>
      </c>
      <c r="AA10" s="4">
        <f>-'For Sale'!AA44</f>
        <v>0</v>
      </c>
      <c r="AB10" s="4">
        <f>-'For Sale'!AB44</f>
        <v>0</v>
      </c>
      <c r="AC10" s="4">
        <f>-'For Sale'!AC44</f>
        <v>0</v>
      </c>
      <c r="AD10" s="4">
        <f>-'For Sale'!AD44</f>
        <v>0</v>
      </c>
      <c r="AE10" s="4">
        <f>-'For Sale'!AE44</f>
        <v>0</v>
      </c>
      <c r="AF10" s="4">
        <f>-'For Sale'!AF44</f>
        <v>0</v>
      </c>
      <c r="AG10" s="4">
        <f>-'For Sale'!AG44</f>
        <v>0</v>
      </c>
      <c r="AH10" s="4">
        <f>-'For Sale'!AH44</f>
        <v>0</v>
      </c>
      <c r="AI10" s="4">
        <f>-'For Sale'!AI44</f>
        <v>0</v>
      </c>
      <c r="AJ10" s="4">
        <f>-'For Sale'!AJ44</f>
        <v>0</v>
      </c>
      <c r="AK10" s="4">
        <f>-'For Sale'!AK44</f>
        <v>0</v>
      </c>
      <c r="AL10" s="4">
        <f>-'For Sale'!AL44</f>
        <v>0</v>
      </c>
      <c r="AM10" s="4">
        <f>-'For Sale'!AM44</f>
        <v>0</v>
      </c>
      <c r="AN10" s="4">
        <f>-'For Sale'!AN44</f>
        <v>0</v>
      </c>
      <c r="AO10" s="4">
        <f>-'For Sale'!AO44</f>
        <v>0</v>
      </c>
      <c r="AP10" s="4">
        <f>-'For Sale'!AP44</f>
        <v>0</v>
      </c>
      <c r="AQ10" s="4">
        <f>-'For Sale'!AQ44</f>
        <v>0</v>
      </c>
      <c r="AR10" s="4">
        <f>-'For Sale'!AR44</f>
        <v>0</v>
      </c>
      <c r="AS10" s="4">
        <f>-'For Sale'!AS44</f>
        <v>0</v>
      </c>
      <c r="AT10" s="4">
        <f>-'For Sale'!AT44</f>
        <v>0</v>
      </c>
      <c r="AU10" s="4">
        <f>-'For Sale'!AU44</f>
        <v>0</v>
      </c>
      <c r="AV10" s="4">
        <f>-'For Sale'!AV44</f>
        <v>0</v>
      </c>
      <c r="AW10" s="4">
        <f>-'For Sale'!AW44</f>
        <v>0</v>
      </c>
      <c r="AX10" s="4">
        <f>-'For Sale'!AX44</f>
        <v>0</v>
      </c>
      <c r="AY10" s="4">
        <f>-'For Sale'!AY44</f>
        <v>0</v>
      </c>
      <c r="AZ10" s="4">
        <f>-'For Sale'!AZ44</f>
        <v>0</v>
      </c>
      <c r="BA10" s="4">
        <f>-'For Sale'!BA44</f>
        <v>0</v>
      </c>
      <c r="BB10" s="4">
        <f>-'For Sale'!BB44</f>
        <v>0</v>
      </c>
      <c r="BC10" s="4">
        <f>-'For Sale'!BC44</f>
        <v>0</v>
      </c>
      <c r="BD10" s="4">
        <f>-'For Sale'!BD44</f>
        <v>0</v>
      </c>
      <c r="BE10" s="4">
        <f>-'For Sale'!BE44</f>
        <v>0</v>
      </c>
      <c r="BF10" s="4">
        <f>-'For Sale'!BF44</f>
        <v>0</v>
      </c>
      <c r="BG10" s="4">
        <f>-'For Sale'!BG44</f>
        <v>0</v>
      </c>
      <c r="BH10" s="4">
        <f>-'For Sale'!BH44</f>
        <v>0</v>
      </c>
      <c r="BI10" s="4">
        <f>-'For Sale'!BI44</f>
        <v>0</v>
      </c>
    </row>
    <row r="11" spans="1:85" x14ac:dyDescent="0.25">
      <c r="A11" t="s">
        <v>49</v>
      </c>
      <c r="C11" s="4">
        <f>Financing!C50+'For Sale'!C85</f>
        <v>127500.00000000001</v>
      </c>
      <c r="D11" s="4">
        <f>Financing!D50+'For Sale'!D85</f>
        <v>191250</v>
      </c>
      <c r="E11" s="4">
        <f>Financing!E50+'For Sale'!E85</f>
        <v>191250</v>
      </c>
      <c r="F11" s="4">
        <f>Financing!F50+'For Sale'!F85</f>
        <v>191250</v>
      </c>
      <c r="G11" s="4">
        <f>Financing!G50+'For Sale'!G85</f>
        <v>191250</v>
      </c>
      <c r="H11" s="4">
        <f>Financing!H50+'For Sale'!H85</f>
        <v>191250</v>
      </c>
      <c r="I11" s="4">
        <f>Financing!I50+'For Sale'!I85</f>
        <v>191250</v>
      </c>
      <c r="J11" s="4">
        <f>Financing!J50+'For Sale'!J85</f>
        <v>191250</v>
      </c>
      <c r="K11" s="4">
        <f>Financing!K50+'For Sale'!K85</f>
        <v>191250</v>
      </c>
      <c r="L11" s="4">
        <f>Financing!L50+'For Sale'!L85</f>
        <v>191250</v>
      </c>
      <c r="M11" s="4">
        <f>Financing!M50+'For Sale'!M85</f>
        <v>190454.5949108956</v>
      </c>
      <c r="N11" s="4">
        <f>Financing!N50+'For Sale'!N85</f>
        <v>189650.73864271946</v>
      </c>
      <c r="O11" s="4">
        <f>Financing!O50+'For Sale'!O85</f>
        <v>188838.34140169399</v>
      </c>
      <c r="P11" s="4">
        <f>Financing!P50+'For Sale'!P85</f>
        <v>188017.3124399826</v>
      </c>
      <c r="Q11" s="4">
        <f>Financing!Q50+'For Sale'!Q85</f>
        <v>187187.56004555302</v>
      </c>
      <c r="R11" s="4">
        <f>Financing!R50+'For Sale'!R85</f>
        <v>186348.99153193264</v>
      </c>
      <c r="S11" s="4">
        <f>Financing!S50+'For Sale'!S85</f>
        <v>185501.51322785503</v>
      </c>
      <c r="T11" s="4">
        <f>Financing!T50+'For Sale'!T85</f>
        <v>184645.0304667966</v>
      </c>
      <c r="U11" s="4">
        <f ca="1">Financing!U50+'For Sale'!U85</f>
        <v>299304.31415094243</v>
      </c>
      <c r="V11" s="4">
        <f ca="1">Financing!V50+'For Sale'!V85</f>
        <v>298216.79321025929</v>
      </c>
      <c r="W11" s="4">
        <f ca="1">Financing!W50+'For Sale'!W85</f>
        <v>297115.67825781758</v>
      </c>
      <c r="X11" s="4">
        <f ca="1">Financing!X50+'For Sale'!X85</f>
        <v>296000.79936847033</v>
      </c>
      <c r="Y11" s="4">
        <f ca="1">Financing!Y50+'For Sale'!Y85</f>
        <v>294871.9844930062</v>
      </c>
      <c r="Z11" s="4">
        <f ca="1">Financing!Z50+'For Sale'!Z85</f>
        <v>293729.05943159881</v>
      </c>
      <c r="AA11" s="4">
        <f ca="1">Financing!AA50+'For Sale'!AA85</f>
        <v>292571.84780692379</v>
      </c>
      <c r="AB11" s="4">
        <f ca="1">Financing!AB50+'For Sale'!AB85</f>
        <v>291400.17103694036</v>
      </c>
      <c r="AC11" s="4">
        <f ca="1">Financing!AC50+'For Sale'!AC85</f>
        <v>290213.84830733214</v>
      </c>
      <c r="AD11" s="4">
        <f ca="1">Financing!AD50+'For Sale'!AD85</f>
        <v>289012.69654360384</v>
      </c>
      <c r="AE11" s="4">
        <f ca="1">Financing!AE50+'For Sale'!AE85</f>
        <v>287796.5303828289</v>
      </c>
      <c r="AF11" s="4">
        <f ca="1">Financing!AF50+'For Sale'!AF85</f>
        <v>286565.16214504431</v>
      </c>
      <c r="AG11" s="4">
        <f ca="1">Financing!AG50+'For Sale'!AG85</f>
        <v>285318.40180428739</v>
      </c>
      <c r="AH11" s="4">
        <f ca="1">Financing!AH50+'For Sale'!AH85</f>
        <v>284056.05695927097</v>
      </c>
      <c r="AI11" s="4">
        <f ca="1">Financing!AI50+'For Sale'!AI85</f>
        <v>282777.93280369189</v>
      </c>
      <c r="AJ11" s="4">
        <f ca="1">Financing!AJ50+'For Sale'!AJ85</f>
        <v>281483.83209616801</v>
      </c>
      <c r="AK11" s="4">
        <f ca="1">Financing!AK50+'For Sale'!AK85</f>
        <v>280173.55512980017</v>
      </c>
      <c r="AL11" s="4">
        <f ca="1">Financing!AL50+'For Sale'!AL85</f>
        <v>278846.89970135264</v>
      </c>
      <c r="AM11" s="4">
        <f ca="1">Financing!AM50+'For Sale'!AM85</f>
        <v>277503.66108004958</v>
      </c>
      <c r="AN11" s="4">
        <f ca="1">Financing!AN50+'For Sale'!AN85</f>
        <v>276143.63197598024</v>
      </c>
      <c r="AO11" s="4">
        <f ca="1">Financing!AO50+'For Sale'!AO85</f>
        <v>274766.60250811005</v>
      </c>
      <c r="AP11" s="4">
        <f ca="1">Financing!AP50+'For Sale'!AP85</f>
        <v>273372.36017189146</v>
      </c>
      <c r="AQ11" s="4">
        <f ca="1">Financing!AQ50+'For Sale'!AQ85</f>
        <v>271960.68980647012</v>
      </c>
      <c r="AR11" s="4">
        <f ca="1">Financing!AR50+'For Sale'!AR85</f>
        <v>270531.37356148096</v>
      </c>
      <c r="AS11" s="4">
        <f ca="1">Financing!AS50+'For Sale'!AS85</f>
        <v>269084.19086342951</v>
      </c>
      <c r="AT11" s="4">
        <f ca="1">Financing!AT50+'For Sale'!AT85</f>
        <v>267618.91838165245</v>
      </c>
      <c r="AU11" s="4">
        <f ca="1">Financing!AU50+'For Sale'!AU85</f>
        <v>266135.32999385311</v>
      </c>
      <c r="AV11" s="4">
        <f ca="1">Financing!AV50+'For Sale'!AV85</f>
        <v>264633.19675120636</v>
      </c>
      <c r="AW11" s="4">
        <f ca="1">Financing!AW50+'For Sale'!AW85</f>
        <v>263112.28684302646</v>
      </c>
      <c r="AX11" s="4">
        <f ca="1">Financing!AX50+'For Sale'!AX85</f>
        <v>261572.36556099431</v>
      </c>
      <c r="AY11" s="4">
        <f ca="1">Financing!AY50+'For Sale'!AY85</f>
        <v>260013.19526293676</v>
      </c>
      <c r="AZ11" s="4">
        <f ca="1">Financing!AZ50+'For Sale'!AZ85</f>
        <v>258434.53533615349</v>
      </c>
      <c r="BA11" s="4">
        <f ca="1">Financing!BA50+'For Sale'!BA85</f>
        <v>256836.14216028547</v>
      </c>
      <c r="BB11" s="4">
        <f ca="1">Financing!BB50+'For Sale'!BB85</f>
        <v>255217.76906971904</v>
      </c>
      <c r="BC11" s="4">
        <f ca="1">Financing!BC50+'For Sale'!BC85</f>
        <v>253579.16631552056</v>
      </c>
      <c r="BD11" s="4">
        <f ca="1">Financing!BD50+'For Sale'!BD85</f>
        <v>251920.08102689462</v>
      </c>
      <c r="BE11" s="4">
        <f ca="1">Financing!BE50+'For Sale'!BE85</f>
        <v>250240.25717216084</v>
      </c>
      <c r="BF11" s="4">
        <f ca="1">Financing!BF50+'For Sale'!BF85</f>
        <v>248539.43551924286</v>
      </c>
      <c r="BG11" s="4">
        <f ca="1">Financing!BG50+'For Sale'!BG85</f>
        <v>246817.35359566344</v>
      </c>
      <c r="BH11" s="4">
        <f ca="1">Financing!BH50+'For Sale'!BH85</f>
        <v>245073.74564803924</v>
      </c>
      <c r="BI11" s="4">
        <f ca="1">Financing!BI50+'For Sale'!BI85</f>
        <v>243308.34260106977</v>
      </c>
    </row>
    <row r="12" spans="1:85" x14ac:dyDescent="0.25">
      <c r="A12" t="s">
        <v>80</v>
      </c>
      <c r="C12" s="4">
        <f ca="1">Operations!C60</f>
        <v>49007.41828231651</v>
      </c>
      <c r="D12" s="4">
        <f ca="1">Operations!D60</f>
        <v>49052.431686263488</v>
      </c>
      <c r="E12" s="4">
        <f ca="1">Operations!E60</f>
        <v>53660.981772876534</v>
      </c>
      <c r="F12" s="4">
        <f ca="1">Operations!F60</f>
        <v>58425.814239571177</v>
      </c>
      <c r="G12" s="4">
        <f ca="1">Operations!G60</f>
        <v>55866.647979517031</v>
      </c>
      <c r="H12" s="4">
        <f ca="1">Operations!H60</f>
        <v>57745.518915502733</v>
      </c>
      <c r="I12" s="4">
        <f ca="1">Operations!I60</f>
        <v>59554.060435356878</v>
      </c>
      <c r="J12" s="4">
        <f ca="1">Operations!J60</f>
        <v>60724.442375253981</v>
      </c>
      <c r="K12" s="4">
        <f ca="1">Operations!K60</f>
        <v>61764.258398711194</v>
      </c>
      <c r="L12" s="4">
        <f ca="1">Operations!L60</f>
        <v>62485.887654468279</v>
      </c>
      <c r="M12" s="4">
        <f ca="1">Operations!M60</f>
        <v>63194.277794519861</v>
      </c>
      <c r="N12" s="4">
        <f ca="1">Operations!N60</f>
        <v>65024.699956807402</v>
      </c>
      <c r="O12" s="4">
        <f ca="1">Operations!O60</f>
        <v>66822.860049567724</v>
      </c>
      <c r="P12" s="4">
        <f ca="1">Operations!P60</f>
        <v>68472.637696373858</v>
      </c>
      <c r="Q12" s="4">
        <f ca="1">Operations!Q60</f>
        <v>70102.084940976914</v>
      </c>
      <c r="R12" s="4">
        <f ca="1">Operations!R60</f>
        <v>68141.080598454864</v>
      </c>
      <c r="S12" s="4">
        <f ca="1">Operations!S60</f>
        <v>68427.64070639314</v>
      </c>
      <c r="T12" s="4">
        <f ca="1">Operations!T60</f>
        <v>47963.18674880726</v>
      </c>
      <c r="U12" s="4">
        <f ca="1">Operations!U60</f>
        <v>48309.227907030472</v>
      </c>
      <c r="V12" s="4">
        <f ca="1">Operations!V60</f>
        <v>47114.51310089232</v>
      </c>
      <c r="W12" s="4">
        <f ca="1">Operations!W60</f>
        <v>45874.50464700567</v>
      </c>
      <c r="X12" s="4">
        <f ca="1">Operations!X60</f>
        <v>46718.451714529103</v>
      </c>
      <c r="Y12" s="4">
        <f ca="1">Operations!Y60</f>
        <v>47547.926015797864</v>
      </c>
      <c r="Z12" s="4">
        <f ca="1">Operations!Z60</f>
        <v>54370.283062096001</v>
      </c>
      <c r="AA12" s="4">
        <f ca="1">Operations!AA60</f>
        <v>61205.75075479981</v>
      </c>
      <c r="AB12" s="4">
        <f ca="1">Operations!AB60</f>
        <v>63533.340170210904</v>
      </c>
      <c r="AC12" s="4">
        <f ca="1">Operations!AC60</f>
        <v>65788.965354370201</v>
      </c>
      <c r="AD12" s="4">
        <f ca="1">Operations!AD60</f>
        <v>66530.478121876251</v>
      </c>
      <c r="AE12" s="4">
        <f ca="1">Operations!AE60</f>
        <v>67215.942178964659</v>
      </c>
      <c r="AF12" s="4">
        <f ca="1">Operations!AF60</f>
        <v>67310.82568759266</v>
      </c>
      <c r="AG12" s="4">
        <f ca="1">Operations!AG60</f>
        <v>67310.628003162565</v>
      </c>
      <c r="AH12" s="4">
        <f ca="1">Operations!AH60</f>
        <v>68650.841359505372</v>
      </c>
      <c r="AI12" s="4">
        <f ca="1">Operations!AI60</f>
        <v>70002.561122732048</v>
      </c>
      <c r="AJ12" s="4">
        <f ca="1">Operations!AJ60</f>
        <v>71367.012176081669</v>
      </c>
      <c r="AK12" s="4">
        <f ca="1">Operations!AK60</f>
        <v>72743.248471773739</v>
      </c>
      <c r="AL12" s="4">
        <f ca="1">Operations!AL60</f>
        <v>74131.378234433767</v>
      </c>
      <c r="AM12" s="4">
        <f ca="1">Operations!AM60</f>
        <v>75531.510751554408</v>
      </c>
      <c r="AN12" s="4">
        <f ca="1">Operations!AN60</f>
        <v>76943.756384632128</v>
      </c>
      <c r="AO12" s="4">
        <f ca="1">Operations!AO60</f>
        <v>78368.226580424511</v>
      </c>
      <c r="AP12" s="4">
        <f ca="1">Operations!AP60</f>
        <v>79180.227580338134</v>
      </c>
      <c r="AQ12" s="4">
        <f ca="1">Operations!AQ60</f>
        <v>79995.963221885671</v>
      </c>
      <c r="AR12" s="4">
        <f ca="1">Operations!AR60</f>
        <v>80387.166718760855</v>
      </c>
      <c r="AS12" s="4">
        <f ca="1">Operations!AS60</f>
        <v>80773.182594468541</v>
      </c>
      <c r="AT12" s="4">
        <f ca="1">Operations!AT60</f>
        <v>86276.908425748945</v>
      </c>
      <c r="AU12" s="4">
        <f ca="1">Operations!AU60</f>
        <v>91857.71645825835</v>
      </c>
      <c r="AV12" s="4">
        <f ca="1">Operations!AV60</f>
        <v>95791.982526251959</v>
      </c>
      <c r="AW12" s="4">
        <f ca="1">Operations!AW60</f>
        <v>99776.835585708788</v>
      </c>
      <c r="AX12" s="4">
        <f ca="1">Operations!AX60</f>
        <v>99752.97280499294</v>
      </c>
      <c r="AY12" s="4">
        <f ca="1">Operations!AY60</f>
        <v>99711.42138756621</v>
      </c>
      <c r="AZ12" s="4">
        <f ca="1">Operations!AZ60</f>
        <v>101212.99685059323</v>
      </c>
      <c r="BA12" s="4">
        <f ca="1">Operations!BA60</f>
        <v>102725.23553132557</v>
      </c>
      <c r="BB12" s="4">
        <f ca="1">Operations!BB60</f>
        <v>104020.41521908087</v>
      </c>
      <c r="BC12" s="4">
        <f ca="1">Operations!BC60</f>
        <v>105321.45763536271</v>
      </c>
      <c r="BD12" s="4">
        <f ca="1">Operations!BD60</f>
        <v>107185.57089046613</v>
      </c>
      <c r="BE12" s="4">
        <f ca="1">Operations!BE60</f>
        <v>109065.64179660077</v>
      </c>
      <c r="BF12" s="4">
        <f ca="1">Operations!BF60</f>
        <v>110962.25553167125</v>
      </c>
      <c r="BG12" s="4">
        <f ca="1">Operations!BG60</f>
        <v>112875.12489165217</v>
      </c>
      <c r="BH12" s="4">
        <f ca="1">Operations!BH60</f>
        <v>113318.36661616569</v>
      </c>
      <c r="BI12" s="4">
        <f ca="1">Operations!BI60</f>
        <v>113195.89595280489</v>
      </c>
    </row>
    <row r="13" spans="1:85" x14ac:dyDescent="0.25">
      <c r="A13" t="s">
        <v>67</v>
      </c>
      <c r="C13" s="4">
        <f ca="1">C8-SUM(C9:C12)</f>
        <v>204053.58171768347</v>
      </c>
      <c r="D13" s="4">
        <f t="shared" ref="D13:BI13" ca="1" si="0">D8-SUM(D9:D12)</f>
        <v>364838.73991476401</v>
      </c>
      <c r="E13" s="4">
        <f t="shared" ca="1" si="0"/>
        <v>395220.49150346027</v>
      </c>
      <c r="F13" s="4">
        <f t="shared" ca="1" si="0"/>
        <v>431593.23501129757</v>
      </c>
      <c r="G13" s="4">
        <f t="shared" ca="1" si="0"/>
        <v>476109.9352095935</v>
      </c>
      <c r="H13" s="4">
        <f t="shared" ca="1" si="0"/>
        <v>517265.88388313237</v>
      </c>
      <c r="I13" s="4">
        <f t="shared" ca="1" si="0"/>
        <v>559591.51898550265</v>
      </c>
      <c r="J13" s="4">
        <f t="shared" ca="1" si="0"/>
        <v>603677.1534402346</v>
      </c>
      <c r="K13" s="4">
        <f t="shared" ca="1" si="0"/>
        <v>649038.09509467275</v>
      </c>
      <c r="L13" s="4">
        <f t="shared" ca="1" si="0"/>
        <v>641125.44020815974</v>
      </c>
      <c r="M13" s="4">
        <f t="shared" ca="1" si="0"/>
        <v>634190.42930002825</v>
      </c>
      <c r="N13" s="4">
        <f t="shared" ca="1" si="0"/>
        <v>653873.07757342607</v>
      </c>
      <c r="O13" s="4">
        <f t="shared" ca="1" si="0"/>
        <v>674322.00564716756</v>
      </c>
      <c r="P13" s="4">
        <f t="shared" ca="1" si="0"/>
        <v>695195.93123229919</v>
      </c>
      <c r="Q13" s="4">
        <f t="shared" ca="1" si="0"/>
        <v>716369.69011484855</v>
      </c>
      <c r="R13" s="4">
        <f t="shared" ca="1" si="0"/>
        <v>741416.31901941227</v>
      </c>
      <c r="S13" s="4">
        <f t="shared" ca="1" si="0"/>
        <v>764500.74541110545</v>
      </c>
      <c r="T13" s="4">
        <f t="shared" ca="1" si="0"/>
        <v>808624.51952700783</v>
      </c>
      <c r="U13" s="4">
        <f t="shared" ca="1" si="0"/>
        <v>716704.26580836298</v>
      </c>
      <c r="V13" s="4">
        <f t="shared" ca="1" si="0"/>
        <v>742356.73864955001</v>
      </c>
      <c r="W13" s="4">
        <f t="shared" ca="1" si="0"/>
        <v>768356.22533588228</v>
      </c>
      <c r="X13" s="4">
        <f t="shared" ca="1" si="0"/>
        <v>777219.07709894353</v>
      </c>
      <c r="Y13" s="4">
        <f t="shared" ca="1" si="0"/>
        <v>785929.46382824914</v>
      </c>
      <c r="Z13" s="4">
        <f t="shared" ca="1" si="0"/>
        <v>805957.62463924289</v>
      </c>
      <c r="AA13" s="4">
        <f t="shared" ca="1" si="0"/>
        <v>826022.29343613994</v>
      </c>
      <c r="AB13" s="4">
        <f t="shared" ca="1" si="0"/>
        <v>874089.23458354967</v>
      </c>
      <c r="AC13" s="4">
        <f t="shared" ca="1" si="0"/>
        <v>922327.54342273402</v>
      </c>
      <c r="AD13" s="4">
        <f t="shared" ca="1" si="0"/>
        <v>934085.65947658033</v>
      </c>
      <c r="AE13" s="4">
        <f t="shared" ca="1" si="0"/>
        <v>945411.62558057089</v>
      </c>
      <c r="AF13" s="4">
        <f t="shared" ca="1" si="0"/>
        <v>952510.62813094025</v>
      </c>
      <c r="AG13" s="4">
        <f t="shared" ca="1" si="0"/>
        <v>959359.90422174591</v>
      </c>
      <c r="AH13" s="4">
        <f t="shared" ca="1" si="0"/>
        <v>958316.32780356752</v>
      </c>
      <c r="AI13" s="4">
        <f t="shared" ca="1" si="0"/>
        <v>956649.0070253975</v>
      </c>
      <c r="AJ13" s="4">
        <f t="shared" ca="1" si="0"/>
        <v>966290.78927601245</v>
      </c>
      <c r="AK13" s="4">
        <f t="shared" ca="1" si="0"/>
        <v>976008.99812771077</v>
      </c>
      <c r="AL13" s="4">
        <f t="shared" ca="1" si="0"/>
        <v>985804.2618522069</v>
      </c>
      <c r="AM13" s="4">
        <f t="shared" ca="1" si="0"/>
        <v>995677.21414877207</v>
      </c>
      <c r="AN13" s="4">
        <f t="shared" ca="1" si="0"/>
        <v>1005628.4941940976</v>
      </c>
      <c r="AO13" s="4">
        <f t="shared" ca="1" si="0"/>
        <v>1015658.7466926283</v>
      </c>
      <c r="AP13" s="4">
        <f t="shared" ca="1" si="0"/>
        <v>1026393.4282294018</v>
      </c>
      <c r="AQ13" s="4">
        <f t="shared" ca="1" si="0"/>
        <v>1037217.1045314305</v>
      </c>
      <c r="AR13" s="4">
        <f t="shared" ca="1" si="0"/>
        <v>1045316.7794767346</v>
      </c>
      <c r="AS13" s="4">
        <f t="shared" ca="1" si="0"/>
        <v>1053467.8381719436</v>
      </c>
      <c r="AT13" s="4">
        <f t="shared" ca="1" si="0"/>
        <v>1051954.2673292614</v>
      </c>
      <c r="AU13" s="4">
        <f t="shared" ca="1" si="0"/>
        <v>1050342.1835959665</v>
      </c>
      <c r="AV13" s="4">
        <f t="shared" ca="1" si="0"/>
        <v>1085662.8444326511</v>
      </c>
      <c r="AW13" s="4">
        <f t="shared" ca="1" si="0"/>
        <v>1121434.2486233253</v>
      </c>
      <c r="AX13" s="4">
        <f t="shared" ca="1" si="0"/>
        <v>1149459.2004709076</v>
      </c>
      <c r="AY13" s="4">
        <f t="shared" ca="1" si="0"/>
        <v>1177831.9617198203</v>
      </c>
      <c r="AZ13" s="4">
        <f t="shared" ca="1" si="0"/>
        <v>1173822.4000808927</v>
      </c>
      <c r="BA13" s="4">
        <f t="shared" ca="1" si="0"/>
        <v>1169676.7010494522</v>
      </c>
      <c r="BB13" s="4">
        <f t="shared" ca="1" si="0"/>
        <v>1179361.1571561219</v>
      </c>
      <c r="BC13" s="4">
        <f t="shared" ca="1" si="0"/>
        <v>1189114.7186089987</v>
      </c>
      <c r="BD13" s="4">
        <f t="shared" ca="1" si="0"/>
        <v>1195765.2696416504</v>
      </c>
      <c r="BE13" s="4">
        <f t="shared" ca="1" si="0"/>
        <v>1202437.1373359519</v>
      </c>
      <c r="BF13" s="4">
        <f t="shared" ca="1" si="0"/>
        <v>1213824.9054524456</v>
      </c>
      <c r="BG13" s="4">
        <f t="shared" ca="1" si="0"/>
        <v>1225303.5943121267</v>
      </c>
      <c r="BH13" s="4">
        <f t="shared" ca="1" si="0"/>
        <v>1238359.9901746151</v>
      </c>
      <c r="BI13" s="4">
        <f t="shared" ca="1" si="0"/>
        <v>1252091.0888399808</v>
      </c>
    </row>
    <row r="14" spans="1:85" x14ac:dyDescent="0.2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:85" x14ac:dyDescent="0.25">
      <c r="A15" s="9" t="s">
        <v>62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:85" x14ac:dyDescent="0.25">
      <c r="A16" t="s">
        <v>65</v>
      </c>
      <c r="C16" s="4">
        <f>'Acquisition and CapEx'!C24</f>
        <v>30175000</v>
      </c>
      <c r="D16" s="4">
        <f>'Acquisition and CapEx'!D24</f>
        <v>0</v>
      </c>
      <c r="E16" s="4">
        <f>'Acquisition and CapEx'!E24</f>
        <v>0</v>
      </c>
      <c r="F16" s="4">
        <f>'Acquisition and CapEx'!F24</f>
        <v>0</v>
      </c>
      <c r="G16" s="4">
        <f>'Acquisition and CapEx'!G24</f>
        <v>0</v>
      </c>
      <c r="H16" s="4">
        <f>'Acquisition and CapEx'!H24</f>
        <v>0</v>
      </c>
      <c r="I16" s="4">
        <f>'Acquisition and CapEx'!I24</f>
        <v>0</v>
      </c>
      <c r="J16" s="4">
        <f>'Acquisition and CapEx'!J24</f>
        <v>0</v>
      </c>
      <c r="K16" s="4">
        <f>'Acquisition and CapEx'!K24</f>
        <v>0</v>
      </c>
      <c r="L16" s="4">
        <f>'Acquisition and CapEx'!L24</f>
        <v>0</v>
      </c>
      <c r="M16" s="4">
        <f>'Acquisition and CapEx'!M24</f>
        <v>0</v>
      </c>
      <c r="N16" s="4">
        <f>'Acquisition and CapEx'!N24</f>
        <v>0</v>
      </c>
      <c r="O16" s="4">
        <f>'Acquisition and CapEx'!O24</f>
        <v>0</v>
      </c>
      <c r="P16" s="4">
        <f>'Acquisition and CapEx'!P24</f>
        <v>0</v>
      </c>
      <c r="Q16" s="4">
        <f>'Acquisition and CapEx'!Q24</f>
        <v>0</v>
      </c>
      <c r="R16" s="4">
        <f>'Acquisition and CapEx'!R24</f>
        <v>0</v>
      </c>
      <c r="S16" s="4">
        <f>'Acquisition and CapEx'!S24</f>
        <v>0</v>
      </c>
      <c r="T16" s="4">
        <f>'Acquisition and CapEx'!T24</f>
        <v>0</v>
      </c>
      <c r="U16" s="4">
        <f>'Acquisition and CapEx'!U24</f>
        <v>0</v>
      </c>
      <c r="V16" s="4">
        <f>'Acquisition and CapEx'!V24</f>
        <v>0</v>
      </c>
      <c r="W16" s="4">
        <f>'Acquisition and CapEx'!W24</f>
        <v>0</v>
      </c>
      <c r="X16" s="4">
        <f>'Acquisition and CapEx'!X24</f>
        <v>0</v>
      </c>
      <c r="Y16" s="4">
        <f>'Acquisition and CapEx'!Y24</f>
        <v>0</v>
      </c>
      <c r="Z16" s="4">
        <f>'Acquisition and CapEx'!Z24</f>
        <v>0</v>
      </c>
      <c r="AA16" s="4">
        <f>'Acquisition and CapEx'!AA24</f>
        <v>0</v>
      </c>
      <c r="AB16" s="4">
        <f>'Acquisition and CapEx'!AB24</f>
        <v>0</v>
      </c>
      <c r="AC16" s="4">
        <f>'Acquisition and CapEx'!AC24</f>
        <v>0</v>
      </c>
      <c r="AD16" s="4">
        <f>'Acquisition and CapEx'!AD24</f>
        <v>0</v>
      </c>
      <c r="AE16" s="4">
        <f>'Acquisition and CapEx'!AE24</f>
        <v>0</v>
      </c>
      <c r="AF16" s="4">
        <f>'Acquisition and CapEx'!AF24</f>
        <v>0</v>
      </c>
      <c r="AG16" s="4">
        <f>'Acquisition and CapEx'!AG24</f>
        <v>0</v>
      </c>
      <c r="AH16" s="4">
        <f>'Acquisition and CapEx'!AH24</f>
        <v>0</v>
      </c>
      <c r="AI16" s="4">
        <f>'Acquisition and CapEx'!AI24</f>
        <v>0</v>
      </c>
      <c r="AJ16" s="4">
        <f>'Acquisition and CapEx'!AJ24</f>
        <v>0</v>
      </c>
      <c r="AK16" s="4">
        <f>'Acquisition and CapEx'!AK24</f>
        <v>0</v>
      </c>
      <c r="AL16" s="4">
        <f>'Acquisition and CapEx'!AL24</f>
        <v>0</v>
      </c>
      <c r="AM16" s="4">
        <f>'Acquisition and CapEx'!AM24</f>
        <v>0</v>
      </c>
      <c r="AN16" s="4">
        <f>'Acquisition and CapEx'!AN24</f>
        <v>0</v>
      </c>
      <c r="AO16" s="4">
        <f>'Acquisition and CapEx'!AO24</f>
        <v>0</v>
      </c>
      <c r="AP16" s="4">
        <f>'Acquisition and CapEx'!AP24</f>
        <v>0</v>
      </c>
      <c r="AQ16" s="4">
        <f>'Acquisition and CapEx'!AQ24</f>
        <v>0</v>
      </c>
      <c r="AR16" s="4">
        <f>'Acquisition and CapEx'!AR24</f>
        <v>0</v>
      </c>
      <c r="AS16" s="4">
        <f>'Acquisition and CapEx'!AS24</f>
        <v>0</v>
      </c>
      <c r="AT16" s="4">
        <f>'Acquisition and CapEx'!AT24</f>
        <v>0</v>
      </c>
      <c r="AU16" s="4">
        <f>'Acquisition and CapEx'!AU24</f>
        <v>0</v>
      </c>
      <c r="AV16" s="4">
        <f>'Acquisition and CapEx'!AV24</f>
        <v>0</v>
      </c>
      <c r="AW16" s="4">
        <f>'Acquisition and CapEx'!AW24</f>
        <v>0</v>
      </c>
      <c r="AX16" s="4">
        <f>'Acquisition and CapEx'!AX24</f>
        <v>0</v>
      </c>
      <c r="AY16" s="4">
        <f>'Acquisition and CapEx'!AY24</f>
        <v>0</v>
      </c>
      <c r="AZ16" s="4">
        <f>'Acquisition and CapEx'!AZ24</f>
        <v>0</v>
      </c>
      <c r="BA16" s="4">
        <f>'Acquisition and CapEx'!BA24</f>
        <v>0</v>
      </c>
      <c r="BB16" s="4">
        <f>'Acquisition and CapEx'!BB24</f>
        <v>0</v>
      </c>
      <c r="BC16" s="4">
        <f>'Acquisition and CapEx'!BC24</f>
        <v>0</v>
      </c>
      <c r="BD16" s="4">
        <f>'Acquisition and CapEx'!BD24</f>
        <v>0</v>
      </c>
      <c r="BE16" s="4">
        <f>'Acquisition and CapEx'!BE24</f>
        <v>0</v>
      </c>
      <c r="BF16" s="4">
        <f>'Acquisition and CapEx'!BF24</f>
        <v>0</v>
      </c>
      <c r="BG16" s="4">
        <f>'Acquisition and CapEx'!BG24</f>
        <v>0</v>
      </c>
      <c r="BH16" s="4">
        <f>'Acquisition and CapEx'!BH24</f>
        <v>0</v>
      </c>
      <c r="BI16" s="4">
        <f>'Acquisition and CapEx'!BI24</f>
        <v>0</v>
      </c>
    </row>
    <row r="17" spans="1:61" x14ac:dyDescent="0.25">
      <c r="A17" t="s">
        <v>66</v>
      </c>
      <c r="C17" s="4">
        <f ca="1">SUM('Acquisition and CapEx'!C56-'Acquisition and CapEx'!C24)</f>
        <v>152833.66000000015</v>
      </c>
      <c r="D17" s="4">
        <f ca="1">SUM('Acquisition and CapEx'!D56-'Acquisition and CapEx'!D24)</f>
        <v>299373.32391244109</v>
      </c>
      <c r="E17" s="4">
        <f ca="1">SUM('Acquisition and CapEx'!E56-'Acquisition and CapEx'!E24)</f>
        <v>289635.97272762656</v>
      </c>
      <c r="F17" s="4">
        <f ca="1">SUM('Acquisition and CapEx'!F56-'Acquisition and CapEx'!F24)</f>
        <v>326580.52865406865</v>
      </c>
      <c r="G17" s="4">
        <f ca="1">SUM('Acquisition and CapEx'!G56-'Acquisition and CapEx'!G24)</f>
        <v>330608.30617615691</v>
      </c>
      <c r="H17" s="4">
        <f ca="1">SUM('Acquisition and CapEx'!H56-'Acquisition and CapEx'!H24)</f>
        <v>335184.32232481585</v>
      </c>
      <c r="I17" s="4">
        <f ca="1">SUM('Acquisition and CapEx'!I56-'Acquisition and CapEx'!I24)</f>
        <v>339834.66639283998</v>
      </c>
      <c r="J17" s="4">
        <f ca="1">SUM('Acquisition and CapEx'!J56-'Acquisition and CapEx'!J24)</f>
        <v>344560.60945724981</v>
      </c>
      <c r="K17" s="4">
        <f ca="1">SUM('Acquisition and CapEx'!K56-'Acquisition and CapEx'!K24)</f>
        <v>349363.44452984486</v>
      </c>
      <c r="L17" s="4">
        <f ca="1">SUM('Acquisition and CapEx'!L56-'Acquisition and CapEx'!L24)</f>
        <v>301962.22607908363</v>
      </c>
      <c r="M17" s="4">
        <f ca="1">SUM('Acquisition and CapEx'!M56-'Acquisition and CapEx'!M24)</f>
        <v>304433.50062676525</v>
      </c>
      <c r="N17" s="4">
        <f ca="1">SUM('Acquisition and CapEx'!N56-'Acquisition and CapEx'!N24)</f>
        <v>469688.5338509641</v>
      </c>
      <c r="O17" s="4">
        <f ca="1">SUM('Acquisition and CapEx'!O56-'Acquisition and CapEx'!O24)</f>
        <v>474622.78843575862</v>
      </c>
      <c r="P17" s="4">
        <f ca="1">SUM('Acquisition and CapEx'!P56-'Acquisition and CapEx'!P24)</f>
        <v>478590.51740817563</v>
      </c>
      <c r="Q17" s="4">
        <f ca="1">SUM('Acquisition and CapEx'!Q56-'Acquisition and CapEx'!Q24)</f>
        <v>482590.9938402471</v>
      </c>
      <c r="R17" s="4">
        <f ca="1">SUM('Acquisition and CapEx'!R56-'Acquisition and CapEx'!R24)</f>
        <v>486624.48523599986</v>
      </c>
      <c r="S17" s="4">
        <f ca="1">SUM('Acquisition and CapEx'!S56-'Acquisition and CapEx'!S24)</f>
        <v>490691.26126611966</v>
      </c>
      <c r="T17" s="4">
        <f ca="1">SUM('Acquisition and CapEx'!T56-'Acquisition and CapEx'!T24)</f>
        <v>494791.5937853753</v>
      </c>
      <c r="U17" s="4">
        <f ca="1">SUM('Acquisition and CapEx'!U56-'Acquisition and CapEx'!U24)</f>
        <v>498925.75685018254</v>
      </c>
      <c r="V17" s="4">
        <f ca="1">SUM('Acquisition and CapEx'!V56-'Acquisition and CapEx'!V24)</f>
        <v>503094.0267363069</v>
      </c>
      <c r="W17" s="4">
        <f ca="1">SUM('Acquisition and CapEx'!W56-'Acquisition and CapEx'!W24)</f>
        <v>507296.68195671047</v>
      </c>
      <c r="X17" s="4">
        <f ca="1">SUM('Acquisition and CapEx'!X56-'Acquisition and CapEx'!X24)</f>
        <v>635606.11502961314</v>
      </c>
      <c r="Y17" s="4">
        <f ca="1">SUM('Acquisition and CapEx'!Y56-'Acquisition and CapEx'!Y24)</f>
        <v>640316.24468261283</v>
      </c>
      <c r="Z17" s="4">
        <f ca="1">SUM('Acquisition and CapEx'!Z56-'Acquisition and CapEx'!Z24)</f>
        <v>774754.55539929774</v>
      </c>
      <c r="AA17" s="4">
        <f ca="1">SUM('Acquisition and CapEx'!AA56-'Acquisition and CapEx'!AA24)</f>
        <v>781011.80130218412</v>
      </c>
      <c r="AB17" s="4">
        <f ca="1">SUM('Acquisition and CapEx'!AB56-'Acquisition and CapEx'!AB24)</f>
        <v>557647.53494105651</v>
      </c>
      <c r="AC17" s="4">
        <f ca="1">SUM('Acquisition and CapEx'!AC56-'Acquisition and CapEx'!AC24)</f>
        <v>562980.99261737871</v>
      </c>
      <c r="AD17" s="4">
        <f ca="1">SUM('Acquisition and CapEx'!AD56-'Acquisition and CapEx'!AD24)</f>
        <v>343991.92647780082</v>
      </c>
      <c r="AE17" s="4">
        <f ca="1">SUM('Acquisition and CapEx'!AE56-'Acquisition and CapEx'!AE24)</f>
        <v>346562.62867839338</v>
      </c>
      <c r="AF17" s="4">
        <f ca="1">SUM('Acquisition and CapEx'!AF56-'Acquisition and CapEx'!AF24)</f>
        <v>380286.70550492359</v>
      </c>
      <c r="AG17" s="4">
        <f ca="1">SUM('Acquisition and CapEx'!AG56-'Acquisition and CapEx'!AG24)</f>
        <v>382972.56921339006</v>
      </c>
      <c r="AH17" s="4">
        <f ca="1">SUM('Acquisition and CapEx'!AH56-'Acquisition and CapEx'!AH24)</f>
        <v>487113.56853620638</v>
      </c>
      <c r="AI17" s="4">
        <f ca="1">SUM('Acquisition and CapEx'!AI56-'Acquisition and CapEx'!AI24)</f>
        <v>490368.3688455543</v>
      </c>
      <c r="AJ17" s="4">
        <f ca="1">SUM('Acquisition and CapEx'!AJ56-'Acquisition and CapEx'!AJ24)</f>
        <v>560830.46851828718</v>
      </c>
      <c r="AK17" s="4">
        <f ca="1">SUM('Acquisition and CapEx'!AK56-'Acquisition and CapEx'!AK24)</f>
        <v>564990.18835842679</v>
      </c>
      <c r="AL17" s="4">
        <f ca="1">SUM('Acquisition and CapEx'!AL56-'Acquisition and CapEx'!AL24)</f>
        <v>569180.76113919611</v>
      </c>
      <c r="AM17" s="4">
        <f ca="1">SUM('Acquisition and CapEx'!AM56-'Acquisition and CapEx'!AM24)</f>
        <v>573402.4156990702</v>
      </c>
      <c r="AN17" s="4">
        <f ca="1">SUM('Acquisition and CapEx'!AN56-'Acquisition and CapEx'!AN24)</f>
        <v>577655.38257383555</v>
      </c>
      <c r="AO17" s="4">
        <f ca="1">SUM('Acquisition and CapEx'!AO56-'Acquisition and CapEx'!AO24)</f>
        <v>581939.89400917944</v>
      </c>
      <c r="AP17" s="4">
        <f ca="1">SUM('Acquisition and CapEx'!AP56-'Acquisition and CapEx'!AP24)</f>
        <v>586256.18397337175</v>
      </c>
      <c r="AQ17" s="4">
        <f ca="1">SUM('Acquisition and CapEx'!AQ56-'Acquisition and CapEx'!AQ24)</f>
        <v>590604.48817004217</v>
      </c>
      <c r="AR17" s="4">
        <f ca="1">SUM('Acquisition and CapEx'!AR56-'Acquisition and CapEx'!AR24)</f>
        <v>728294.95951346948</v>
      </c>
      <c r="AS17" s="4">
        <f ca="1">SUM('Acquisition and CapEx'!AS56-'Acquisition and CapEx'!AS24)</f>
        <v>733598.07153903041</v>
      </c>
      <c r="AT17" s="4">
        <f ca="1">SUM('Acquisition and CapEx'!AT56-'Acquisition and CapEx'!AT24)</f>
        <v>827116.95479800703</v>
      </c>
      <c r="AU17" s="4">
        <f ca="1">SUM('Acquisition and CapEx'!AU56-'Acquisition and CapEx'!AU24)</f>
        <v>833011.72175105207</v>
      </c>
      <c r="AV17" s="4">
        <f ca="1">SUM('Acquisition and CapEx'!AV56-'Acquisition and CapEx'!AV24)</f>
        <v>709441.36372258398</v>
      </c>
      <c r="AW17" s="4">
        <f ca="1">SUM('Acquisition and CapEx'!AW56-'Acquisition and CapEx'!AW24)</f>
        <v>715534.70565458806</v>
      </c>
      <c r="AX17" s="4">
        <f ca="1">SUM('Acquisition and CapEx'!AX56-'Acquisition and CapEx'!AX24)</f>
        <v>458457.5872923577</v>
      </c>
      <c r="AY17" s="4">
        <f ca="1">SUM('Acquisition and CapEx'!AY56-'Acquisition and CapEx'!AY24)</f>
        <v>462328.43161043117</v>
      </c>
      <c r="AZ17" s="4">
        <f ca="1">SUM('Acquisition and CapEx'!AZ56-'Acquisition and CapEx'!AZ24)</f>
        <v>354873.03867097787</v>
      </c>
      <c r="BA17" s="4">
        <f ca="1">SUM('Acquisition and CapEx'!BA56-'Acquisition and CapEx'!BA24)</f>
        <v>357033.53927399416</v>
      </c>
      <c r="BB17" s="4">
        <f ca="1">SUM('Acquisition and CapEx'!BB56-'Acquisition and CapEx'!BB24)</f>
        <v>549669.94681660645</v>
      </c>
      <c r="BC17" s="4">
        <f ca="1">SUM('Acquisition and CapEx'!BC56-'Acquisition and CapEx'!BC24)</f>
        <v>553686.57040468743</v>
      </c>
      <c r="BD17" s="4">
        <f ca="1">SUM('Acquisition and CapEx'!BD56-'Acquisition and CapEx'!BD24)</f>
        <v>599503.63589827553</v>
      </c>
      <c r="BE17" s="4">
        <f ca="1">SUM('Acquisition and CapEx'!BE56-'Acquisition and CapEx'!BE24)</f>
        <v>603809.35378495837</v>
      </c>
      <c r="BF17" s="4">
        <f ca="1">SUM('Acquisition and CapEx'!BF56-'Acquisition and CapEx'!BF24)</f>
        <v>635805.52771296678</v>
      </c>
      <c r="BG17" s="4">
        <f ca="1">SUM('Acquisition and CapEx'!BG56-'Acquisition and CapEx'!BG24)</f>
        <v>640521.34294869308</v>
      </c>
      <c r="BH17" s="4">
        <f ca="1">SUM('Acquisition and CapEx'!BH56-'Acquisition and CapEx'!BH24)</f>
        <v>645272.13572451333</v>
      </c>
      <c r="BI17" s="4">
        <f ca="1">SUM('Acquisition and CapEx'!BI56-'Acquisition and CapEx'!BI24)</f>
        <v>467260.31017447647</v>
      </c>
    </row>
    <row r="18" spans="1:61" x14ac:dyDescent="0.25">
      <c r="A18" t="s">
        <v>8</v>
      </c>
      <c r="C18" s="4">
        <f ca="1">'Acquisition and CapEx'!C56</f>
        <v>30327833.66</v>
      </c>
      <c r="D18" s="4">
        <f ca="1">'Acquisition and CapEx'!D56</f>
        <v>299373.32391244109</v>
      </c>
      <c r="E18" s="4">
        <f ca="1">'Acquisition and CapEx'!E56</f>
        <v>289635.97272762656</v>
      </c>
      <c r="F18" s="4">
        <f ca="1">'Acquisition and CapEx'!F56</f>
        <v>326580.52865406865</v>
      </c>
      <c r="G18" s="4">
        <f ca="1">'Acquisition and CapEx'!G56</f>
        <v>330608.30617615691</v>
      </c>
      <c r="H18" s="4">
        <f ca="1">'Acquisition and CapEx'!H56</f>
        <v>335184.32232481585</v>
      </c>
      <c r="I18" s="4">
        <f ca="1">'Acquisition and CapEx'!I56</f>
        <v>339834.66639283998</v>
      </c>
      <c r="J18" s="4">
        <f ca="1">'Acquisition and CapEx'!J56</f>
        <v>344560.60945724981</v>
      </c>
      <c r="K18" s="4">
        <f ca="1">'Acquisition and CapEx'!K56</f>
        <v>349363.44452984486</v>
      </c>
      <c r="L18" s="4">
        <f ca="1">'Acquisition and CapEx'!L56</f>
        <v>301962.22607908363</v>
      </c>
      <c r="M18" s="4">
        <f ca="1">'Acquisition and CapEx'!M56</f>
        <v>304433.50062676525</v>
      </c>
      <c r="N18" s="4">
        <f ca="1">'Acquisition and CapEx'!N56</f>
        <v>469688.5338509641</v>
      </c>
      <c r="O18" s="4">
        <f ca="1">'Acquisition and CapEx'!O56</f>
        <v>474622.78843575862</v>
      </c>
      <c r="P18" s="4">
        <f ca="1">'Acquisition and CapEx'!P56</f>
        <v>478590.51740817563</v>
      </c>
      <c r="Q18" s="4">
        <f ca="1">'Acquisition and CapEx'!Q56</f>
        <v>482590.9938402471</v>
      </c>
      <c r="R18" s="4">
        <f ca="1">'Acquisition and CapEx'!R56</f>
        <v>486624.48523599986</v>
      </c>
      <c r="S18" s="4">
        <f ca="1">'Acquisition and CapEx'!S56</f>
        <v>490691.26126611966</v>
      </c>
      <c r="T18" s="4">
        <f ca="1">'Acquisition and CapEx'!T56</f>
        <v>494791.5937853753</v>
      </c>
      <c r="U18" s="4">
        <f ca="1">'Acquisition and CapEx'!U56</f>
        <v>498925.75685018254</v>
      </c>
      <c r="V18" s="4">
        <f ca="1">'Acquisition and CapEx'!V56</f>
        <v>503094.0267363069</v>
      </c>
      <c r="W18" s="4">
        <f ca="1">'Acquisition and CapEx'!W56</f>
        <v>507296.68195671047</v>
      </c>
      <c r="X18" s="4">
        <f ca="1">'Acquisition and CapEx'!X56</f>
        <v>635606.11502961314</v>
      </c>
      <c r="Y18" s="4">
        <f ca="1">'Acquisition and CapEx'!Y56</f>
        <v>640316.24468261283</v>
      </c>
      <c r="Z18" s="4">
        <f ca="1">'Acquisition and CapEx'!Z56</f>
        <v>774754.55539929774</v>
      </c>
      <c r="AA18" s="4">
        <f ca="1">'Acquisition and CapEx'!AA56</f>
        <v>781011.80130218412</v>
      </c>
      <c r="AB18" s="4">
        <f ca="1">'Acquisition and CapEx'!AB56</f>
        <v>557647.53494105651</v>
      </c>
      <c r="AC18" s="4">
        <f ca="1">'Acquisition and CapEx'!AC56</f>
        <v>562980.99261737871</v>
      </c>
      <c r="AD18" s="4">
        <f ca="1">'Acquisition and CapEx'!AD56</f>
        <v>343991.92647780082</v>
      </c>
      <c r="AE18" s="4">
        <f ca="1">'Acquisition and CapEx'!AE56</f>
        <v>346562.62867839338</v>
      </c>
      <c r="AF18" s="4">
        <f ca="1">'Acquisition and CapEx'!AF56</f>
        <v>380286.70550492359</v>
      </c>
      <c r="AG18" s="4">
        <f ca="1">'Acquisition and CapEx'!AG56</f>
        <v>382972.56921339006</v>
      </c>
      <c r="AH18" s="4">
        <f ca="1">'Acquisition and CapEx'!AH56</f>
        <v>487113.56853620638</v>
      </c>
      <c r="AI18" s="4">
        <f ca="1">'Acquisition and CapEx'!AI56</f>
        <v>490368.3688455543</v>
      </c>
      <c r="AJ18" s="4">
        <f ca="1">'Acquisition and CapEx'!AJ56</f>
        <v>560830.46851828718</v>
      </c>
      <c r="AK18" s="4">
        <f ca="1">'Acquisition and CapEx'!AK56</f>
        <v>564990.18835842679</v>
      </c>
      <c r="AL18" s="4">
        <f ca="1">'Acquisition and CapEx'!AL56</f>
        <v>569180.76113919611</v>
      </c>
      <c r="AM18" s="4">
        <f ca="1">'Acquisition and CapEx'!AM56</f>
        <v>573402.4156990702</v>
      </c>
      <c r="AN18" s="4">
        <f ca="1">'Acquisition and CapEx'!AN56</f>
        <v>577655.38257383555</v>
      </c>
      <c r="AO18" s="4">
        <f ca="1">'Acquisition and CapEx'!AO56</f>
        <v>581939.89400917944</v>
      </c>
      <c r="AP18" s="4">
        <f ca="1">'Acquisition and CapEx'!AP56</f>
        <v>586256.18397337175</v>
      </c>
      <c r="AQ18" s="4">
        <f ca="1">'Acquisition and CapEx'!AQ56</f>
        <v>590604.48817004217</v>
      </c>
      <c r="AR18" s="4">
        <f ca="1">'Acquisition and CapEx'!AR56</f>
        <v>728294.95951346948</v>
      </c>
      <c r="AS18" s="4">
        <f ca="1">'Acquisition and CapEx'!AS56</f>
        <v>733598.07153903041</v>
      </c>
      <c r="AT18" s="4">
        <f ca="1">'Acquisition and CapEx'!AT56</f>
        <v>827116.95479800703</v>
      </c>
      <c r="AU18" s="4">
        <f ca="1">'Acquisition and CapEx'!AU56</f>
        <v>833011.72175105207</v>
      </c>
      <c r="AV18" s="4">
        <f ca="1">'Acquisition and CapEx'!AV56</f>
        <v>709441.36372258398</v>
      </c>
      <c r="AW18" s="4">
        <f ca="1">'Acquisition and CapEx'!AW56</f>
        <v>715534.70565458806</v>
      </c>
      <c r="AX18" s="4">
        <f ca="1">'Acquisition and CapEx'!AX56</f>
        <v>458457.5872923577</v>
      </c>
      <c r="AY18" s="4">
        <f ca="1">'Acquisition and CapEx'!AY56</f>
        <v>462328.43161043117</v>
      </c>
      <c r="AZ18" s="4">
        <f ca="1">'Acquisition and CapEx'!AZ56</f>
        <v>354873.03867097787</v>
      </c>
      <c r="BA18" s="4">
        <f ca="1">'Acquisition and CapEx'!BA56</f>
        <v>357033.53927399416</v>
      </c>
      <c r="BB18" s="4">
        <f ca="1">'Acquisition and CapEx'!BB56</f>
        <v>549669.94681660645</v>
      </c>
      <c r="BC18" s="4">
        <f ca="1">'Acquisition and CapEx'!BC56</f>
        <v>553686.57040468743</v>
      </c>
      <c r="BD18" s="4">
        <f ca="1">'Acquisition and CapEx'!BD56</f>
        <v>599503.63589827553</v>
      </c>
      <c r="BE18" s="4">
        <f ca="1">'Acquisition and CapEx'!BE56</f>
        <v>603809.35378495837</v>
      </c>
      <c r="BF18" s="4">
        <f ca="1">'Acquisition and CapEx'!BF56</f>
        <v>635805.52771296678</v>
      </c>
      <c r="BG18" s="4">
        <f ca="1">'Acquisition and CapEx'!BG56</f>
        <v>640521.34294869308</v>
      </c>
      <c r="BH18" s="4">
        <f ca="1">'Acquisition and CapEx'!BH56</f>
        <v>645272.13572451333</v>
      </c>
      <c r="BI18" s="4">
        <f ca="1">'Acquisition and CapEx'!BI56</f>
        <v>467260.31017447647</v>
      </c>
    </row>
    <row r="19" spans="1:61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1:61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1:61" x14ac:dyDescent="0.25">
      <c r="A21" s="9" t="s">
        <v>63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1:61" x14ac:dyDescent="0.25">
      <c r="A22" t="s">
        <v>68</v>
      </c>
      <c r="C22" s="4">
        <f>Financing!C45-Financing!C46+'For Sale'!C89</f>
        <v>17730000</v>
      </c>
      <c r="D22" s="4">
        <f>Financing!D45-Financing!D46+'For Sale'!D89</f>
        <v>0</v>
      </c>
      <c r="E22" s="4">
        <f>Financing!E45-Financing!E46+'For Sale'!E89</f>
        <v>0</v>
      </c>
      <c r="F22" s="4">
        <f>Financing!F45-Financing!F46+'For Sale'!F89</f>
        <v>0</v>
      </c>
      <c r="G22" s="4">
        <f>Financing!G45-Financing!G46+'For Sale'!G89</f>
        <v>0</v>
      </c>
      <c r="H22" s="4">
        <f>Financing!H45-Financing!H46+'For Sale'!H89</f>
        <v>0</v>
      </c>
      <c r="I22" s="4">
        <f>Financing!I45-Financing!I46+'For Sale'!I89</f>
        <v>0</v>
      </c>
      <c r="J22" s="4">
        <f>Financing!J45-Financing!J46+'For Sale'!J89</f>
        <v>0</v>
      </c>
      <c r="K22" s="4">
        <f>Financing!K45-Financing!K46+'For Sale'!K89</f>
        <v>0</v>
      </c>
      <c r="L22" s="4">
        <f>Financing!L45-Financing!L46+'For Sale'!L89</f>
        <v>0</v>
      </c>
      <c r="M22" s="4">
        <f>Financing!M45-Financing!M46+'For Sale'!M89</f>
        <v>0</v>
      </c>
      <c r="N22" s="4">
        <f>Financing!N45-Financing!N46+'For Sale'!N89</f>
        <v>0</v>
      </c>
      <c r="O22" s="4">
        <f>Financing!O45-Financing!O46+'For Sale'!O89</f>
        <v>0</v>
      </c>
      <c r="P22" s="4">
        <f>Financing!P45-Financing!P46+'For Sale'!P89</f>
        <v>0</v>
      </c>
      <c r="Q22" s="4">
        <f>Financing!Q45-Financing!Q46+'For Sale'!Q89</f>
        <v>0</v>
      </c>
      <c r="R22" s="4">
        <f>Financing!R45-Financing!R46+'For Sale'!R89</f>
        <v>0</v>
      </c>
      <c r="S22" s="4">
        <f>Financing!S45-Financing!S46+'For Sale'!S89</f>
        <v>0</v>
      </c>
      <c r="T22" s="4">
        <f ca="1">Financing!T45-Financing!T46+'For Sale'!T89</f>
        <v>23465458.229433887</v>
      </c>
      <c r="U22" s="4">
        <f>Financing!U45-Financing!U46+'For Sale'!U89</f>
        <v>0</v>
      </c>
      <c r="V22" s="4">
        <f>Financing!V45-Financing!V46+'For Sale'!V89</f>
        <v>0</v>
      </c>
      <c r="W22" s="4">
        <f>Financing!W45-Financing!W46+'For Sale'!W89</f>
        <v>0</v>
      </c>
      <c r="X22" s="4">
        <f>Financing!X45-Financing!X46+'For Sale'!X89</f>
        <v>0</v>
      </c>
      <c r="Y22" s="4">
        <f>Financing!Y45-Financing!Y46+'For Sale'!Y89</f>
        <v>0</v>
      </c>
      <c r="Z22" s="4">
        <f>Financing!Z45-Financing!Z46+'For Sale'!Z89</f>
        <v>0</v>
      </c>
      <c r="AA22" s="4">
        <f>Financing!AA45-Financing!AA46+'For Sale'!AA89</f>
        <v>0</v>
      </c>
      <c r="AB22" s="4">
        <f>Financing!AB45-Financing!AB46+'For Sale'!AB89</f>
        <v>0</v>
      </c>
      <c r="AC22" s="4">
        <f>Financing!AC45-Financing!AC46+'For Sale'!AC89</f>
        <v>0</v>
      </c>
      <c r="AD22" s="4">
        <f>Financing!AD45-Financing!AD46+'For Sale'!AD89</f>
        <v>0</v>
      </c>
      <c r="AE22" s="4">
        <f>Financing!AE45-Financing!AE46+'For Sale'!AE89</f>
        <v>0</v>
      </c>
      <c r="AF22" s="4">
        <f>Financing!AF45-Financing!AF46+'For Sale'!AF89</f>
        <v>0</v>
      </c>
      <c r="AG22" s="4">
        <f>Financing!AG45-Financing!AG46+'For Sale'!AG89</f>
        <v>0</v>
      </c>
      <c r="AH22" s="4">
        <f>Financing!AH45-Financing!AH46+'For Sale'!AH89</f>
        <v>0</v>
      </c>
      <c r="AI22" s="4">
        <f>Financing!AI45-Financing!AI46+'For Sale'!AI89</f>
        <v>0</v>
      </c>
      <c r="AJ22" s="4">
        <f>Financing!AJ45-Financing!AJ46+'For Sale'!AJ89</f>
        <v>0</v>
      </c>
      <c r="AK22" s="4">
        <f>Financing!AK45-Financing!AK46+'For Sale'!AK89</f>
        <v>0</v>
      </c>
      <c r="AL22" s="4">
        <f>Financing!AL45-Financing!AL46+'For Sale'!AL89</f>
        <v>0</v>
      </c>
      <c r="AM22" s="4">
        <f>Financing!AM45-Financing!AM46+'For Sale'!AM89</f>
        <v>0</v>
      </c>
      <c r="AN22" s="4">
        <f>Financing!AN45-Financing!AN46+'For Sale'!AN89</f>
        <v>0</v>
      </c>
      <c r="AO22" s="4">
        <f>Financing!AO45-Financing!AO46+'For Sale'!AO89</f>
        <v>0</v>
      </c>
      <c r="AP22" s="4">
        <f>Financing!AP45-Financing!AP46+'For Sale'!AP89</f>
        <v>0</v>
      </c>
      <c r="AQ22" s="4">
        <f>Financing!AQ45-Financing!AQ46+'For Sale'!AQ89</f>
        <v>0</v>
      </c>
      <c r="AR22" s="4">
        <f>Financing!AR45-Financing!AR46+'For Sale'!AR89</f>
        <v>0</v>
      </c>
      <c r="AS22" s="4">
        <f>Financing!AS45-Financing!AS46+'For Sale'!AS89</f>
        <v>0</v>
      </c>
      <c r="AT22" s="4">
        <f>Financing!AT45-Financing!AT46+'For Sale'!AT89</f>
        <v>0</v>
      </c>
      <c r="AU22" s="4">
        <f>Financing!AU45-Financing!AU46+'For Sale'!AU89</f>
        <v>0</v>
      </c>
      <c r="AV22" s="4">
        <f>Financing!AV45-Financing!AV46+'For Sale'!AV89</f>
        <v>0</v>
      </c>
      <c r="AW22" s="4">
        <f>Financing!AW45-Financing!AW46+'For Sale'!AW89</f>
        <v>0</v>
      </c>
      <c r="AX22" s="4">
        <f>Financing!AX45-Financing!AX46+'For Sale'!AX89</f>
        <v>0</v>
      </c>
      <c r="AY22" s="4">
        <f>Financing!AY45-Financing!AY46+'For Sale'!AY89</f>
        <v>0</v>
      </c>
      <c r="AZ22" s="4">
        <f>Financing!AZ45-Financing!AZ46+'For Sale'!AZ89</f>
        <v>0</v>
      </c>
      <c r="BA22" s="4">
        <f>Financing!BA45-Financing!BA46+'For Sale'!BA89</f>
        <v>0</v>
      </c>
      <c r="BB22" s="4">
        <f>Financing!BB45-Financing!BB46+'For Sale'!BB89</f>
        <v>0</v>
      </c>
      <c r="BC22" s="4">
        <f>Financing!BC45-Financing!BC46+'For Sale'!BC89</f>
        <v>0</v>
      </c>
      <c r="BD22" s="4">
        <f>Financing!BD45-Financing!BD46+'For Sale'!BD89</f>
        <v>0</v>
      </c>
      <c r="BE22" s="4">
        <f>Financing!BE45-Financing!BE46+'For Sale'!BE89</f>
        <v>0</v>
      </c>
      <c r="BF22" s="4">
        <f>Financing!BF45-Financing!BF46+'For Sale'!BF89</f>
        <v>0</v>
      </c>
      <c r="BG22" s="4">
        <f>Financing!BG45-Financing!BG46+'For Sale'!BG89</f>
        <v>0</v>
      </c>
      <c r="BH22" s="4">
        <f>Financing!BH45-Financing!BH46+'For Sale'!BH89</f>
        <v>0</v>
      </c>
      <c r="BI22" s="4">
        <f>Financing!BI45-Financing!BI46+'For Sale'!BI89</f>
        <v>0</v>
      </c>
    </row>
    <row r="23" spans="1:61" x14ac:dyDescent="0.25">
      <c r="A23" t="s">
        <v>299</v>
      </c>
      <c r="C23" s="4">
        <f>-Financing!C51</f>
        <v>0</v>
      </c>
      <c r="D23" s="4">
        <f>-Financing!D51</f>
        <v>0</v>
      </c>
      <c r="E23" s="4">
        <f>-Financing!E51</f>
        <v>0</v>
      </c>
      <c r="F23" s="4">
        <f>-Financing!F51</f>
        <v>0</v>
      </c>
      <c r="G23" s="4">
        <f>-Financing!G51</f>
        <v>0</v>
      </c>
      <c r="H23" s="4">
        <f>-Financing!H51</f>
        <v>0</v>
      </c>
      <c r="I23" s="4">
        <f>-Financing!I51</f>
        <v>0</v>
      </c>
      <c r="J23" s="4">
        <f>-Financing!J51</f>
        <v>0</v>
      </c>
      <c r="K23" s="4">
        <f>-Financing!K51</f>
        <v>0</v>
      </c>
      <c r="L23" s="4">
        <f>-Financing!L51</f>
        <v>-74861.655445119715</v>
      </c>
      <c r="M23" s="4">
        <f>-Financing!M51</f>
        <v>-75657.060534224118</v>
      </c>
      <c r="N23" s="4">
        <f>-Financing!N51</f>
        <v>-76460.916802400257</v>
      </c>
      <c r="O23" s="4">
        <f>-Financing!O51</f>
        <v>-77273.314043425722</v>
      </c>
      <c r="P23" s="4">
        <f>-Financing!P51</f>
        <v>-78094.343005137111</v>
      </c>
      <c r="Q23" s="4">
        <f>-Financing!Q51</f>
        <v>-78924.095399566693</v>
      </c>
      <c r="R23" s="4">
        <f>-Financing!R51</f>
        <v>-79762.663913187076</v>
      </c>
      <c r="S23" s="4">
        <f>-Financing!S51</f>
        <v>-80610.142217264685</v>
      </c>
      <c r="T23" s="4">
        <f>-Financing!T51</f>
        <v>-17378355.808639679</v>
      </c>
      <c r="U23" s="4">
        <f ca="1">-Financing!U51</f>
        <v>-87001.675254655653</v>
      </c>
      <c r="V23" s="4">
        <f ca="1">-Financing!V51</f>
        <v>-88089.196195338794</v>
      </c>
      <c r="W23" s="4">
        <f ca="1">-Financing!W51</f>
        <v>-89190.311147780507</v>
      </c>
      <c r="X23" s="4">
        <f ca="1">-Financing!X51</f>
        <v>-90305.190037127759</v>
      </c>
      <c r="Y23" s="4">
        <f ca="1">-Financing!Y51</f>
        <v>-91434.004912591889</v>
      </c>
      <c r="Z23" s="4">
        <f ca="1">-Financing!Z51</f>
        <v>-92576.929973999271</v>
      </c>
      <c r="AA23" s="4">
        <f ca="1">-Financing!AA51</f>
        <v>-93734.141598674294</v>
      </c>
      <c r="AB23" s="4">
        <f ca="1">-Financing!AB51</f>
        <v>-94905.818368657725</v>
      </c>
      <c r="AC23" s="4">
        <f ca="1">-Financing!AC51</f>
        <v>-96092.141098265944</v>
      </c>
      <c r="AD23" s="4">
        <f ca="1">-Financing!AD51</f>
        <v>-97293.29286199424</v>
      </c>
      <c r="AE23" s="4">
        <f ca="1">-Financing!AE51</f>
        <v>-98509.459022769181</v>
      </c>
      <c r="AF23" s="4">
        <f ca="1">-Financing!AF51</f>
        <v>-99740.827260553779</v>
      </c>
      <c r="AG23" s="4">
        <f ca="1">-Financing!AG51</f>
        <v>-100987.58760131069</v>
      </c>
      <c r="AH23" s="4">
        <f ca="1">-Financing!AH51</f>
        <v>-102249.93244632712</v>
      </c>
      <c r="AI23" s="4">
        <f ca="1">-Financing!AI51</f>
        <v>-103528.0566019062</v>
      </c>
      <c r="AJ23" s="4">
        <f ca="1">-Financing!AJ51</f>
        <v>-104822.15730943007</v>
      </c>
      <c r="AK23" s="4">
        <f ca="1">-Financing!AK51</f>
        <v>-106132.43427579792</v>
      </c>
      <c r="AL23" s="4">
        <f ca="1">-Financing!AL51</f>
        <v>-107459.08970424545</v>
      </c>
      <c r="AM23" s="4">
        <f ca="1">-Financing!AM51</f>
        <v>-108802.3283255485</v>
      </c>
      <c r="AN23" s="4">
        <f ca="1">-Financing!AN51</f>
        <v>-110162.35742961784</v>
      </c>
      <c r="AO23" s="4">
        <f ca="1">-Financing!AO51</f>
        <v>-111539.38689748803</v>
      </c>
      <c r="AP23" s="4">
        <f ca="1">-Financing!AP51</f>
        <v>-112933.62923370663</v>
      </c>
      <c r="AQ23" s="4">
        <f ca="1">-Financing!AQ51</f>
        <v>-114345.29959912796</v>
      </c>
      <c r="AR23" s="4">
        <f ca="1">-Financing!AR51</f>
        <v>-115774.61584411713</v>
      </c>
      <c r="AS23" s="4">
        <f ca="1">-Financing!AS51</f>
        <v>-117221.79854216857</v>
      </c>
      <c r="AT23" s="4">
        <f ca="1">-Financing!AT51</f>
        <v>-118687.07102394564</v>
      </c>
      <c r="AU23" s="4">
        <f ca="1">-Financing!AU51</f>
        <v>-120170.65941174497</v>
      </c>
      <c r="AV23" s="4">
        <f ca="1">-Financing!AV51</f>
        <v>-121672.79265439173</v>
      </c>
      <c r="AW23" s="4">
        <f ca="1">-Financing!AW51</f>
        <v>-123193.70256257162</v>
      </c>
      <c r="AX23" s="4">
        <f ca="1">-Financing!AX51</f>
        <v>-124733.62384460378</v>
      </c>
      <c r="AY23" s="4">
        <f ca="1">-Financing!AY51</f>
        <v>-126292.79414266133</v>
      </c>
      <c r="AZ23" s="4">
        <f ca="1">-Financing!AZ51</f>
        <v>-127871.45406944459</v>
      </c>
      <c r="BA23" s="4">
        <f ca="1">-Financing!BA51</f>
        <v>-129469.84724531262</v>
      </c>
      <c r="BB23" s="4">
        <f ca="1">-Financing!BB51</f>
        <v>-131088.22033587904</v>
      </c>
      <c r="BC23" s="4">
        <f ca="1">-Financing!BC51</f>
        <v>-132726.82309007752</v>
      </c>
      <c r="BD23" s="4">
        <f ca="1">-Financing!BD51</f>
        <v>-134385.90837870346</v>
      </c>
      <c r="BE23" s="4">
        <f ca="1">-Financing!BE51</f>
        <v>-136065.73223343724</v>
      </c>
      <c r="BF23" s="4">
        <f ca="1">-Financing!BF51</f>
        <v>-137766.55388635522</v>
      </c>
      <c r="BG23" s="4">
        <f ca="1">-Financing!BG51</f>
        <v>-139488.63580993464</v>
      </c>
      <c r="BH23" s="4">
        <f ca="1">-Financing!BH51</f>
        <v>-141232.24375755884</v>
      </c>
      <c r="BI23" s="4">
        <f ca="1">-Financing!BI51</f>
        <v>-142997.64680452831</v>
      </c>
    </row>
    <row r="24" spans="1:61" x14ac:dyDescent="0.25">
      <c r="A24" t="s">
        <v>8</v>
      </c>
      <c r="C24" s="4">
        <f>C22+C23</f>
        <v>17730000</v>
      </c>
      <c r="D24" s="4">
        <f t="shared" ref="D24:BI24" si="1">D22+D23</f>
        <v>0</v>
      </c>
      <c r="E24" s="4">
        <f t="shared" si="1"/>
        <v>0</v>
      </c>
      <c r="F24" s="4">
        <f t="shared" si="1"/>
        <v>0</v>
      </c>
      <c r="G24" s="4">
        <f t="shared" si="1"/>
        <v>0</v>
      </c>
      <c r="H24" s="4">
        <f t="shared" si="1"/>
        <v>0</v>
      </c>
      <c r="I24" s="4">
        <f t="shared" si="1"/>
        <v>0</v>
      </c>
      <c r="J24" s="4">
        <f t="shared" si="1"/>
        <v>0</v>
      </c>
      <c r="K24" s="4">
        <f t="shared" si="1"/>
        <v>0</v>
      </c>
      <c r="L24" s="4">
        <f t="shared" si="1"/>
        <v>-74861.655445119715</v>
      </c>
      <c r="M24" s="4">
        <f t="shared" si="1"/>
        <v>-75657.060534224118</v>
      </c>
      <c r="N24" s="4">
        <f t="shared" si="1"/>
        <v>-76460.916802400257</v>
      </c>
      <c r="O24" s="4">
        <f t="shared" si="1"/>
        <v>-77273.314043425722</v>
      </c>
      <c r="P24" s="4">
        <f t="shared" si="1"/>
        <v>-78094.343005137111</v>
      </c>
      <c r="Q24" s="4">
        <f t="shared" si="1"/>
        <v>-78924.095399566693</v>
      </c>
      <c r="R24" s="4">
        <f t="shared" si="1"/>
        <v>-79762.663913187076</v>
      </c>
      <c r="S24" s="4">
        <f t="shared" si="1"/>
        <v>-80610.142217264685</v>
      </c>
      <c r="T24" s="4">
        <f t="shared" ca="1" si="1"/>
        <v>6087102.4207942076</v>
      </c>
      <c r="U24" s="4">
        <f t="shared" ca="1" si="1"/>
        <v>-87001.675254655653</v>
      </c>
      <c r="V24" s="4">
        <f t="shared" ca="1" si="1"/>
        <v>-88089.196195338794</v>
      </c>
      <c r="W24" s="4">
        <f t="shared" ca="1" si="1"/>
        <v>-89190.311147780507</v>
      </c>
      <c r="X24" s="4">
        <f t="shared" ca="1" si="1"/>
        <v>-90305.190037127759</v>
      </c>
      <c r="Y24" s="4">
        <f t="shared" ca="1" si="1"/>
        <v>-91434.004912591889</v>
      </c>
      <c r="Z24" s="4">
        <f t="shared" ca="1" si="1"/>
        <v>-92576.929973999271</v>
      </c>
      <c r="AA24" s="4">
        <f t="shared" ca="1" si="1"/>
        <v>-93734.141598674294</v>
      </c>
      <c r="AB24" s="4">
        <f t="shared" ca="1" si="1"/>
        <v>-94905.818368657725</v>
      </c>
      <c r="AC24" s="4">
        <f t="shared" ca="1" si="1"/>
        <v>-96092.141098265944</v>
      </c>
      <c r="AD24" s="4">
        <f t="shared" ca="1" si="1"/>
        <v>-97293.29286199424</v>
      </c>
      <c r="AE24" s="4">
        <f t="shared" ca="1" si="1"/>
        <v>-98509.459022769181</v>
      </c>
      <c r="AF24" s="4">
        <f t="shared" ca="1" si="1"/>
        <v>-99740.827260553779</v>
      </c>
      <c r="AG24" s="4">
        <f t="shared" ca="1" si="1"/>
        <v>-100987.58760131069</v>
      </c>
      <c r="AH24" s="4">
        <f t="shared" ca="1" si="1"/>
        <v>-102249.93244632712</v>
      </c>
      <c r="AI24" s="4">
        <f t="shared" ca="1" si="1"/>
        <v>-103528.0566019062</v>
      </c>
      <c r="AJ24" s="4">
        <f t="shared" ca="1" si="1"/>
        <v>-104822.15730943007</v>
      </c>
      <c r="AK24" s="4">
        <f t="shared" ca="1" si="1"/>
        <v>-106132.43427579792</v>
      </c>
      <c r="AL24" s="4">
        <f t="shared" ca="1" si="1"/>
        <v>-107459.08970424545</v>
      </c>
      <c r="AM24" s="4">
        <f t="shared" ca="1" si="1"/>
        <v>-108802.3283255485</v>
      </c>
      <c r="AN24" s="4">
        <f t="shared" ca="1" si="1"/>
        <v>-110162.35742961784</v>
      </c>
      <c r="AO24" s="4">
        <f t="shared" ca="1" si="1"/>
        <v>-111539.38689748803</v>
      </c>
      <c r="AP24" s="4">
        <f t="shared" ca="1" si="1"/>
        <v>-112933.62923370663</v>
      </c>
      <c r="AQ24" s="4">
        <f t="shared" ca="1" si="1"/>
        <v>-114345.29959912796</v>
      </c>
      <c r="AR24" s="4">
        <f t="shared" ca="1" si="1"/>
        <v>-115774.61584411713</v>
      </c>
      <c r="AS24" s="4">
        <f t="shared" ca="1" si="1"/>
        <v>-117221.79854216857</v>
      </c>
      <c r="AT24" s="4">
        <f t="shared" ca="1" si="1"/>
        <v>-118687.07102394564</v>
      </c>
      <c r="AU24" s="4">
        <f t="shared" ca="1" si="1"/>
        <v>-120170.65941174497</v>
      </c>
      <c r="AV24" s="4">
        <f t="shared" ca="1" si="1"/>
        <v>-121672.79265439173</v>
      </c>
      <c r="AW24" s="4">
        <f t="shared" ca="1" si="1"/>
        <v>-123193.70256257162</v>
      </c>
      <c r="AX24" s="4">
        <f t="shared" ca="1" si="1"/>
        <v>-124733.62384460378</v>
      </c>
      <c r="AY24" s="4">
        <f t="shared" ca="1" si="1"/>
        <v>-126292.79414266133</v>
      </c>
      <c r="AZ24" s="4">
        <f t="shared" ca="1" si="1"/>
        <v>-127871.45406944459</v>
      </c>
      <c r="BA24" s="4">
        <f t="shared" ca="1" si="1"/>
        <v>-129469.84724531262</v>
      </c>
      <c r="BB24" s="4">
        <f t="shared" ca="1" si="1"/>
        <v>-131088.22033587904</v>
      </c>
      <c r="BC24" s="4">
        <f t="shared" ca="1" si="1"/>
        <v>-132726.82309007752</v>
      </c>
      <c r="BD24" s="4">
        <f t="shared" ca="1" si="1"/>
        <v>-134385.90837870346</v>
      </c>
      <c r="BE24" s="4">
        <f t="shared" ca="1" si="1"/>
        <v>-136065.73223343724</v>
      </c>
      <c r="BF24" s="4">
        <f t="shared" ca="1" si="1"/>
        <v>-137766.55388635522</v>
      </c>
      <c r="BG24" s="4">
        <f t="shared" ca="1" si="1"/>
        <v>-139488.63580993464</v>
      </c>
      <c r="BH24" s="4">
        <f t="shared" ca="1" si="1"/>
        <v>-141232.24375755884</v>
      </c>
      <c r="BI24" s="4">
        <f t="shared" ca="1" si="1"/>
        <v>-142997.64680452831</v>
      </c>
    </row>
    <row r="25" spans="1:61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x14ac:dyDescent="0.25">
      <c r="A26" s="9" t="s">
        <v>64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1" x14ac:dyDescent="0.25">
      <c r="A27" t="s">
        <v>70</v>
      </c>
      <c r="C27" s="4">
        <f ca="1">C13-C18+C24</f>
        <v>-12393780.078282315</v>
      </c>
      <c r="D27" s="4">
        <f t="shared" ref="D27:BI27" ca="1" si="2">D13-D18+D24</f>
        <v>65465.41600232292</v>
      </c>
      <c r="E27" s="4">
        <f t="shared" ca="1" si="2"/>
        <v>105584.51877583371</v>
      </c>
      <c r="F27" s="4">
        <f t="shared" ca="1" si="2"/>
        <v>105012.70635722892</v>
      </c>
      <c r="G27" s="4">
        <f t="shared" ca="1" si="2"/>
        <v>145501.62903343659</v>
      </c>
      <c r="H27" s="4">
        <f t="shared" ca="1" si="2"/>
        <v>182081.56155831652</v>
      </c>
      <c r="I27" s="4">
        <f t="shared" ca="1" si="2"/>
        <v>219756.85259266268</v>
      </c>
      <c r="J27" s="4">
        <f t="shared" ca="1" si="2"/>
        <v>259116.54398298479</v>
      </c>
      <c r="K27" s="4">
        <f t="shared" ca="1" si="2"/>
        <v>299674.6505648279</v>
      </c>
      <c r="L27" s="4">
        <f t="shared" ca="1" si="2"/>
        <v>264301.55868395639</v>
      </c>
      <c r="M27" s="4">
        <f t="shared" ca="1" si="2"/>
        <v>254099.86813903888</v>
      </c>
      <c r="N27" s="4">
        <f t="shared" ca="1" si="2"/>
        <v>107723.62692006171</v>
      </c>
      <c r="O27" s="4">
        <f t="shared" ca="1" si="2"/>
        <v>122425.90316798323</v>
      </c>
      <c r="P27" s="4">
        <f t="shared" ca="1" si="2"/>
        <v>138511.07081898645</v>
      </c>
      <c r="Q27" s="4">
        <f t="shared" ca="1" si="2"/>
        <v>154854.60087503475</v>
      </c>
      <c r="R27" s="4">
        <f t="shared" ca="1" si="2"/>
        <v>175029.16987022533</v>
      </c>
      <c r="S27" s="4">
        <f t="shared" ca="1" si="2"/>
        <v>193199.34192772111</v>
      </c>
      <c r="T27" s="4">
        <f t="shared" ca="1" si="2"/>
        <v>6400935.3465358401</v>
      </c>
      <c r="U27" s="4">
        <f t="shared" ca="1" si="2"/>
        <v>130776.83370352478</v>
      </c>
      <c r="V27" s="4">
        <f t="shared" ca="1" si="2"/>
        <v>151173.51571790432</v>
      </c>
      <c r="W27" s="4">
        <f t="shared" ca="1" si="2"/>
        <v>171869.2322313913</v>
      </c>
      <c r="X27" s="4">
        <f t="shared" ca="1" si="2"/>
        <v>51307.772032202629</v>
      </c>
      <c r="Y27" s="4">
        <f t="shared" ca="1" si="2"/>
        <v>54179.214233044419</v>
      </c>
      <c r="Z27" s="4">
        <f t="shared" ca="1" si="2"/>
        <v>-61373.86073405412</v>
      </c>
      <c r="AA27" s="4">
        <f t="shared" ca="1" si="2"/>
        <v>-48723.649464718474</v>
      </c>
      <c r="AB27" s="4">
        <f t="shared" ca="1" si="2"/>
        <v>221535.88127383543</v>
      </c>
      <c r="AC27" s="4">
        <f t="shared" ca="1" si="2"/>
        <v>263254.40970708936</v>
      </c>
      <c r="AD27" s="4">
        <f t="shared" ca="1" si="2"/>
        <v>492800.44013678527</v>
      </c>
      <c r="AE27" s="4">
        <f t="shared" ca="1" si="2"/>
        <v>500339.5378794084</v>
      </c>
      <c r="AF27" s="4">
        <f t="shared" ca="1" si="2"/>
        <v>472483.09536546288</v>
      </c>
      <c r="AG27" s="4">
        <f t="shared" ca="1" si="2"/>
        <v>475399.7474070451</v>
      </c>
      <c r="AH27" s="4">
        <f t="shared" ca="1" si="2"/>
        <v>368952.82682103402</v>
      </c>
      <c r="AI27" s="4">
        <f t="shared" ca="1" si="2"/>
        <v>362752.581577937</v>
      </c>
      <c r="AJ27" s="4">
        <f t="shared" ca="1" si="2"/>
        <v>300638.16344829521</v>
      </c>
      <c r="AK27" s="4">
        <f t="shared" ca="1" si="2"/>
        <v>304886.37549348606</v>
      </c>
      <c r="AL27" s="4">
        <f t="shared" ca="1" si="2"/>
        <v>309164.41100876534</v>
      </c>
      <c r="AM27" s="4">
        <f t="shared" ca="1" si="2"/>
        <v>313472.47012415336</v>
      </c>
      <c r="AN27" s="4">
        <f t="shared" ca="1" si="2"/>
        <v>317810.75419064419</v>
      </c>
      <c r="AO27" s="4">
        <f t="shared" ca="1" si="2"/>
        <v>322179.46578596078</v>
      </c>
      <c r="AP27" s="4">
        <f t="shared" ca="1" si="2"/>
        <v>327203.61502232344</v>
      </c>
      <c r="AQ27" s="4">
        <f t="shared" ca="1" si="2"/>
        <v>332267.31676226039</v>
      </c>
      <c r="AR27" s="4">
        <f t="shared" ca="1" si="2"/>
        <v>201247.20411914797</v>
      </c>
      <c r="AS27" s="4">
        <f t="shared" ca="1" si="2"/>
        <v>202647.96809074457</v>
      </c>
      <c r="AT27" s="4">
        <f t="shared" ca="1" si="2"/>
        <v>106150.24150730873</v>
      </c>
      <c r="AU27" s="4">
        <f t="shared" ca="1" si="2"/>
        <v>97159.802433169505</v>
      </c>
      <c r="AV27" s="4">
        <f t="shared" ca="1" si="2"/>
        <v>254548.68805567536</v>
      </c>
      <c r="AW27" s="4">
        <f t="shared" ca="1" si="2"/>
        <v>282705.84040616557</v>
      </c>
      <c r="AX27" s="4">
        <f t="shared" ca="1" si="2"/>
        <v>566267.98933394614</v>
      </c>
      <c r="AY27" s="4">
        <f t="shared" ca="1" si="2"/>
        <v>589210.73596672784</v>
      </c>
      <c r="AZ27" s="4">
        <f t="shared" ca="1" si="2"/>
        <v>691077.90734047035</v>
      </c>
      <c r="BA27" s="4">
        <f t="shared" ca="1" si="2"/>
        <v>683173.31453014538</v>
      </c>
      <c r="BB27" s="4">
        <f t="shared" ca="1" si="2"/>
        <v>498602.99000363646</v>
      </c>
      <c r="BC27" s="4">
        <f t="shared" ca="1" si="2"/>
        <v>502701.32511423377</v>
      </c>
      <c r="BD27" s="4">
        <f t="shared" ca="1" si="2"/>
        <v>461875.72536467138</v>
      </c>
      <c r="BE27" s="4">
        <f t="shared" ca="1" si="2"/>
        <v>462562.0513175563</v>
      </c>
      <c r="BF27" s="4">
        <f t="shared" ca="1" si="2"/>
        <v>440252.82385312358</v>
      </c>
      <c r="BG27" s="4">
        <f t="shared" ca="1" si="2"/>
        <v>445293.61555349902</v>
      </c>
      <c r="BH27" s="4">
        <f t="shared" ca="1" si="2"/>
        <v>451855.61069254286</v>
      </c>
      <c r="BI27" s="4">
        <f t="shared" ca="1" si="2"/>
        <v>641833.13186097599</v>
      </c>
    </row>
    <row r="30" spans="1:61" x14ac:dyDescent="0.25">
      <c r="A30" t="s">
        <v>103</v>
      </c>
      <c r="C30" s="4">
        <f ca="1">IF(C27&lt;=0,-C27,0)</f>
        <v>12393780.078282315</v>
      </c>
      <c r="D30" s="4">
        <f t="shared" ref="D30:BI30" ca="1" si="3">IF(D27&lt;=0,-D27,0)</f>
        <v>0</v>
      </c>
      <c r="E30" s="4">
        <f t="shared" ca="1" si="3"/>
        <v>0</v>
      </c>
      <c r="F30" s="4">
        <f t="shared" ca="1" si="3"/>
        <v>0</v>
      </c>
      <c r="G30" s="4">
        <f t="shared" ca="1" si="3"/>
        <v>0</v>
      </c>
      <c r="H30" s="4">
        <f t="shared" ca="1" si="3"/>
        <v>0</v>
      </c>
      <c r="I30" s="4">
        <f t="shared" ca="1" si="3"/>
        <v>0</v>
      </c>
      <c r="J30" s="4">
        <f t="shared" ca="1" si="3"/>
        <v>0</v>
      </c>
      <c r="K30" s="4">
        <f t="shared" ca="1" si="3"/>
        <v>0</v>
      </c>
      <c r="L30" s="4">
        <f t="shared" ca="1" si="3"/>
        <v>0</v>
      </c>
      <c r="M30" s="4">
        <f t="shared" ca="1" si="3"/>
        <v>0</v>
      </c>
      <c r="N30" s="4">
        <f t="shared" ca="1" si="3"/>
        <v>0</v>
      </c>
      <c r="O30" s="4">
        <f t="shared" ca="1" si="3"/>
        <v>0</v>
      </c>
      <c r="P30" s="4">
        <f t="shared" ca="1" si="3"/>
        <v>0</v>
      </c>
      <c r="Q30" s="4">
        <f t="shared" ca="1" si="3"/>
        <v>0</v>
      </c>
      <c r="R30" s="4">
        <f t="shared" ca="1" si="3"/>
        <v>0</v>
      </c>
      <c r="S30" s="4">
        <f t="shared" ca="1" si="3"/>
        <v>0</v>
      </c>
      <c r="T30" s="4">
        <f t="shared" ca="1" si="3"/>
        <v>0</v>
      </c>
      <c r="U30" s="4">
        <f t="shared" ca="1" si="3"/>
        <v>0</v>
      </c>
      <c r="V30" s="4">
        <f t="shared" ca="1" si="3"/>
        <v>0</v>
      </c>
      <c r="W30" s="4">
        <f t="shared" ca="1" si="3"/>
        <v>0</v>
      </c>
      <c r="X30" s="4">
        <f t="shared" ca="1" si="3"/>
        <v>0</v>
      </c>
      <c r="Y30" s="4">
        <f t="shared" ca="1" si="3"/>
        <v>0</v>
      </c>
      <c r="Z30" s="4">
        <f t="shared" ca="1" si="3"/>
        <v>61373.86073405412</v>
      </c>
      <c r="AA30" s="4">
        <f t="shared" ca="1" si="3"/>
        <v>48723.649464718474</v>
      </c>
      <c r="AB30" s="4">
        <f t="shared" ca="1" si="3"/>
        <v>0</v>
      </c>
      <c r="AC30" s="4">
        <f t="shared" ca="1" si="3"/>
        <v>0</v>
      </c>
      <c r="AD30" s="4">
        <f t="shared" ca="1" si="3"/>
        <v>0</v>
      </c>
      <c r="AE30" s="4">
        <f t="shared" ca="1" si="3"/>
        <v>0</v>
      </c>
      <c r="AF30" s="4">
        <f t="shared" ca="1" si="3"/>
        <v>0</v>
      </c>
      <c r="AG30" s="4">
        <f t="shared" ca="1" si="3"/>
        <v>0</v>
      </c>
      <c r="AH30" s="4">
        <f t="shared" ca="1" si="3"/>
        <v>0</v>
      </c>
      <c r="AI30" s="4">
        <f t="shared" ca="1" si="3"/>
        <v>0</v>
      </c>
      <c r="AJ30" s="4">
        <f t="shared" ca="1" si="3"/>
        <v>0</v>
      </c>
      <c r="AK30" s="4">
        <f t="shared" ca="1" si="3"/>
        <v>0</v>
      </c>
      <c r="AL30" s="4">
        <f t="shared" ca="1" si="3"/>
        <v>0</v>
      </c>
      <c r="AM30" s="4">
        <f t="shared" ca="1" si="3"/>
        <v>0</v>
      </c>
      <c r="AN30" s="4">
        <f t="shared" ca="1" si="3"/>
        <v>0</v>
      </c>
      <c r="AO30" s="4">
        <f t="shared" ca="1" si="3"/>
        <v>0</v>
      </c>
      <c r="AP30" s="4">
        <f t="shared" ca="1" si="3"/>
        <v>0</v>
      </c>
      <c r="AQ30" s="4">
        <f t="shared" ca="1" si="3"/>
        <v>0</v>
      </c>
      <c r="AR30" s="4">
        <f t="shared" ca="1" si="3"/>
        <v>0</v>
      </c>
      <c r="AS30" s="4">
        <f t="shared" ca="1" si="3"/>
        <v>0</v>
      </c>
      <c r="AT30" s="4">
        <f t="shared" ca="1" si="3"/>
        <v>0</v>
      </c>
      <c r="AU30" s="4">
        <f t="shared" ca="1" si="3"/>
        <v>0</v>
      </c>
      <c r="AV30" s="4">
        <f t="shared" ca="1" si="3"/>
        <v>0</v>
      </c>
      <c r="AW30" s="4">
        <f t="shared" ca="1" si="3"/>
        <v>0</v>
      </c>
      <c r="AX30" s="4">
        <f t="shared" ca="1" si="3"/>
        <v>0</v>
      </c>
      <c r="AY30" s="4">
        <f t="shared" ca="1" si="3"/>
        <v>0</v>
      </c>
      <c r="AZ30" s="4">
        <f t="shared" ca="1" si="3"/>
        <v>0</v>
      </c>
      <c r="BA30" s="4">
        <f t="shared" ca="1" si="3"/>
        <v>0</v>
      </c>
      <c r="BB30" s="4">
        <f t="shared" ca="1" si="3"/>
        <v>0</v>
      </c>
      <c r="BC30" s="4">
        <f t="shared" ca="1" si="3"/>
        <v>0</v>
      </c>
      <c r="BD30" s="4">
        <f t="shared" ca="1" si="3"/>
        <v>0</v>
      </c>
      <c r="BE30" s="4">
        <f t="shared" ca="1" si="3"/>
        <v>0</v>
      </c>
      <c r="BF30" s="4">
        <f t="shared" ca="1" si="3"/>
        <v>0</v>
      </c>
      <c r="BG30" s="4">
        <f t="shared" ca="1" si="3"/>
        <v>0</v>
      </c>
      <c r="BH30" s="4">
        <f t="shared" ca="1" si="3"/>
        <v>0</v>
      </c>
      <c r="BI30" s="4">
        <f t="shared" ca="1" si="3"/>
        <v>0</v>
      </c>
    </row>
    <row r="31" spans="1:61" x14ac:dyDescent="0.25">
      <c r="A31" t="s">
        <v>104</v>
      </c>
      <c r="C31" s="4">
        <f ca="1">C27+C30</f>
        <v>0</v>
      </c>
      <c r="D31" s="4">
        <f t="shared" ref="D31:BI31" ca="1" si="4">D27+D30</f>
        <v>65465.41600232292</v>
      </c>
      <c r="E31" s="4">
        <f t="shared" ca="1" si="4"/>
        <v>105584.51877583371</v>
      </c>
      <c r="F31" s="4">
        <f t="shared" ca="1" si="4"/>
        <v>105012.70635722892</v>
      </c>
      <c r="G31" s="4">
        <f t="shared" ca="1" si="4"/>
        <v>145501.62903343659</v>
      </c>
      <c r="H31" s="4">
        <f t="shared" ca="1" si="4"/>
        <v>182081.56155831652</v>
      </c>
      <c r="I31" s="4">
        <f t="shared" ca="1" si="4"/>
        <v>219756.85259266268</v>
      </c>
      <c r="J31" s="4">
        <f t="shared" ca="1" si="4"/>
        <v>259116.54398298479</v>
      </c>
      <c r="K31" s="4">
        <f t="shared" ca="1" si="4"/>
        <v>299674.6505648279</v>
      </c>
      <c r="L31" s="4">
        <f t="shared" ca="1" si="4"/>
        <v>264301.55868395639</v>
      </c>
      <c r="M31" s="4">
        <f t="shared" ca="1" si="4"/>
        <v>254099.86813903888</v>
      </c>
      <c r="N31" s="4">
        <f t="shared" ca="1" si="4"/>
        <v>107723.62692006171</v>
      </c>
      <c r="O31" s="4">
        <f t="shared" ca="1" si="4"/>
        <v>122425.90316798323</v>
      </c>
      <c r="P31" s="4">
        <f t="shared" ca="1" si="4"/>
        <v>138511.07081898645</v>
      </c>
      <c r="Q31" s="4">
        <f t="shared" ca="1" si="4"/>
        <v>154854.60087503475</v>
      </c>
      <c r="R31" s="4">
        <f t="shared" ca="1" si="4"/>
        <v>175029.16987022533</v>
      </c>
      <c r="S31" s="4">
        <f t="shared" ca="1" si="4"/>
        <v>193199.34192772111</v>
      </c>
      <c r="T31" s="4">
        <f t="shared" ca="1" si="4"/>
        <v>6400935.3465358401</v>
      </c>
      <c r="U31" s="4">
        <f t="shared" ca="1" si="4"/>
        <v>130776.83370352478</v>
      </c>
      <c r="V31" s="4">
        <f t="shared" ca="1" si="4"/>
        <v>151173.51571790432</v>
      </c>
      <c r="W31" s="4">
        <f t="shared" ca="1" si="4"/>
        <v>171869.2322313913</v>
      </c>
      <c r="X31" s="4">
        <f t="shared" ca="1" si="4"/>
        <v>51307.772032202629</v>
      </c>
      <c r="Y31" s="4">
        <f t="shared" ca="1" si="4"/>
        <v>54179.214233044419</v>
      </c>
      <c r="Z31" s="4">
        <f t="shared" ca="1" si="4"/>
        <v>0</v>
      </c>
      <c r="AA31" s="4">
        <f t="shared" ca="1" si="4"/>
        <v>0</v>
      </c>
      <c r="AB31" s="4">
        <f t="shared" ca="1" si="4"/>
        <v>221535.88127383543</v>
      </c>
      <c r="AC31" s="4">
        <f t="shared" ca="1" si="4"/>
        <v>263254.40970708936</v>
      </c>
      <c r="AD31" s="4">
        <f t="shared" ca="1" si="4"/>
        <v>492800.44013678527</v>
      </c>
      <c r="AE31" s="4">
        <f t="shared" ca="1" si="4"/>
        <v>500339.5378794084</v>
      </c>
      <c r="AF31" s="4">
        <f t="shared" ca="1" si="4"/>
        <v>472483.09536546288</v>
      </c>
      <c r="AG31" s="4">
        <f t="shared" ca="1" si="4"/>
        <v>475399.7474070451</v>
      </c>
      <c r="AH31" s="4">
        <f t="shared" ca="1" si="4"/>
        <v>368952.82682103402</v>
      </c>
      <c r="AI31" s="4">
        <f t="shared" ca="1" si="4"/>
        <v>362752.581577937</v>
      </c>
      <c r="AJ31" s="4">
        <f t="shared" ca="1" si="4"/>
        <v>300638.16344829521</v>
      </c>
      <c r="AK31" s="4">
        <f t="shared" ca="1" si="4"/>
        <v>304886.37549348606</v>
      </c>
      <c r="AL31" s="4">
        <f t="shared" ca="1" si="4"/>
        <v>309164.41100876534</v>
      </c>
      <c r="AM31" s="4">
        <f t="shared" ca="1" si="4"/>
        <v>313472.47012415336</v>
      </c>
      <c r="AN31" s="4">
        <f t="shared" ca="1" si="4"/>
        <v>317810.75419064419</v>
      </c>
      <c r="AO31" s="4">
        <f t="shared" ca="1" si="4"/>
        <v>322179.46578596078</v>
      </c>
      <c r="AP31" s="4">
        <f t="shared" ca="1" si="4"/>
        <v>327203.61502232344</v>
      </c>
      <c r="AQ31" s="4">
        <f t="shared" ca="1" si="4"/>
        <v>332267.31676226039</v>
      </c>
      <c r="AR31" s="4">
        <f t="shared" ca="1" si="4"/>
        <v>201247.20411914797</v>
      </c>
      <c r="AS31" s="4">
        <f t="shared" ca="1" si="4"/>
        <v>202647.96809074457</v>
      </c>
      <c r="AT31" s="4">
        <f t="shared" ca="1" si="4"/>
        <v>106150.24150730873</v>
      </c>
      <c r="AU31" s="4">
        <f t="shared" ca="1" si="4"/>
        <v>97159.802433169505</v>
      </c>
      <c r="AV31" s="4">
        <f t="shared" ca="1" si="4"/>
        <v>254548.68805567536</v>
      </c>
      <c r="AW31" s="4">
        <f t="shared" ca="1" si="4"/>
        <v>282705.84040616557</v>
      </c>
      <c r="AX31" s="4">
        <f t="shared" ca="1" si="4"/>
        <v>566267.98933394614</v>
      </c>
      <c r="AY31" s="4">
        <f t="shared" ca="1" si="4"/>
        <v>589210.73596672784</v>
      </c>
      <c r="AZ31" s="4">
        <f t="shared" ca="1" si="4"/>
        <v>691077.90734047035</v>
      </c>
      <c r="BA31" s="4">
        <f t="shared" ca="1" si="4"/>
        <v>683173.31453014538</v>
      </c>
      <c r="BB31" s="4">
        <f t="shared" ca="1" si="4"/>
        <v>498602.99000363646</v>
      </c>
      <c r="BC31" s="4">
        <f t="shared" ca="1" si="4"/>
        <v>502701.32511423377</v>
      </c>
      <c r="BD31" s="4">
        <f t="shared" ca="1" si="4"/>
        <v>461875.72536467138</v>
      </c>
      <c r="BE31" s="4">
        <f t="shared" ca="1" si="4"/>
        <v>462562.0513175563</v>
      </c>
      <c r="BF31" s="4">
        <f t="shared" ca="1" si="4"/>
        <v>440252.82385312358</v>
      </c>
      <c r="BG31" s="4">
        <f t="shared" ca="1" si="4"/>
        <v>445293.61555349902</v>
      </c>
      <c r="BH31" s="4">
        <f t="shared" ca="1" si="4"/>
        <v>451855.61069254286</v>
      </c>
      <c r="BI31" s="4">
        <f t="shared" ca="1" si="4"/>
        <v>641833.13186097599</v>
      </c>
    </row>
    <row r="32" spans="1:61" x14ac:dyDescent="0.25">
      <c r="A32" t="s">
        <v>105</v>
      </c>
      <c r="C32" s="4">
        <f ca="1">C30+B32</f>
        <v>12393780.078282315</v>
      </c>
      <c r="D32" s="4">
        <f t="shared" ref="D32:BI32" ca="1" si="5">D30+C32</f>
        <v>12393780.078282315</v>
      </c>
      <c r="E32" s="4">
        <f t="shared" ca="1" si="5"/>
        <v>12393780.078282315</v>
      </c>
      <c r="F32" s="4">
        <f t="shared" ca="1" si="5"/>
        <v>12393780.078282315</v>
      </c>
      <c r="G32" s="4">
        <f t="shared" ca="1" si="5"/>
        <v>12393780.078282315</v>
      </c>
      <c r="H32" s="4">
        <f t="shared" ca="1" si="5"/>
        <v>12393780.078282315</v>
      </c>
      <c r="I32" s="4">
        <f t="shared" ca="1" si="5"/>
        <v>12393780.078282315</v>
      </c>
      <c r="J32" s="4">
        <f t="shared" ca="1" si="5"/>
        <v>12393780.078282315</v>
      </c>
      <c r="K32" s="4">
        <f t="shared" ca="1" si="5"/>
        <v>12393780.078282315</v>
      </c>
      <c r="L32" s="4">
        <f t="shared" ca="1" si="5"/>
        <v>12393780.078282315</v>
      </c>
      <c r="M32" s="4">
        <f t="shared" ca="1" si="5"/>
        <v>12393780.078282315</v>
      </c>
      <c r="N32" s="4">
        <f t="shared" ca="1" si="5"/>
        <v>12393780.078282315</v>
      </c>
      <c r="O32" s="4">
        <f t="shared" ca="1" si="5"/>
        <v>12393780.078282315</v>
      </c>
      <c r="P32" s="4">
        <f t="shared" ca="1" si="5"/>
        <v>12393780.078282315</v>
      </c>
      <c r="Q32" s="4">
        <f t="shared" ca="1" si="5"/>
        <v>12393780.078282315</v>
      </c>
      <c r="R32" s="4">
        <f t="shared" ca="1" si="5"/>
        <v>12393780.078282315</v>
      </c>
      <c r="S32" s="4">
        <f t="shared" ca="1" si="5"/>
        <v>12393780.078282315</v>
      </c>
      <c r="T32" s="4">
        <f t="shared" ca="1" si="5"/>
        <v>12393780.078282315</v>
      </c>
      <c r="U32" s="4">
        <f t="shared" ca="1" si="5"/>
        <v>12393780.078282315</v>
      </c>
      <c r="V32" s="4">
        <f t="shared" ca="1" si="5"/>
        <v>12393780.078282315</v>
      </c>
      <c r="W32" s="4">
        <f t="shared" ca="1" si="5"/>
        <v>12393780.078282315</v>
      </c>
      <c r="X32" s="4">
        <f t="shared" ca="1" si="5"/>
        <v>12393780.078282315</v>
      </c>
      <c r="Y32" s="4">
        <f t="shared" ca="1" si="5"/>
        <v>12393780.078282315</v>
      </c>
      <c r="Z32" s="4">
        <f t="shared" ca="1" si="5"/>
        <v>12455153.93901637</v>
      </c>
      <c r="AA32" s="4">
        <f t="shared" ca="1" si="5"/>
        <v>12503877.588481089</v>
      </c>
      <c r="AB32" s="4">
        <f t="shared" ca="1" si="5"/>
        <v>12503877.588481089</v>
      </c>
      <c r="AC32" s="4">
        <f t="shared" ca="1" si="5"/>
        <v>12503877.588481089</v>
      </c>
      <c r="AD32" s="4">
        <f t="shared" ca="1" si="5"/>
        <v>12503877.588481089</v>
      </c>
      <c r="AE32" s="4">
        <f t="shared" ca="1" si="5"/>
        <v>12503877.588481089</v>
      </c>
      <c r="AF32" s="4">
        <f t="shared" ca="1" si="5"/>
        <v>12503877.588481089</v>
      </c>
      <c r="AG32" s="4">
        <f t="shared" ca="1" si="5"/>
        <v>12503877.588481089</v>
      </c>
      <c r="AH32" s="4">
        <f t="shared" ca="1" si="5"/>
        <v>12503877.588481089</v>
      </c>
      <c r="AI32" s="4">
        <f t="shared" ca="1" si="5"/>
        <v>12503877.588481089</v>
      </c>
      <c r="AJ32" s="4">
        <f t="shared" ca="1" si="5"/>
        <v>12503877.588481089</v>
      </c>
      <c r="AK32" s="4">
        <f t="shared" ca="1" si="5"/>
        <v>12503877.588481089</v>
      </c>
      <c r="AL32" s="4">
        <f t="shared" ca="1" si="5"/>
        <v>12503877.588481089</v>
      </c>
      <c r="AM32" s="4">
        <f t="shared" ca="1" si="5"/>
        <v>12503877.588481089</v>
      </c>
      <c r="AN32" s="4">
        <f t="shared" ca="1" si="5"/>
        <v>12503877.588481089</v>
      </c>
      <c r="AO32" s="4">
        <f t="shared" ca="1" si="5"/>
        <v>12503877.588481089</v>
      </c>
      <c r="AP32" s="4">
        <f t="shared" ca="1" si="5"/>
        <v>12503877.588481089</v>
      </c>
      <c r="AQ32" s="4">
        <f t="shared" ca="1" si="5"/>
        <v>12503877.588481089</v>
      </c>
      <c r="AR32" s="4">
        <f t="shared" ca="1" si="5"/>
        <v>12503877.588481089</v>
      </c>
      <c r="AS32" s="4">
        <f t="shared" ca="1" si="5"/>
        <v>12503877.588481089</v>
      </c>
      <c r="AT32" s="4">
        <f t="shared" ca="1" si="5"/>
        <v>12503877.588481089</v>
      </c>
      <c r="AU32" s="4">
        <f t="shared" ca="1" si="5"/>
        <v>12503877.588481089</v>
      </c>
      <c r="AV32" s="4">
        <f t="shared" ca="1" si="5"/>
        <v>12503877.588481089</v>
      </c>
      <c r="AW32" s="4">
        <f t="shared" ca="1" si="5"/>
        <v>12503877.588481089</v>
      </c>
      <c r="AX32" s="4">
        <f t="shared" ca="1" si="5"/>
        <v>12503877.588481089</v>
      </c>
      <c r="AY32" s="4">
        <f t="shared" ca="1" si="5"/>
        <v>12503877.588481089</v>
      </c>
      <c r="AZ32" s="4">
        <f t="shared" ca="1" si="5"/>
        <v>12503877.588481089</v>
      </c>
      <c r="BA32" s="4">
        <f t="shared" ca="1" si="5"/>
        <v>12503877.588481089</v>
      </c>
      <c r="BB32" s="4">
        <f t="shared" ca="1" si="5"/>
        <v>12503877.588481089</v>
      </c>
      <c r="BC32" s="4">
        <f t="shared" ca="1" si="5"/>
        <v>12503877.588481089</v>
      </c>
      <c r="BD32" s="4">
        <f t="shared" ca="1" si="5"/>
        <v>12503877.588481089</v>
      </c>
      <c r="BE32" s="4">
        <f t="shared" ca="1" si="5"/>
        <v>12503877.588481089</v>
      </c>
      <c r="BF32" s="4">
        <f t="shared" ca="1" si="5"/>
        <v>12503877.588481089</v>
      </c>
      <c r="BG32" s="4">
        <f t="shared" ca="1" si="5"/>
        <v>12503877.588481089</v>
      </c>
      <c r="BH32" s="4">
        <f t="shared" ca="1" si="5"/>
        <v>12503877.588481089</v>
      </c>
      <c r="BI32" s="4">
        <f t="shared" ca="1" si="5"/>
        <v>12503877.588481089</v>
      </c>
    </row>
    <row r="33" spans="1:61" x14ac:dyDescent="0.25">
      <c r="A33" t="s">
        <v>106</v>
      </c>
      <c r="C33" s="4">
        <f ca="1">C31+B33</f>
        <v>0</v>
      </c>
      <c r="D33" s="4">
        <f t="shared" ref="D33:BI33" ca="1" si="6">D31+C33</f>
        <v>65465.41600232292</v>
      </c>
      <c r="E33" s="4">
        <f t="shared" ca="1" si="6"/>
        <v>171049.93477815663</v>
      </c>
      <c r="F33" s="4">
        <f t="shared" ca="1" si="6"/>
        <v>276062.64113538555</v>
      </c>
      <c r="G33" s="4">
        <f t="shared" ca="1" si="6"/>
        <v>421564.27016882214</v>
      </c>
      <c r="H33" s="4">
        <f t="shared" ca="1" si="6"/>
        <v>603645.83172713872</v>
      </c>
      <c r="I33" s="4">
        <f t="shared" ca="1" si="6"/>
        <v>823402.6843198014</v>
      </c>
      <c r="J33" s="4">
        <f t="shared" ca="1" si="6"/>
        <v>1082519.2283027861</v>
      </c>
      <c r="K33" s="4">
        <f t="shared" ca="1" si="6"/>
        <v>1382193.8788676141</v>
      </c>
      <c r="L33" s="4">
        <f t="shared" ca="1" si="6"/>
        <v>1646495.4375515706</v>
      </c>
      <c r="M33" s="4">
        <f t="shared" ca="1" si="6"/>
        <v>1900595.3056906094</v>
      </c>
      <c r="N33" s="4">
        <f t="shared" ca="1" si="6"/>
        <v>2008318.932610671</v>
      </c>
      <c r="O33" s="4">
        <f t="shared" ca="1" si="6"/>
        <v>2130744.8357786541</v>
      </c>
      <c r="P33" s="4">
        <f t="shared" ca="1" si="6"/>
        <v>2269255.9065976404</v>
      </c>
      <c r="Q33" s="4">
        <f t="shared" ca="1" si="6"/>
        <v>2424110.5074726753</v>
      </c>
      <c r="R33" s="4">
        <f t="shared" ca="1" si="6"/>
        <v>2599139.6773429005</v>
      </c>
      <c r="S33" s="4">
        <f t="shared" ca="1" si="6"/>
        <v>2792339.0192706217</v>
      </c>
      <c r="T33" s="4">
        <f t="shared" ca="1" si="6"/>
        <v>9193274.3658064622</v>
      </c>
      <c r="U33" s="4">
        <f t="shared" ca="1" si="6"/>
        <v>9324051.1995099876</v>
      </c>
      <c r="V33" s="4">
        <f t="shared" ca="1" si="6"/>
        <v>9475224.7152278926</v>
      </c>
      <c r="W33" s="4">
        <f t="shared" ca="1" si="6"/>
        <v>9647093.9474592842</v>
      </c>
      <c r="X33" s="4">
        <f t="shared" ca="1" si="6"/>
        <v>9698401.7194914874</v>
      </c>
      <c r="Y33" s="4">
        <f t="shared" ca="1" si="6"/>
        <v>9752580.9337245319</v>
      </c>
      <c r="Z33" s="4">
        <f t="shared" ca="1" si="6"/>
        <v>9752580.9337245319</v>
      </c>
      <c r="AA33" s="4">
        <f t="shared" ca="1" si="6"/>
        <v>9752580.9337245319</v>
      </c>
      <c r="AB33" s="4">
        <f t="shared" ca="1" si="6"/>
        <v>9974116.8149983678</v>
      </c>
      <c r="AC33" s="4">
        <f t="shared" ca="1" si="6"/>
        <v>10237371.224705458</v>
      </c>
      <c r="AD33" s="4">
        <f t="shared" ca="1" si="6"/>
        <v>10730171.664842242</v>
      </c>
      <c r="AE33" s="4">
        <f t="shared" ca="1" si="6"/>
        <v>11230511.202721652</v>
      </c>
      <c r="AF33" s="4">
        <f t="shared" ca="1" si="6"/>
        <v>11702994.298087114</v>
      </c>
      <c r="AG33" s="4">
        <f t="shared" ca="1" si="6"/>
        <v>12178394.04549416</v>
      </c>
      <c r="AH33" s="4">
        <f t="shared" ca="1" si="6"/>
        <v>12547346.872315194</v>
      </c>
      <c r="AI33" s="4">
        <f t="shared" ca="1" si="6"/>
        <v>12910099.453893131</v>
      </c>
      <c r="AJ33" s="4">
        <f t="shared" ca="1" si="6"/>
        <v>13210737.617341425</v>
      </c>
      <c r="AK33" s="4">
        <f t="shared" ca="1" si="6"/>
        <v>13515623.992834911</v>
      </c>
      <c r="AL33" s="4">
        <f t="shared" ca="1" si="6"/>
        <v>13824788.403843677</v>
      </c>
      <c r="AM33" s="4">
        <f t="shared" ca="1" si="6"/>
        <v>14138260.87396783</v>
      </c>
      <c r="AN33" s="4">
        <f t="shared" ca="1" si="6"/>
        <v>14456071.628158474</v>
      </c>
      <c r="AO33" s="4">
        <f t="shared" ca="1" si="6"/>
        <v>14778251.093944436</v>
      </c>
      <c r="AP33" s="4">
        <f t="shared" ca="1" si="6"/>
        <v>15105454.70896676</v>
      </c>
      <c r="AQ33" s="4">
        <f t="shared" ca="1" si="6"/>
        <v>15437722.025729021</v>
      </c>
      <c r="AR33" s="4">
        <f t="shared" ca="1" si="6"/>
        <v>15638969.229848169</v>
      </c>
      <c r="AS33" s="4">
        <f t="shared" ca="1" si="6"/>
        <v>15841617.197938913</v>
      </c>
      <c r="AT33" s="4">
        <f t="shared" ca="1" si="6"/>
        <v>15947767.439446222</v>
      </c>
      <c r="AU33" s="4">
        <f t="shared" ca="1" si="6"/>
        <v>16044927.241879392</v>
      </c>
      <c r="AV33" s="4">
        <f t="shared" ca="1" si="6"/>
        <v>16299475.929935068</v>
      </c>
      <c r="AW33" s="4">
        <f t="shared" ca="1" si="6"/>
        <v>16582181.770341234</v>
      </c>
      <c r="AX33" s="4">
        <f t="shared" ca="1" si="6"/>
        <v>17148449.759675179</v>
      </c>
      <c r="AY33" s="4">
        <f t="shared" ca="1" si="6"/>
        <v>17737660.495641906</v>
      </c>
      <c r="AZ33" s="4">
        <f t="shared" ca="1" si="6"/>
        <v>18428738.402982377</v>
      </c>
      <c r="BA33" s="4">
        <f t="shared" ca="1" si="6"/>
        <v>19111911.717512522</v>
      </c>
      <c r="BB33" s="4">
        <f t="shared" ca="1" si="6"/>
        <v>19610514.70751616</v>
      </c>
      <c r="BC33" s="4">
        <f t="shared" ca="1" si="6"/>
        <v>20113216.032630395</v>
      </c>
      <c r="BD33" s="4">
        <f t="shared" ca="1" si="6"/>
        <v>20575091.757995065</v>
      </c>
      <c r="BE33" s="4">
        <f t="shared" ca="1" si="6"/>
        <v>21037653.809312623</v>
      </c>
      <c r="BF33" s="4">
        <f t="shared" ca="1" si="6"/>
        <v>21477906.633165747</v>
      </c>
      <c r="BG33" s="4">
        <f t="shared" ca="1" si="6"/>
        <v>21923200.248719245</v>
      </c>
      <c r="BH33" s="4">
        <f t="shared" ca="1" si="6"/>
        <v>22375055.859411787</v>
      </c>
      <c r="BI33" s="4">
        <f t="shared" ca="1" si="6"/>
        <v>23016888.991272762</v>
      </c>
    </row>
    <row r="35" spans="1:61" x14ac:dyDescent="0.25">
      <c r="A35" t="s">
        <v>579</v>
      </c>
    </row>
    <row r="36" spans="1:61" x14ac:dyDescent="0.25">
      <c r="A36" t="s">
        <v>580</v>
      </c>
      <c r="C36" s="5">
        <f ca="1">MAX(0,MIN(C31,C24+'For Sale'!C79))</f>
        <v>0</v>
      </c>
      <c r="D36" s="5">
        <f ca="1">MAX(0,MIN(D31,D24+'For Sale'!D79))</f>
        <v>0</v>
      </c>
      <c r="E36" s="5">
        <f ca="1">MAX(0,MIN(E31,E24+'For Sale'!E79))</f>
        <v>0</v>
      </c>
      <c r="F36" s="5">
        <f ca="1">MAX(0,MIN(F31,F24+'For Sale'!F79))</f>
        <v>0</v>
      </c>
      <c r="G36" s="5">
        <f ca="1">MAX(0,MIN(G31,G24+'For Sale'!G79))</f>
        <v>0</v>
      </c>
      <c r="H36" s="5">
        <f ca="1">MAX(0,MIN(H31,H24+'For Sale'!H79))</f>
        <v>0</v>
      </c>
      <c r="I36" s="5">
        <f ca="1">MAX(0,MIN(I31,I24+'For Sale'!I79))</f>
        <v>0</v>
      </c>
      <c r="J36" s="5">
        <f ca="1">MAX(0,MIN(J31,J24+'For Sale'!J79))</f>
        <v>0</v>
      </c>
      <c r="K36" s="5">
        <f ca="1">MAX(0,MIN(K31,K24+'For Sale'!K79))</f>
        <v>0</v>
      </c>
      <c r="L36" s="5">
        <f ca="1">MAX(0,MIN(L31,L24+'For Sale'!L79))</f>
        <v>0</v>
      </c>
      <c r="M36" s="5">
        <f ca="1">MAX(0,MIN(M31,M24+'For Sale'!M79))</f>
        <v>0</v>
      </c>
      <c r="N36" s="5">
        <f ca="1">MAX(0,MIN(N31,N24+'For Sale'!N79))</f>
        <v>0</v>
      </c>
      <c r="O36" s="5">
        <f ca="1">MAX(0,MIN(O31,O24+'For Sale'!O79))</f>
        <v>0</v>
      </c>
      <c r="P36" s="5">
        <f ca="1">MAX(0,MIN(P31,P24+'For Sale'!P79))</f>
        <v>0</v>
      </c>
      <c r="Q36" s="5">
        <f ca="1">MAX(0,MIN(Q31,Q24+'For Sale'!Q79))</f>
        <v>0</v>
      </c>
      <c r="R36" s="5">
        <f ca="1">MAX(0,MIN(R31,R24+'For Sale'!R79))</f>
        <v>0</v>
      </c>
      <c r="S36" s="5">
        <f ca="1">MAX(0,MIN(S31,S24+'For Sale'!S79))</f>
        <v>0</v>
      </c>
      <c r="T36" s="5">
        <f ca="1">MAX(0,MIN(T31,T24+'For Sale'!T79))</f>
        <v>6087102.4207942076</v>
      </c>
      <c r="U36" s="5">
        <f ca="1">MAX(0,MIN(U31,U24+'For Sale'!U79))</f>
        <v>0</v>
      </c>
      <c r="V36" s="5">
        <f ca="1">MAX(0,MIN(V31,V24+'For Sale'!V79))</f>
        <v>0</v>
      </c>
      <c r="W36" s="5">
        <f ca="1">MAX(0,MIN(W31,W24+'For Sale'!W79))</f>
        <v>0</v>
      </c>
      <c r="X36" s="5">
        <f ca="1">MAX(0,MIN(X31,X24+'For Sale'!X79))</f>
        <v>0</v>
      </c>
      <c r="Y36" s="5">
        <f ca="1">MAX(0,MIN(Y31,Y24+'For Sale'!Y79))</f>
        <v>0</v>
      </c>
      <c r="Z36" s="5">
        <f ca="1">MAX(0,MIN(Z31,Z24+'For Sale'!Z79))</f>
        <v>0</v>
      </c>
      <c r="AA36" s="5">
        <f ca="1">MAX(0,MIN(AA31,AA24+'For Sale'!AA79))</f>
        <v>0</v>
      </c>
      <c r="AB36" s="5">
        <f ca="1">MAX(0,MIN(AB31,AB24+'For Sale'!AB79))</f>
        <v>0</v>
      </c>
      <c r="AC36" s="5">
        <f ca="1">MAX(0,MIN(AC31,AC24+'For Sale'!AC79))</f>
        <v>0</v>
      </c>
      <c r="AD36" s="5">
        <f ca="1">MAX(0,MIN(AD31,AD24+'For Sale'!AD79))</f>
        <v>0</v>
      </c>
      <c r="AE36" s="5">
        <f ca="1">MAX(0,MIN(AE31,AE24+'For Sale'!AE79))</f>
        <v>0</v>
      </c>
      <c r="AF36" s="5">
        <f ca="1">MAX(0,MIN(AF31,AF24+'For Sale'!AF79))</f>
        <v>0</v>
      </c>
      <c r="AG36" s="5">
        <f ca="1">MAX(0,MIN(AG31,AG24+'For Sale'!AG79))</f>
        <v>0</v>
      </c>
      <c r="AH36" s="5">
        <f ca="1">MAX(0,MIN(AH31,AH24+'For Sale'!AH79))</f>
        <v>0</v>
      </c>
      <c r="AI36" s="5">
        <f ca="1">MAX(0,MIN(AI31,AI24+'For Sale'!AI79))</f>
        <v>0</v>
      </c>
      <c r="AJ36" s="5">
        <f ca="1">MAX(0,MIN(AJ31,AJ24+'For Sale'!AJ79))</f>
        <v>0</v>
      </c>
      <c r="AK36" s="5">
        <f ca="1">MAX(0,MIN(AK31,AK24+'For Sale'!AK79))</f>
        <v>0</v>
      </c>
      <c r="AL36" s="5">
        <f ca="1">MAX(0,MIN(AL31,AL24+'For Sale'!AL79))</f>
        <v>0</v>
      </c>
      <c r="AM36" s="5">
        <f ca="1">MAX(0,MIN(AM31,AM24+'For Sale'!AM79))</f>
        <v>0</v>
      </c>
      <c r="AN36" s="5">
        <f ca="1">MAX(0,MIN(AN31,AN24+'For Sale'!AN79))</f>
        <v>0</v>
      </c>
      <c r="AO36" s="5">
        <f ca="1">MAX(0,MIN(AO31,AO24+'For Sale'!AO79))</f>
        <v>0</v>
      </c>
      <c r="AP36" s="5">
        <f ca="1">MAX(0,MIN(AP31,AP24+'For Sale'!AP79))</f>
        <v>0</v>
      </c>
      <c r="AQ36" s="5">
        <f ca="1">MAX(0,MIN(AQ31,AQ24+'For Sale'!AQ79))</f>
        <v>0</v>
      </c>
      <c r="AR36" s="5">
        <f ca="1">MAX(0,MIN(AR31,AR24+'For Sale'!AR79))</f>
        <v>0</v>
      </c>
      <c r="AS36" s="5">
        <f ca="1">MAX(0,MIN(AS31,AS24+'For Sale'!AS79))</f>
        <v>0</v>
      </c>
      <c r="AT36" s="5">
        <f ca="1">MAX(0,MIN(AT31,AT24+'For Sale'!AT79))</f>
        <v>0</v>
      </c>
      <c r="AU36" s="5">
        <f ca="1">MAX(0,MIN(AU31,AU24+'For Sale'!AU79))</f>
        <v>0</v>
      </c>
      <c r="AV36" s="5">
        <f ca="1">MAX(0,MIN(AV31,AV24+'For Sale'!AV79))</f>
        <v>0</v>
      </c>
      <c r="AW36" s="5">
        <f ca="1">MAX(0,MIN(AW31,AW24+'For Sale'!AW79))</f>
        <v>0</v>
      </c>
      <c r="AX36" s="5">
        <f ca="1">MAX(0,MIN(AX31,AX24+'For Sale'!AX79))</f>
        <v>0</v>
      </c>
      <c r="AY36" s="5">
        <f ca="1">MAX(0,MIN(AY31,AY24+'For Sale'!AY79))</f>
        <v>0</v>
      </c>
      <c r="AZ36" s="5">
        <f ca="1">MAX(0,MIN(AZ31,AZ24+'For Sale'!AZ79))</f>
        <v>0</v>
      </c>
      <c r="BA36" s="5">
        <f ca="1">MAX(0,MIN(BA31,BA24+'For Sale'!BA79))</f>
        <v>0</v>
      </c>
      <c r="BB36" s="5">
        <f ca="1">MAX(0,MIN(BB31,BB24+'For Sale'!BB79))</f>
        <v>0</v>
      </c>
      <c r="BC36" s="5">
        <f ca="1">MAX(0,MIN(BC31,BC24+'For Sale'!BC79))</f>
        <v>0</v>
      </c>
      <c r="BD36" s="5">
        <f ca="1">MAX(0,MIN(BD31,BD24+'For Sale'!BD79))</f>
        <v>0</v>
      </c>
      <c r="BE36" s="5">
        <f ca="1">MAX(0,MIN(BE31,BE24+'For Sale'!BE79))</f>
        <v>0</v>
      </c>
      <c r="BF36" s="5">
        <f ca="1">MAX(0,MIN(BF31,BF24+'For Sale'!BF79))</f>
        <v>0</v>
      </c>
      <c r="BG36" s="5">
        <f ca="1">MAX(0,MIN(BG31,BG24+'For Sale'!BG79))</f>
        <v>0</v>
      </c>
      <c r="BH36" s="5">
        <f ca="1">MAX(0,MIN(BH31,BH24+'For Sale'!BH79))</f>
        <v>0</v>
      </c>
      <c r="BI36" s="5">
        <f ca="1">MAX(0,MIN(BI31,BI24+'For Sale'!BI79))</f>
        <v>0</v>
      </c>
    </row>
    <row r="37" spans="1:61" x14ac:dyDescent="0.25">
      <c r="A37" t="s">
        <v>61</v>
      </c>
      <c r="C37" s="5">
        <f ca="1">C31-C36</f>
        <v>0</v>
      </c>
      <c r="D37" s="5">
        <f t="shared" ref="D37:BI37" ca="1" si="7">D31-D36</f>
        <v>65465.41600232292</v>
      </c>
      <c r="E37" s="5">
        <f t="shared" ca="1" si="7"/>
        <v>105584.51877583371</v>
      </c>
      <c r="F37" s="5">
        <f t="shared" ca="1" si="7"/>
        <v>105012.70635722892</v>
      </c>
      <c r="G37" s="5">
        <f t="shared" ca="1" si="7"/>
        <v>145501.62903343659</v>
      </c>
      <c r="H37" s="5">
        <f t="shared" ca="1" si="7"/>
        <v>182081.56155831652</v>
      </c>
      <c r="I37" s="5">
        <f t="shared" ca="1" si="7"/>
        <v>219756.85259266268</v>
      </c>
      <c r="J37" s="5">
        <f t="shared" ca="1" si="7"/>
        <v>259116.54398298479</v>
      </c>
      <c r="K37" s="5">
        <f t="shared" ca="1" si="7"/>
        <v>299674.6505648279</v>
      </c>
      <c r="L37" s="5">
        <f t="shared" ca="1" si="7"/>
        <v>264301.55868395639</v>
      </c>
      <c r="M37" s="5">
        <f t="shared" ca="1" si="7"/>
        <v>254099.86813903888</v>
      </c>
      <c r="N37" s="5">
        <f t="shared" ca="1" si="7"/>
        <v>107723.62692006171</v>
      </c>
      <c r="O37" s="5">
        <f t="shared" ca="1" si="7"/>
        <v>122425.90316798323</v>
      </c>
      <c r="P37" s="5">
        <f t="shared" ca="1" si="7"/>
        <v>138511.07081898645</v>
      </c>
      <c r="Q37" s="5">
        <f t="shared" ca="1" si="7"/>
        <v>154854.60087503475</v>
      </c>
      <c r="R37" s="5">
        <f t="shared" ca="1" si="7"/>
        <v>175029.16987022533</v>
      </c>
      <c r="S37" s="5">
        <f t="shared" ca="1" si="7"/>
        <v>193199.34192772111</v>
      </c>
      <c r="T37" s="5">
        <f t="shared" ca="1" si="7"/>
        <v>313832.92574163247</v>
      </c>
      <c r="U37" s="5">
        <f t="shared" ca="1" si="7"/>
        <v>130776.83370352478</v>
      </c>
      <c r="V37" s="5">
        <f t="shared" ca="1" si="7"/>
        <v>151173.51571790432</v>
      </c>
      <c r="W37" s="5">
        <f t="shared" ca="1" si="7"/>
        <v>171869.2322313913</v>
      </c>
      <c r="X37" s="5">
        <f t="shared" ca="1" si="7"/>
        <v>51307.772032202629</v>
      </c>
      <c r="Y37" s="5">
        <f t="shared" ca="1" si="7"/>
        <v>54179.214233044419</v>
      </c>
      <c r="Z37" s="5">
        <f t="shared" ca="1" si="7"/>
        <v>0</v>
      </c>
      <c r="AA37" s="5">
        <f t="shared" ca="1" si="7"/>
        <v>0</v>
      </c>
      <c r="AB37" s="5">
        <f t="shared" ca="1" si="7"/>
        <v>221535.88127383543</v>
      </c>
      <c r="AC37" s="5">
        <f t="shared" ca="1" si="7"/>
        <v>263254.40970708936</v>
      </c>
      <c r="AD37" s="5">
        <f t="shared" ca="1" si="7"/>
        <v>492800.44013678527</v>
      </c>
      <c r="AE37" s="5">
        <f t="shared" ca="1" si="7"/>
        <v>500339.5378794084</v>
      </c>
      <c r="AF37" s="5">
        <f t="shared" ca="1" si="7"/>
        <v>472483.09536546288</v>
      </c>
      <c r="AG37" s="5">
        <f t="shared" ca="1" si="7"/>
        <v>475399.7474070451</v>
      </c>
      <c r="AH37" s="5">
        <f t="shared" ca="1" si="7"/>
        <v>368952.82682103402</v>
      </c>
      <c r="AI37" s="5">
        <f t="shared" ca="1" si="7"/>
        <v>362752.581577937</v>
      </c>
      <c r="AJ37" s="5">
        <f t="shared" ca="1" si="7"/>
        <v>300638.16344829521</v>
      </c>
      <c r="AK37" s="5">
        <f t="shared" ca="1" si="7"/>
        <v>304886.37549348606</v>
      </c>
      <c r="AL37" s="5">
        <f t="shared" ca="1" si="7"/>
        <v>309164.41100876534</v>
      </c>
      <c r="AM37" s="5">
        <f t="shared" ca="1" si="7"/>
        <v>313472.47012415336</v>
      </c>
      <c r="AN37" s="5">
        <f t="shared" ca="1" si="7"/>
        <v>317810.75419064419</v>
      </c>
      <c r="AO37" s="5">
        <f t="shared" ca="1" si="7"/>
        <v>322179.46578596078</v>
      </c>
      <c r="AP37" s="5">
        <f t="shared" ca="1" si="7"/>
        <v>327203.61502232344</v>
      </c>
      <c r="AQ37" s="5">
        <f t="shared" ca="1" si="7"/>
        <v>332267.31676226039</v>
      </c>
      <c r="AR37" s="5">
        <f t="shared" ca="1" si="7"/>
        <v>201247.20411914797</v>
      </c>
      <c r="AS37" s="5">
        <f t="shared" ca="1" si="7"/>
        <v>202647.96809074457</v>
      </c>
      <c r="AT37" s="5">
        <f t="shared" ca="1" si="7"/>
        <v>106150.24150730873</v>
      </c>
      <c r="AU37" s="5">
        <f t="shared" ca="1" si="7"/>
        <v>97159.802433169505</v>
      </c>
      <c r="AV37" s="5">
        <f t="shared" ca="1" si="7"/>
        <v>254548.68805567536</v>
      </c>
      <c r="AW37" s="5">
        <f t="shared" ca="1" si="7"/>
        <v>282705.84040616557</v>
      </c>
      <c r="AX37" s="5">
        <f t="shared" ca="1" si="7"/>
        <v>566267.98933394614</v>
      </c>
      <c r="AY37" s="5">
        <f t="shared" ca="1" si="7"/>
        <v>589210.73596672784</v>
      </c>
      <c r="AZ37" s="5">
        <f t="shared" ca="1" si="7"/>
        <v>691077.90734047035</v>
      </c>
      <c r="BA37" s="5">
        <f t="shared" ca="1" si="7"/>
        <v>683173.31453014538</v>
      </c>
      <c r="BB37" s="5">
        <f t="shared" ca="1" si="7"/>
        <v>498602.99000363646</v>
      </c>
      <c r="BC37" s="5">
        <f t="shared" ca="1" si="7"/>
        <v>502701.32511423377</v>
      </c>
      <c r="BD37" s="5">
        <f t="shared" ca="1" si="7"/>
        <v>461875.72536467138</v>
      </c>
      <c r="BE37" s="5">
        <f t="shared" ca="1" si="7"/>
        <v>462562.0513175563</v>
      </c>
      <c r="BF37" s="5">
        <f t="shared" ca="1" si="7"/>
        <v>440252.82385312358</v>
      </c>
      <c r="BG37" s="5">
        <f t="shared" ca="1" si="7"/>
        <v>445293.61555349902</v>
      </c>
      <c r="BH37" s="5">
        <f t="shared" ca="1" si="7"/>
        <v>451855.61069254286</v>
      </c>
      <c r="BI37" s="5">
        <f t="shared" ca="1" si="7"/>
        <v>641833.13186097599</v>
      </c>
    </row>
    <row r="39" spans="1:61" x14ac:dyDescent="0.25">
      <c r="A39" t="s">
        <v>633</v>
      </c>
      <c r="C39" s="5">
        <f ca="1">C8-SUM(C9:C10)-C18</f>
        <v>-29947272.66</v>
      </c>
      <c r="D39" s="5">
        <f t="shared" ref="D39:BI39" ca="1" si="8">D8-SUM(D9:D10)-D18</f>
        <v>305767.84768858639</v>
      </c>
      <c r="E39" s="5">
        <f t="shared" ca="1" si="8"/>
        <v>350495.50054871023</v>
      </c>
      <c r="F39" s="5">
        <f t="shared" ca="1" si="8"/>
        <v>354688.52059680008</v>
      </c>
      <c r="G39" s="5">
        <f t="shared" ca="1" si="8"/>
        <v>392618.27701295359</v>
      </c>
      <c r="H39" s="5">
        <f t="shared" ca="1" si="8"/>
        <v>431077.08047381922</v>
      </c>
      <c r="I39" s="5">
        <f t="shared" ca="1" si="8"/>
        <v>470560.91302801948</v>
      </c>
      <c r="J39" s="5">
        <f t="shared" ca="1" si="8"/>
        <v>511090.98635823879</v>
      </c>
      <c r="K39" s="5">
        <f t="shared" ca="1" si="8"/>
        <v>552688.90896353917</v>
      </c>
      <c r="L39" s="5">
        <f t="shared" ca="1" si="8"/>
        <v>592899.10178354441</v>
      </c>
      <c r="M39" s="5">
        <f t="shared" ca="1" si="8"/>
        <v>583405.80137867853</v>
      </c>
      <c r="N39" s="5">
        <f t="shared" ca="1" si="8"/>
        <v>438859.98232198885</v>
      </c>
      <c r="O39" s="5">
        <f t="shared" ca="1" si="8"/>
        <v>455360.41866267071</v>
      </c>
      <c r="P39" s="5">
        <f t="shared" ca="1" si="8"/>
        <v>473095.36396048008</v>
      </c>
      <c r="Q39" s="5">
        <f t="shared" ca="1" si="8"/>
        <v>491068.3412611314</v>
      </c>
      <c r="R39" s="5">
        <f t="shared" ca="1" si="8"/>
        <v>509281.90591379994</v>
      </c>
      <c r="S39" s="5">
        <f t="shared" ca="1" si="8"/>
        <v>527738.63807923393</v>
      </c>
      <c r="T39" s="5">
        <f t="shared" ca="1" si="8"/>
        <v>546441.14295723638</v>
      </c>
      <c r="U39" s="5">
        <f t="shared" ca="1" si="8"/>
        <v>565392.0510161533</v>
      </c>
      <c r="V39" s="5">
        <f t="shared" ca="1" si="8"/>
        <v>584594.01822439465</v>
      </c>
      <c r="W39" s="5">
        <f t="shared" ca="1" si="8"/>
        <v>604049.72628399497</v>
      </c>
      <c r="X39" s="5">
        <f t="shared" ca="1" si="8"/>
        <v>484332.21315232979</v>
      </c>
      <c r="Y39" s="5">
        <f t="shared" ca="1" si="8"/>
        <v>488033.12965444033</v>
      </c>
      <c r="Z39" s="5">
        <f t="shared" ca="1" si="8"/>
        <v>379302.41173363989</v>
      </c>
      <c r="AA39" s="5">
        <f t="shared" ca="1" si="8"/>
        <v>398788.09069567942</v>
      </c>
      <c r="AB39" s="5">
        <f t="shared" ca="1" si="8"/>
        <v>671375.21084964438</v>
      </c>
      <c r="AC39" s="5">
        <f t="shared" ca="1" si="8"/>
        <v>715349.36446705763</v>
      </c>
      <c r="AD39" s="5">
        <f t="shared" ca="1" si="8"/>
        <v>945636.90766425966</v>
      </c>
      <c r="AE39" s="5">
        <f t="shared" ca="1" si="8"/>
        <v>953861.46946397121</v>
      </c>
      <c r="AF39" s="5">
        <f t="shared" ca="1" si="8"/>
        <v>926099.9104586537</v>
      </c>
      <c r="AG39" s="5">
        <f t="shared" ca="1" si="8"/>
        <v>929016.36481580581</v>
      </c>
      <c r="AH39" s="5">
        <f t="shared" ca="1" si="8"/>
        <v>823909.65758613753</v>
      </c>
      <c r="AI39" s="5">
        <f t="shared" ca="1" si="8"/>
        <v>819061.13210626715</v>
      </c>
      <c r="AJ39" s="5">
        <f t="shared" ca="1" si="8"/>
        <v>758311.16502997489</v>
      </c>
      <c r="AK39" s="5">
        <f t="shared" ca="1" si="8"/>
        <v>763935.6133708579</v>
      </c>
      <c r="AL39" s="5">
        <f t="shared" ca="1" si="8"/>
        <v>769601.77864879719</v>
      </c>
      <c r="AM39" s="5">
        <f t="shared" ca="1" si="8"/>
        <v>775309.97028130584</v>
      </c>
      <c r="AN39" s="5">
        <f t="shared" ca="1" si="8"/>
        <v>781060.49998087436</v>
      </c>
      <c r="AO39" s="5">
        <f t="shared" ca="1" si="8"/>
        <v>786853.68177198339</v>
      </c>
      <c r="AP39" s="5">
        <f t="shared" ca="1" si="8"/>
        <v>792689.8320082596</v>
      </c>
      <c r="AQ39" s="5">
        <f t="shared" ca="1" si="8"/>
        <v>798569.26938974415</v>
      </c>
      <c r="AR39" s="5">
        <f t="shared" ca="1" si="8"/>
        <v>667940.36024350685</v>
      </c>
      <c r="AS39" s="5">
        <f t="shared" ca="1" si="8"/>
        <v>669727.1400908113</v>
      </c>
      <c r="AT39" s="5">
        <f t="shared" ca="1" si="8"/>
        <v>578733.13933865575</v>
      </c>
      <c r="AU39" s="5">
        <f t="shared" ca="1" si="8"/>
        <v>575323.50829702604</v>
      </c>
      <c r="AV39" s="5">
        <f t="shared" ca="1" si="8"/>
        <v>736646.65998752532</v>
      </c>
      <c r="AW39" s="5">
        <f t="shared" ca="1" si="8"/>
        <v>768788.66539747245</v>
      </c>
      <c r="AX39" s="5">
        <f t="shared" ca="1" si="8"/>
        <v>1052326.9515445372</v>
      </c>
      <c r="AY39" s="5">
        <f t="shared" ca="1" si="8"/>
        <v>1075228.1467598919</v>
      </c>
      <c r="AZ39" s="5">
        <f t="shared" ca="1" si="8"/>
        <v>1178596.8935966615</v>
      </c>
      <c r="BA39" s="5">
        <f t="shared" ca="1" si="8"/>
        <v>1172204.5394670689</v>
      </c>
      <c r="BB39" s="5">
        <f t="shared" ca="1" si="8"/>
        <v>988929.39462831523</v>
      </c>
      <c r="BC39" s="5">
        <f t="shared" ca="1" si="8"/>
        <v>994328.77215519454</v>
      </c>
      <c r="BD39" s="5">
        <f t="shared" ca="1" si="8"/>
        <v>955367.28566073556</v>
      </c>
      <c r="BE39" s="5">
        <f t="shared" ca="1" si="8"/>
        <v>957933.68251975509</v>
      </c>
      <c r="BF39" s="5">
        <f t="shared" ca="1" si="8"/>
        <v>937521.06879039295</v>
      </c>
      <c r="BG39" s="5">
        <f t="shared" ca="1" si="8"/>
        <v>944474.72985074925</v>
      </c>
      <c r="BH39" s="5">
        <f t="shared" ca="1" si="8"/>
        <v>951479.96671430673</v>
      </c>
      <c r="BI39" s="5">
        <f t="shared" ca="1" si="8"/>
        <v>1141335.0172193791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Graphs</vt:lpstr>
      <vt:lpstr>Risk </vt:lpstr>
      <vt:lpstr>Summary</vt:lpstr>
      <vt:lpstr>Performance Metrics</vt:lpstr>
      <vt:lpstr>Sponsor Fee Analysis</vt:lpstr>
      <vt:lpstr>Cash Flow</vt:lpstr>
      <vt:lpstr>Balance Sheet</vt:lpstr>
      <vt:lpstr>Income Statement</vt:lpstr>
      <vt:lpstr>Qtr Cash Flow</vt:lpstr>
      <vt:lpstr>Qtr Balance Sheet</vt:lpstr>
      <vt:lpstr>Qtr Income Statement</vt:lpstr>
      <vt:lpstr>Timeline</vt:lpstr>
      <vt:lpstr>Acquisition and CapEx</vt:lpstr>
      <vt:lpstr>Financing</vt:lpstr>
      <vt:lpstr>Rental Revenue</vt:lpstr>
      <vt:lpstr>For Sale</vt:lpstr>
      <vt:lpstr>Operations</vt:lpstr>
      <vt:lpstr>Valuation</vt:lpstr>
      <vt:lpstr>Waterfall and TWR</vt:lpstr>
      <vt:lpstr>Unleverred IRR</vt:lpstr>
      <vt:lpstr>Levered IRR</vt:lpstr>
      <vt:lpstr>Gross Levered IRR</vt:lpstr>
      <vt:lpstr>Rent Roll Calculator</vt:lpstr>
      <vt:lpstr>'Risk '!Print_Area</vt:lpstr>
    </vt:vector>
  </TitlesOfParts>
  <Company>Arizona State Retirement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karlp</dc:creator>
  <cp:lastModifiedBy>karlp</cp:lastModifiedBy>
  <cp:lastPrinted>2014-09-29T20:32:40Z</cp:lastPrinted>
  <dcterms:created xsi:type="dcterms:W3CDTF">2014-09-24T20:46:56Z</dcterms:created>
  <dcterms:modified xsi:type="dcterms:W3CDTF">2014-10-24T19:25:17Z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-351201148</vt:i4>
  </property>
  <property fmtid="{D5CDD505-2E9C-101B-9397-08002B2CF9AE}" pid="3" name="_NewReviewCycle">
    <vt:lpwstr/>
  </property>
  <property fmtid="{D5CDD505-2E9C-101B-9397-08002B2CF9AE}" pid="4" name="_EmailSubject">
    <vt:lpwstr>pro formas</vt:lpwstr>
  </property>
  <property fmtid="{D5CDD505-2E9C-101B-9397-08002B2CF9AE}" pid="5" name="_AuthorEmail">
    <vt:lpwstr>EricG@azasrs.gov</vt:lpwstr>
  </property>
  <property fmtid="{D5CDD505-2E9C-101B-9397-08002B2CF9AE}" pid="6" name="_AuthorEmailDisplayName">
    <vt:lpwstr>Eric Glass</vt:lpwstr>
  </property>
  <property fmtid="{D5CDD505-2E9C-101B-9397-08002B2CF9AE}" pid="7" name="_PreviousAdHocReviewCycleID">
    <vt:i4>1753367982</vt:i4>
  </property>
</Properties>
</file>